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G:\我的雲端硬碟\logo\Downloads\"/>
    </mc:Choice>
  </mc:AlternateContent>
  <bookViews>
    <workbookView xWindow="-120" yWindow="-120" windowWidth="20730" windowHeight="11160" firstSheet="4" activeTab="6"/>
  </bookViews>
  <sheets>
    <sheet name="分組球員名單" sheetId="7" r:id="rId1"/>
    <sheet name="G1" sheetId="25" r:id="rId2"/>
    <sheet name="G2" sheetId="24" r:id="rId3"/>
    <sheet name="G3" sheetId="23" r:id="rId4"/>
    <sheet name="G4" sheetId="22" r:id="rId5"/>
    <sheet name="G5" sheetId="18" r:id="rId6"/>
    <sheet name="G6" sheetId="21" r:id="rId7"/>
    <sheet name="成績匯總 (函數)" sheetId="15" r:id="rId8"/>
    <sheet name="總表排名" sheetId="16" r:id="rId9"/>
    <sheet name="成績公告版" sheetId="26" r:id="rId10"/>
  </sheets>
  <calcPr calcId="162913"/>
</workbook>
</file>

<file path=xl/calcChain.xml><?xml version="1.0" encoding="utf-8"?>
<calcChain xmlns="http://schemas.openxmlformats.org/spreadsheetml/2006/main">
  <c r="AQ12" i="25" l="1"/>
  <c r="AR12" i="25"/>
  <c r="AS12" i="25"/>
  <c r="AT12" i="25"/>
  <c r="AQ31" i="24"/>
  <c r="AR31" i="24"/>
  <c r="AS31" i="24"/>
  <c r="AT31" i="24"/>
  <c r="AQ14" i="24"/>
  <c r="AR14" i="24"/>
  <c r="AS14" i="24"/>
  <c r="AT14" i="24"/>
  <c r="AQ12" i="23"/>
  <c r="AR12" i="23"/>
  <c r="AS12" i="23"/>
  <c r="AT12" i="23"/>
  <c r="AQ13" i="22"/>
  <c r="AR13" i="22"/>
  <c r="AS13" i="22"/>
  <c r="AT13" i="22"/>
  <c r="AQ31" i="22"/>
  <c r="AR31" i="22"/>
  <c r="AS31" i="22"/>
  <c r="AT31" i="22"/>
  <c r="AQ11" i="18"/>
  <c r="AR11" i="18"/>
  <c r="AS11" i="18"/>
  <c r="AQ12" i="18"/>
  <c r="AR12" i="18"/>
  <c r="AS12" i="18"/>
  <c r="AT12" i="18"/>
  <c r="AQ13" i="18"/>
  <c r="AR13" i="18"/>
  <c r="AS13" i="18"/>
  <c r="AT13" i="18"/>
  <c r="I14" i="16"/>
  <c r="I26" i="16"/>
  <c r="I27" i="16"/>
  <c r="J8" i="16"/>
  <c r="J14" i="16"/>
  <c r="J17" i="16"/>
  <c r="J24" i="16"/>
  <c r="L24" i="16" s="1"/>
  <c r="J25" i="16"/>
  <c r="L25" i="16" s="1"/>
  <c r="J26" i="16"/>
  <c r="J27" i="16"/>
  <c r="G66" i="16"/>
  <c r="G67" i="16"/>
  <c r="G68" i="16"/>
  <c r="G69" i="16"/>
  <c r="G70" i="16"/>
  <c r="G71" i="16"/>
  <c r="G72" i="16"/>
  <c r="G65" i="16"/>
  <c r="F66" i="16"/>
  <c r="F67" i="16"/>
  <c r="F68" i="16"/>
  <c r="F69" i="16"/>
  <c r="F70" i="16"/>
  <c r="F71" i="16"/>
  <c r="F72" i="16"/>
  <c r="F65" i="16"/>
  <c r="AQ31" i="18"/>
  <c r="AR31" i="18"/>
  <c r="AS31" i="18"/>
  <c r="AQ32" i="18"/>
  <c r="AR32" i="18"/>
  <c r="AS32" i="18"/>
  <c r="AT32" i="18"/>
  <c r="AQ33" i="18"/>
  <c r="AR33" i="18"/>
  <c r="AS33" i="18"/>
  <c r="AT33" i="18"/>
  <c r="AQ11" i="22"/>
  <c r="AR11" i="22"/>
  <c r="AS11" i="22"/>
  <c r="AQ12" i="22"/>
  <c r="AR12" i="22"/>
  <c r="AS12" i="22"/>
  <c r="L8" i="16"/>
  <c r="L26" i="16"/>
  <c r="L27" i="16"/>
  <c r="AQ31" i="23"/>
  <c r="AR31" i="23"/>
  <c r="AS31" i="23"/>
  <c r="AT31" i="23"/>
  <c r="AQ11" i="23"/>
  <c r="AR11" i="23"/>
  <c r="AS11" i="23"/>
  <c r="AT11" i="23"/>
  <c r="AQ11" i="24"/>
  <c r="AR11" i="24"/>
  <c r="AS11" i="24"/>
  <c r="AT11" i="24"/>
  <c r="AQ12" i="24"/>
  <c r="AR12" i="24"/>
  <c r="AS12" i="24"/>
  <c r="AT12" i="24"/>
  <c r="AQ13" i="24"/>
  <c r="AR13" i="24"/>
  <c r="AS13" i="24"/>
  <c r="AT13" i="24"/>
  <c r="AE21" i="21"/>
  <c r="AX8" i="25"/>
  <c r="C76" i="15" a="1"/>
  <c r="AY8" i="25"/>
  <c r="AW8" i="25"/>
  <c r="AE21" i="25"/>
  <c r="AQ11" i="25"/>
  <c r="AR11" i="25"/>
  <c r="AS11" i="25"/>
  <c r="W13" i="15" a="1"/>
  <c r="R70" i="15" a="1"/>
  <c r="I39" i="16"/>
  <c r="I40" i="16"/>
  <c r="J39" i="16"/>
  <c r="J40" i="16"/>
  <c r="J41" i="16"/>
  <c r="J42" i="16"/>
  <c r="J43" i="16"/>
  <c r="J44" i="16"/>
  <c r="J45" i="16"/>
  <c r="J46" i="16"/>
  <c r="J47" i="16"/>
  <c r="J48" i="16"/>
  <c r="J49" i="16"/>
  <c r="J50" i="16"/>
  <c r="J51" i="16"/>
  <c r="J52" i="16"/>
  <c r="J53" i="16"/>
  <c r="R76" i="15" a="1"/>
  <c r="R71" i="15" a="1"/>
  <c r="R72" i="15" a="1"/>
  <c r="R73" i="15" a="1"/>
  <c r="R74" i="15" a="1"/>
  <c r="R75" i="15" a="1"/>
  <c r="AV25" i="24" a="1"/>
  <c r="AV5" i="24" a="1"/>
  <c r="R69" i="15" a="1"/>
  <c r="AV25" i="21" a="1"/>
  <c r="AV5" i="21" a="1"/>
  <c r="AV25" i="18" a="1"/>
  <c r="AV5" i="18" a="1"/>
  <c r="AV25" i="22" a="1"/>
  <c r="AV5" i="22" a="1"/>
  <c r="AV25" i="23" a="1"/>
  <c r="AV5" i="23" a="1"/>
  <c r="AV25" i="25" a="1"/>
  <c r="AV5" i="25" a="1"/>
  <c r="G37" i="7"/>
  <c r="H58" i="16" s="1"/>
  <c r="H37" i="7"/>
  <c r="I37" i="7"/>
  <c r="H59" i="16" s="1"/>
  <c r="J37" i="7"/>
  <c r="K37" i="7"/>
  <c r="H60" i="16" s="1"/>
  <c r="AP23" i="21" a="1"/>
  <c r="AP4" i="21" a="1"/>
  <c r="AP23" i="18" a="1"/>
  <c r="AP4" i="18" a="1"/>
  <c r="AP23" i="22" a="1"/>
  <c r="AQ25" i="22" s="1"/>
  <c r="AP4" i="22" a="1"/>
  <c r="AP23" i="23" a="1"/>
  <c r="AP4" i="23" a="1"/>
  <c r="AP23" i="24" a="1"/>
  <c r="AS29" i="24" s="1"/>
  <c r="AP4" i="24" a="1"/>
  <c r="AL40" i="21"/>
  <c r="AK40" i="21"/>
  <c r="AJ40" i="21"/>
  <c r="AI40" i="21"/>
  <c r="AL39" i="21"/>
  <c r="AK39" i="21"/>
  <c r="AJ39" i="21"/>
  <c r="AI39" i="21"/>
  <c r="AL38" i="21"/>
  <c r="AK38" i="21"/>
  <c r="AJ38" i="21"/>
  <c r="AI38" i="21"/>
  <c r="AL37" i="21"/>
  <c r="AK37" i="21"/>
  <c r="AJ37" i="21"/>
  <c r="AI37" i="21"/>
  <c r="AL36" i="21"/>
  <c r="AK36" i="21"/>
  <c r="AJ36" i="21"/>
  <c r="AI36" i="21"/>
  <c r="AL35" i="21"/>
  <c r="AK35" i="21"/>
  <c r="AJ35" i="21"/>
  <c r="AI35" i="21"/>
  <c r="AL34" i="21"/>
  <c r="AK34" i="21"/>
  <c r="AJ34" i="21"/>
  <c r="AI34" i="21"/>
  <c r="AL33" i="21"/>
  <c r="AK33" i="21"/>
  <c r="AJ33" i="21"/>
  <c r="AI33" i="21"/>
  <c r="AL32" i="21"/>
  <c r="AK32" i="21"/>
  <c r="AJ32" i="21"/>
  <c r="AI32" i="21"/>
  <c r="AL31" i="21"/>
  <c r="AK31" i="21"/>
  <c r="AJ31" i="21"/>
  <c r="AI31" i="21"/>
  <c r="AL30" i="21"/>
  <c r="AK30" i="21"/>
  <c r="AJ30" i="21"/>
  <c r="AI30" i="21"/>
  <c r="AL29" i="21"/>
  <c r="AK29" i="21"/>
  <c r="AJ29" i="21"/>
  <c r="AI29" i="21"/>
  <c r="AL28" i="21"/>
  <c r="AK28" i="21"/>
  <c r="AJ28" i="21"/>
  <c r="AI28" i="21"/>
  <c r="AL27" i="21"/>
  <c r="AK27" i="21"/>
  <c r="AJ27" i="21"/>
  <c r="AI27" i="21"/>
  <c r="AL26" i="21"/>
  <c r="AK26" i="21"/>
  <c r="AJ26" i="21"/>
  <c r="AI26" i="21"/>
  <c r="AL25" i="21"/>
  <c r="AK25" i="21"/>
  <c r="AJ25" i="21"/>
  <c r="AI25" i="21"/>
  <c r="AL24" i="21"/>
  <c r="AK24" i="21"/>
  <c r="AJ24" i="21"/>
  <c r="AI24" i="21"/>
  <c r="AL23" i="21"/>
  <c r="AL41" i="21" s="1"/>
  <c r="AK23" i="21"/>
  <c r="AK41" i="21" s="1"/>
  <c r="AJ23" i="21"/>
  <c r="AJ41" i="21" s="1"/>
  <c r="AI23" i="21"/>
  <c r="AI41" i="21" s="1"/>
  <c r="AK20" i="21"/>
  <c r="AJ20" i="21"/>
  <c r="AI20" i="21"/>
  <c r="AK19" i="21"/>
  <c r="AJ19" i="21"/>
  <c r="AI19" i="21"/>
  <c r="AK18" i="21"/>
  <c r="AJ18" i="21"/>
  <c r="AI18" i="21"/>
  <c r="AK17" i="21"/>
  <c r="AJ17" i="21"/>
  <c r="AI17" i="21"/>
  <c r="AK16" i="21"/>
  <c r="AJ16" i="21"/>
  <c r="AI16" i="21"/>
  <c r="AK15" i="21"/>
  <c r="AJ15" i="21"/>
  <c r="AI15" i="21"/>
  <c r="AK14" i="21"/>
  <c r="AJ14" i="21"/>
  <c r="AI14" i="21"/>
  <c r="AK13" i="21"/>
  <c r="AJ13" i="21"/>
  <c r="AI13" i="21"/>
  <c r="AK12" i="21"/>
  <c r="AJ12" i="21"/>
  <c r="AI12" i="21"/>
  <c r="AK11" i="21"/>
  <c r="AJ11" i="21"/>
  <c r="AI11" i="21"/>
  <c r="AK10" i="21"/>
  <c r="AJ10" i="21"/>
  <c r="AI10" i="21"/>
  <c r="AK9" i="21"/>
  <c r="AJ9" i="21"/>
  <c r="AI9" i="21"/>
  <c r="AK8" i="21"/>
  <c r="AJ8" i="21"/>
  <c r="AI8" i="21"/>
  <c r="AK7" i="21"/>
  <c r="AJ7" i="21"/>
  <c r="AI7" i="21"/>
  <c r="AK6" i="21"/>
  <c r="AJ6" i="21"/>
  <c r="AI6" i="21"/>
  <c r="AK5" i="21"/>
  <c r="AJ5" i="21"/>
  <c r="AI5" i="21"/>
  <c r="AK4" i="21"/>
  <c r="AJ4" i="21"/>
  <c r="AI4" i="21"/>
  <c r="AK3" i="21"/>
  <c r="AK21" i="21" s="1"/>
  <c r="AJ3" i="21"/>
  <c r="AJ21" i="21" s="1"/>
  <c r="AI3" i="21"/>
  <c r="AI21" i="21" s="1"/>
  <c r="AK40" i="18"/>
  <c r="AJ40" i="18"/>
  <c r="AI40" i="18"/>
  <c r="AK39" i="18"/>
  <c r="AJ39" i="18"/>
  <c r="AI39" i="18"/>
  <c r="AK38" i="18"/>
  <c r="AJ38" i="18"/>
  <c r="AI38" i="18"/>
  <c r="AK37" i="18"/>
  <c r="AJ37" i="18"/>
  <c r="AI37" i="18"/>
  <c r="AK36" i="18"/>
  <c r="AJ36" i="18"/>
  <c r="AI36" i="18"/>
  <c r="AK35" i="18"/>
  <c r="AJ35" i="18"/>
  <c r="AI35" i="18"/>
  <c r="AK34" i="18"/>
  <c r="AJ34" i="18"/>
  <c r="AI34" i="18"/>
  <c r="AK33" i="18"/>
  <c r="AJ33" i="18"/>
  <c r="AI33" i="18"/>
  <c r="AK32" i="18"/>
  <c r="AJ32" i="18"/>
  <c r="AI32" i="18"/>
  <c r="AK31" i="18"/>
  <c r="AJ31" i="18"/>
  <c r="AI31" i="18"/>
  <c r="AK30" i="18"/>
  <c r="AJ30" i="18"/>
  <c r="AI30" i="18"/>
  <c r="AK29" i="18"/>
  <c r="AJ29" i="18"/>
  <c r="AI29" i="18"/>
  <c r="AK28" i="18"/>
  <c r="AJ28" i="18"/>
  <c r="AI28" i="18"/>
  <c r="AK27" i="18"/>
  <c r="AJ27" i="18"/>
  <c r="AI27" i="18"/>
  <c r="AK26" i="18"/>
  <c r="AJ26" i="18"/>
  <c r="AI26" i="18"/>
  <c r="AK25" i="18"/>
  <c r="AJ25" i="18"/>
  <c r="AI25" i="18"/>
  <c r="AK24" i="18"/>
  <c r="AJ24" i="18"/>
  <c r="AI24" i="18"/>
  <c r="AK23" i="18"/>
  <c r="AJ23" i="18"/>
  <c r="AI23" i="18"/>
  <c r="AK20" i="18"/>
  <c r="AJ20" i="18"/>
  <c r="AI20" i="18"/>
  <c r="AK19" i="18"/>
  <c r="AJ19" i="18"/>
  <c r="AI19" i="18"/>
  <c r="AK18" i="18"/>
  <c r="AJ18" i="18"/>
  <c r="AI18" i="18"/>
  <c r="AK17" i="18"/>
  <c r="AJ17" i="18"/>
  <c r="AI17" i="18"/>
  <c r="AK16" i="18"/>
  <c r="AJ16" i="18"/>
  <c r="AI16" i="18"/>
  <c r="AK15" i="18"/>
  <c r="AJ15" i="18"/>
  <c r="AI15" i="18"/>
  <c r="AK14" i="18"/>
  <c r="AJ14" i="18"/>
  <c r="AI14" i="18"/>
  <c r="AK13" i="18"/>
  <c r="AJ13" i="18"/>
  <c r="AI13" i="18"/>
  <c r="AK12" i="18"/>
  <c r="AJ12" i="18"/>
  <c r="AI12" i="18"/>
  <c r="AK11" i="18"/>
  <c r="AJ11" i="18"/>
  <c r="AI11" i="18"/>
  <c r="AK10" i="18"/>
  <c r="AJ10" i="18"/>
  <c r="AI10" i="18"/>
  <c r="AK9" i="18"/>
  <c r="AJ9" i="18"/>
  <c r="AI9" i="18"/>
  <c r="AK8" i="18"/>
  <c r="AJ8" i="18"/>
  <c r="AI8" i="18"/>
  <c r="AK7" i="18"/>
  <c r="AJ7" i="18"/>
  <c r="AI7" i="18"/>
  <c r="AK6" i="18"/>
  <c r="AJ6" i="18"/>
  <c r="AI6" i="18"/>
  <c r="AK5" i="18"/>
  <c r="AJ5" i="18"/>
  <c r="AI5" i="18"/>
  <c r="AK4" i="18"/>
  <c r="AJ4" i="18"/>
  <c r="AI4" i="18"/>
  <c r="AK3" i="18"/>
  <c r="AJ3" i="18"/>
  <c r="AI3" i="18"/>
  <c r="AK40" i="22"/>
  <c r="AJ40" i="22"/>
  <c r="AI40" i="22"/>
  <c r="AK39" i="22"/>
  <c r="AJ39" i="22"/>
  <c r="AI39" i="22"/>
  <c r="AK38" i="22"/>
  <c r="AJ38" i="22"/>
  <c r="AR29" i="22" s="1"/>
  <c r="AI38" i="22"/>
  <c r="AK37" i="22"/>
  <c r="AJ37" i="22"/>
  <c r="AI37" i="22"/>
  <c r="AK36" i="22"/>
  <c r="AJ36" i="22"/>
  <c r="AI36" i="22"/>
  <c r="AK35" i="22"/>
  <c r="AJ35" i="22"/>
  <c r="AI35" i="22"/>
  <c r="AQ29" i="22" s="1"/>
  <c r="AK34" i="22"/>
  <c r="AJ34" i="22"/>
  <c r="AI34" i="22"/>
  <c r="AK33" i="22"/>
  <c r="AJ33" i="22"/>
  <c r="AI33" i="22"/>
  <c r="AK32" i="22"/>
  <c r="AJ32" i="22"/>
  <c r="AI32" i="22"/>
  <c r="AK31" i="22"/>
  <c r="AJ31" i="22"/>
  <c r="AI31" i="22"/>
  <c r="AK30" i="22"/>
  <c r="AJ30" i="22"/>
  <c r="AI30" i="22"/>
  <c r="AK29" i="22"/>
  <c r="AS27" i="22" s="1"/>
  <c r="AJ29" i="22"/>
  <c r="AI29" i="22"/>
  <c r="AK28" i="22"/>
  <c r="AJ28" i="22"/>
  <c r="AI28" i="22"/>
  <c r="AK27" i="22"/>
  <c r="AJ27" i="22"/>
  <c r="AI27" i="22"/>
  <c r="AK26" i="22"/>
  <c r="AJ26" i="22"/>
  <c r="AI26" i="22"/>
  <c r="AQ26" i="22" s="1"/>
  <c r="AK25" i="22"/>
  <c r="AJ25" i="22"/>
  <c r="AI25" i="22"/>
  <c r="AK24" i="22"/>
  <c r="AJ24" i="22"/>
  <c r="AI24" i="22"/>
  <c r="AK23" i="22"/>
  <c r="AJ23" i="22"/>
  <c r="AI23" i="22"/>
  <c r="AK20" i="22"/>
  <c r="AJ20" i="22"/>
  <c r="AI20" i="22"/>
  <c r="AK19" i="22"/>
  <c r="AJ19" i="22"/>
  <c r="AI19" i="22"/>
  <c r="AK18" i="22"/>
  <c r="AJ18" i="22"/>
  <c r="AI18" i="22"/>
  <c r="AK17" i="22"/>
  <c r="AJ17" i="22"/>
  <c r="AI17" i="22"/>
  <c r="AK16" i="22"/>
  <c r="AJ16" i="22"/>
  <c r="AI16" i="22"/>
  <c r="AK15" i="22"/>
  <c r="AJ15" i="22"/>
  <c r="AI15" i="22"/>
  <c r="AK14" i="22"/>
  <c r="AJ14" i="22"/>
  <c r="AI14" i="22"/>
  <c r="AK13" i="22"/>
  <c r="AJ13" i="22"/>
  <c r="AI13" i="22"/>
  <c r="AK12" i="22"/>
  <c r="AJ12" i="22"/>
  <c r="AI12" i="22"/>
  <c r="AK11" i="22"/>
  <c r="AJ11" i="22"/>
  <c r="AI11" i="22"/>
  <c r="AK10" i="22"/>
  <c r="AJ10" i="22"/>
  <c r="AI10" i="22"/>
  <c r="AK9" i="22"/>
  <c r="AJ9" i="22"/>
  <c r="AI9" i="22"/>
  <c r="AK8" i="22"/>
  <c r="AJ8" i="22"/>
  <c r="AI8" i="22"/>
  <c r="AK7" i="22"/>
  <c r="AJ7" i="22"/>
  <c r="AI7" i="22"/>
  <c r="AK6" i="22"/>
  <c r="AJ6" i="22"/>
  <c r="AI6" i="22"/>
  <c r="AK5" i="22"/>
  <c r="AJ5" i="22"/>
  <c r="AI5" i="22"/>
  <c r="AK4" i="22"/>
  <c r="AJ4" i="22"/>
  <c r="AI4" i="22"/>
  <c r="AK3" i="22"/>
  <c r="AJ3" i="22"/>
  <c r="AI3" i="22"/>
  <c r="AK40" i="23"/>
  <c r="AJ40" i="23"/>
  <c r="AI40" i="23"/>
  <c r="AK39" i="23"/>
  <c r="AJ39" i="23"/>
  <c r="AI39" i="23"/>
  <c r="AK38" i="23"/>
  <c r="AJ38" i="23"/>
  <c r="AI38" i="23"/>
  <c r="AK37" i="23"/>
  <c r="AJ37" i="23"/>
  <c r="AI37" i="23"/>
  <c r="AK36" i="23"/>
  <c r="AJ36" i="23"/>
  <c r="AI36" i="23"/>
  <c r="AK35" i="23"/>
  <c r="AJ35" i="23"/>
  <c r="AI35" i="23"/>
  <c r="AK34" i="23"/>
  <c r="AJ34" i="23"/>
  <c r="AI34" i="23"/>
  <c r="AK33" i="23"/>
  <c r="AJ33" i="23"/>
  <c r="AI33" i="23"/>
  <c r="AK32" i="23"/>
  <c r="AJ32" i="23"/>
  <c r="AI32" i="23"/>
  <c r="AK31" i="23"/>
  <c r="AJ31" i="23"/>
  <c r="AI31" i="23"/>
  <c r="AK30" i="23"/>
  <c r="AJ30" i="23"/>
  <c r="AI30" i="23"/>
  <c r="AK29" i="23"/>
  <c r="AJ29" i="23"/>
  <c r="AI29" i="23"/>
  <c r="AK28" i="23"/>
  <c r="AJ28" i="23"/>
  <c r="AI28" i="23"/>
  <c r="AK27" i="23"/>
  <c r="AJ27" i="23"/>
  <c r="AI27" i="23"/>
  <c r="AK26" i="23"/>
  <c r="AJ26" i="23"/>
  <c r="AI26" i="23"/>
  <c r="AK25" i="23"/>
  <c r="AJ25" i="23"/>
  <c r="AI25" i="23"/>
  <c r="AK24" i="23"/>
  <c r="AJ24" i="23"/>
  <c r="AI24" i="23"/>
  <c r="AK23" i="23"/>
  <c r="AJ23" i="23"/>
  <c r="AI23" i="23"/>
  <c r="AK20" i="23"/>
  <c r="AJ20" i="23"/>
  <c r="AI20" i="23"/>
  <c r="AK19" i="23"/>
  <c r="AJ19" i="23"/>
  <c r="AI19" i="23"/>
  <c r="AK18" i="23"/>
  <c r="AJ18" i="23"/>
  <c r="AI18" i="23"/>
  <c r="AK17" i="23"/>
  <c r="AJ17" i="23"/>
  <c r="AI17" i="23"/>
  <c r="AK16" i="23"/>
  <c r="AJ16" i="23"/>
  <c r="AI16" i="23"/>
  <c r="AK15" i="23"/>
  <c r="AJ15" i="23"/>
  <c r="AI15" i="23"/>
  <c r="AK14" i="23"/>
  <c r="AJ14" i="23"/>
  <c r="AI14" i="23"/>
  <c r="AK13" i="23"/>
  <c r="AJ13" i="23"/>
  <c r="AI13" i="23"/>
  <c r="AK12" i="23"/>
  <c r="AJ12" i="23"/>
  <c r="AI12" i="23"/>
  <c r="AK11" i="23"/>
  <c r="AJ11" i="23"/>
  <c r="AI11" i="23"/>
  <c r="AK10" i="23"/>
  <c r="AJ10" i="23"/>
  <c r="AI10" i="23"/>
  <c r="AK9" i="23"/>
  <c r="AJ9" i="23"/>
  <c r="AI9" i="23"/>
  <c r="AK8" i="23"/>
  <c r="AJ8" i="23"/>
  <c r="AI8" i="23"/>
  <c r="AK7" i="23"/>
  <c r="AJ7" i="23"/>
  <c r="AI7" i="23"/>
  <c r="AK6" i="23"/>
  <c r="AJ6" i="23"/>
  <c r="AI6" i="23"/>
  <c r="AK5" i="23"/>
  <c r="AJ5" i="23"/>
  <c r="AI5" i="23"/>
  <c r="AK4" i="23"/>
  <c r="AJ4" i="23"/>
  <c r="AI4" i="23"/>
  <c r="AK3" i="23"/>
  <c r="AJ3" i="23"/>
  <c r="AI3" i="23"/>
  <c r="AK40" i="24"/>
  <c r="AJ40" i="24"/>
  <c r="AI40" i="24"/>
  <c r="AK39" i="24"/>
  <c r="AJ39" i="24"/>
  <c r="AR30" i="24" s="1"/>
  <c r="AI39" i="24"/>
  <c r="AK38" i="24"/>
  <c r="AJ38" i="24"/>
  <c r="AI38" i="24"/>
  <c r="AQ29" i="24" s="1"/>
  <c r="AK37" i="24"/>
  <c r="AJ37" i="24"/>
  <c r="AI37" i="24"/>
  <c r="AK36" i="24"/>
  <c r="AJ36" i="24"/>
  <c r="AI36" i="24"/>
  <c r="AK35" i="24"/>
  <c r="AJ35" i="24"/>
  <c r="AI35" i="24"/>
  <c r="AK34" i="24"/>
  <c r="AJ34" i="24"/>
  <c r="AI34" i="24"/>
  <c r="AK33" i="24"/>
  <c r="AJ33" i="24"/>
  <c r="AI33" i="24"/>
  <c r="AK32" i="24"/>
  <c r="AJ32" i="24"/>
  <c r="AI32" i="24"/>
  <c r="AK31" i="24"/>
  <c r="AJ31" i="24"/>
  <c r="AI31" i="24"/>
  <c r="AK30" i="24"/>
  <c r="AJ30" i="24"/>
  <c r="AI30" i="24"/>
  <c r="AK29" i="24"/>
  <c r="AJ29" i="24"/>
  <c r="AI29" i="24"/>
  <c r="AK28" i="24"/>
  <c r="AJ28" i="24"/>
  <c r="AI28" i="24"/>
  <c r="AK27" i="24"/>
  <c r="AJ27" i="24"/>
  <c r="AI27" i="24"/>
  <c r="AK26" i="24"/>
  <c r="AJ26" i="24"/>
  <c r="AI26" i="24"/>
  <c r="AK25" i="24"/>
  <c r="AJ25" i="24"/>
  <c r="AI25" i="24"/>
  <c r="AK24" i="24"/>
  <c r="AJ24" i="24"/>
  <c r="AI24" i="24"/>
  <c r="AK23" i="24"/>
  <c r="AJ23" i="24"/>
  <c r="AI23" i="24"/>
  <c r="AK20" i="24"/>
  <c r="AJ20" i="24"/>
  <c r="AI20" i="24"/>
  <c r="AK19" i="24"/>
  <c r="AJ19" i="24"/>
  <c r="AI19" i="24"/>
  <c r="AK18" i="24"/>
  <c r="AJ18" i="24"/>
  <c r="AI18" i="24"/>
  <c r="AK17" i="24"/>
  <c r="AJ17" i="24"/>
  <c r="AI17" i="24"/>
  <c r="AK16" i="24"/>
  <c r="AJ16" i="24"/>
  <c r="AI16" i="24"/>
  <c r="AK15" i="24"/>
  <c r="AJ15" i="24"/>
  <c r="AI15" i="24"/>
  <c r="AK14" i="24"/>
  <c r="AJ14" i="24"/>
  <c r="AI14" i="24"/>
  <c r="AK13" i="24"/>
  <c r="AJ13" i="24"/>
  <c r="AI13" i="24"/>
  <c r="AK12" i="24"/>
  <c r="AJ12" i="24"/>
  <c r="AI12" i="24"/>
  <c r="AK11" i="24"/>
  <c r="AJ11" i="24"/>
  <c r="AI11" i="24"/>
  <c r="AK10" i="24"/>
  <c r="AJ10" i="24"/>
  <c r="AI10" i="24"/>
  <c r="AK9" i="24"/>
  <c r="AJ9" i="24"/>
  <c r="AI9" i="24"/>
  <c r="AK8" i="24"/>
  <c r="AJ8" i="24"/>
  <c r="AI8" i="24"/>
  <c r="AK7" i="24"/>
  <c r="AJ7" i="24"/>
  <c r="AI7" i="24"/>
  <c r="AK6" i="24"/>
  <c r="AJ6" i="24"/>
  <c r="AI6" i="24"/>
  <c r="AK5" i="24"/>
  <c r="AJ5" i="24"/>
  <c r="AI5" i="24"/>
  <c r="AK4" i="24"/>
  <c r="AJ4" i="24"/>
  <c r="AI4" i="24"/>
  <c r="AK3" i="24"/>
  <c r="AJ3" i="24"/>
  <c r="AI3" i="24"/>
  <c r="AP23" i="25" a="1"/>
  <c r="AP4" i="25" a="1"/>
  <c r="AS10" i="25" s="1"/>
  <c r="AK40" i="25"/>
  <c r="AJ40" i="25"/>
  <c r="AI40" i="25"/>
  <c r="AK39" i="25"/>
  <c r="AJ39" i="25"/>
  <c r="AI39" i="25"/>
  <c r="AK38" i="25"/>
  <c r="AJ38" i="25"/>
  <c r="AR29" i="25" s="1"/>
  <c r="AI38" i="25"/>
  <c r="AK37" i="25"/>
  <c r="AJ37" i="25"/>
  <c r="AI37" i="25"/>
  <c r="AK36" i="25"/>
  <c r="AJ36" i="25"/>
  <c r="AI36" i="25"/>
  <c r="AK35" i="25"/>
  <c r="AJ35" i="25"/>
  <c r="AR28" i="25" s="1"/>
  <c r="AI35" i="25"/>
  <c r="AK34" i="25"/>
  <c r="AJ34" i="25"/>
  <c r="AI34" i="25"/>
  <c r="AK33" i="25"/>
  <c r="AJ33" i="25"/>
  <c r="AI33" i="25"/>
  <c r="AK32" i="25"/>
  <c r="AS27" i="25" s="1"/>
  <c r="AJ32" i="25"/>
  <c r="AI32" i="25"/>
  <c r="AK31" i="25"/>
  <c r="AJ31" i="25"/>
  <c r="AI31" i="25"/>
  <c r="AK30" i="25"/>
  <c r="AJ30" i="25"/>
  <c r="AI30" i="25"/>
  <c r="AK29" i="25"/>
  <c r="AJ29" i="25"/>
  <c r="AI29" i="25"/>
  <c r="AQ26" i="25" s="1"/>
  <c r="AK28" i="25"/>
  <c r="AJ28" i="25"/>
  <c r="AI28" i="25"/>
  <c r="AK27" i="25"/>
  <c r="AJ27" i="25"/>
  <c r="AI27" i="25"/>
  <c r="AK26" i="25"/>
  <c r="AJ26" i="25"/>
  <c r="AI26" i="25"/>
  <c r="AK25" i="25"/>
  <c r="AJ25" i="25"/>
  <c r="AI25" i="25"/>
  <c r="AK24" i="25"/>
  <c r="AJ24" i="25"/>
  <c r="AI24" i="25"/>
  <c r="AK23" i="25"/>
  <c r="AJ23" i="25"/>
  <c r="AI23" i="25"/>
  <c r="AI4" i="25"/>
  <c r="AJ4" i="25"/>
  <c r="AK4" i="25"/>
  <c r="AI5" i="25"/>
  <c r="AJ5" i="25"/>
  <c r="AK5" i="25"/>
  <c r="AI6" i="25"/>
  <c r="AJ6" i="25"/>
  <c r="AK6" i="25"/>
  <c r="AI7" i="25"/>
  <c r="AJ7" i="25"/>
  <c r="AK7" i="25"/>
  <c r="AI8" i="25"/>
  <c r="AJ8" i="25"/>
  <c r="AK8" i="25"/>
  <c r="AI9" i="25"/>
  <c r="AJ9" i="25"/>
  <c r="AK9" i="25"/>
  <c r="AI10" i="25"/>
  <c r="AJ10" i="25"/>
  <c r="AK10" i="25"/>
  <c r="AI11" i="25"/>
  <c r="AJ11" i="25"/>
  <c r="AK11" i="25"/>
  <c r="AI12" i="25"/>
  <c r="AJ12" i="25"/>
  <c r="AK12" i="25"/>
  <c r="AI13" i="25"/>
  <c r="AJ13" i="25"/>
  <c r="AK13" i="25"/>
  <c r="AI14" i="25"/>
  <c r="AJ14" i="25"/>
  <c r="AK14" i="25"/>
  <c r="AI15" i="25"/>
  <c r="AJ15" i="25"/>
  <c r="AK15" i="25"/>
  <c r="AI16" i="25"/>
  <c r="AJ16" i="25"/>
  <c r="AK16" i="25"/>
  <c r="AI17" i="25"/>
  <c r="AJ17" i="25"/>
  <c r="AK17" i="25"/>
  <c r="AI18" i="25"/>
  <c r="AJ18" i="25"/>
  <c r="AK18" i="25"/>
  <c r="AI19" i="25"/>
  <c r="AJ19" i="25"/>
  <c r="AK19" i="25"/>
  <c r="AI20" i="25"/>
  <c r="AJ20" i="25"/>
  <c r="AK20" i="25"/>
  <c r="AK3" i="25"/>
  <c r="G41" i="25"/>
  <c r="K41" i="25" s="1"/>
  <c r="O41" i="25" s="1"/>
  <c r="S41" i="25" s="1"/>
  <c r="W41" i="25" s="1"/>
  <c r="AA41" i="25" s="1"/>
  <c r="AE41" i="25" s="1"/>
  <c r="AA1" i="25" s="1"/>
  <c r="B41" i="25"/>
  <c r="C40" i="25"/>
  <c r="A40" i="25"/>
  <c r="AL40" i="25" s="1"/>
  <c r="C39" i="25"/>
  <c r="A39" i="25"/>
  <c r="AL39" i="25" s="1"/>
  <c r="C38" i="25"/>
  <c r="A38" i="25"/>
  <c r="AL38" i="25" s="1"/>
  <c r="AT29" i="25" s="1"/>
  <c r="C37" i="25"/>
  <c r="A37" i="25"/>
  <c r="AL37" i="25" s="1"/>
  <c r="C36" i="25"/>
  <c r="A36" i="25"/>
  <c r="AL36" i="25" s="1"/>
  <c r="C35" i="25"/>
  <c r="A35" i="25"/>
  <c r="AL35" i="25" s="1"/>
  <c r="AT28" i="25" s="1"/>
  <c r="C34" i="25"/>
  <c r="A34" i="25"/>
  <c r="AL34" i="25" s="1"/>
  <c r="C33" i="25"/>
  <c r="A33" i="25"/>
  <c r="AL33" i="25" s="1"/>
  <c r="C32" i="25"/>
  <c r="A32" i="25"/>
  <c r="AL32" i="25" s="1"/>
  <c r="AT27" i="25" s="1"/>
  <c r="C31" i="25"/>
  <c r="A31" i="25"/>
  <c r="AL31" i="25" s="1"/>
  <c r="AT30" i="25"/>
  <c r="AS30" i="25"/>
  <c r="AR30" i="25"/>
  <c r="AQ30" i="25"/>
  <c r="C30" i="25"/>
  <c r="A30" i="25"/>
  <c r="AL30" i="25" s="1"/>
  <c r="AS29" i="25"/>
  <c r="AQ29" i="25"/>
  <c r="C29" i="25"/>
  <c r="A29" i="25"/>
  <c r="AL29" i="25" s="1"/>
  <c r="AT26" i="25" s="1"/>
  <c r="AQ28" i="25"/>
  <c r="C28" i="25"/>
  <c r="A28" i="25"/>
  <c r="AL28" i="25" s="1"/>
  <c r="AR27" i="25"/>
  <c r="C27" i="25"/>
  <c r="A27" i="25"/>
  <c r="AL27" i="25" s="1"/>
  <c r="AS26" i="25"/>
  <c r="AR26" i="25"/>
  <c r="C26" i="25"/>
  <c r="A26" i="25"/>
  <c r="AL26" i="25" s="1"/>
  <c r="C25" i="25"/>
  <c r="A25" i="25"/>
  <c r="AL25" i="25" s="1"/>
  <c r="C24" i="25"/>
  <c r="A24" i="25"/>
  <c r="AL24" i="25" s="1"/>
  <c r="C23" i="25"/>
  <c r="A23" i="25"/>
  <c r="AL23" i="25" s="1"/>
  <c r="G21" i="25"/>
  <c r="K21" i="25" s="1"/>
  <c r="O21" i="25" s="1"/>
  <c r="S21" i="25" s="1"/>
  <c r="W21" i="25" s="1"/>
  <c r="B21" i="25"/>
  <c r="C20" i="25"/>
  <c r="A20" i="25"/>
  <c r="AL20" i="25" s="1"/>
  <c r="C19" i="25"/>
  <c r="A19" i="25"/>
  <c r="AL19" i="25" s="1"/>
  <c r="AT11" i="25" s="1"/>
  <c r="C18" i="25"/>
  <c r="A18" i="25"/>
  <c r="AL18" i="25" s="1"/>
  <c r="C17" i="25"/>
  <c r="A17" i="25"/>
  <c r="AL17" i="25" s="1"/>
  <c r="C16" i="25"/>
  <c r="A16" i="25"/>
  <c r="AL16" i="25" s="1"/>
  <c r="C15" i="25"/>
  <c r="A15" i="25"/>
  <c r="AL15" i="25" s="1"/>
  <c r="C14" i="25"/>
  <c r="A14" i="25"/>
  <c r="AL14" i="25" s="1"/>
  <c r="C13" i="25"/>
  <c r="A13" i="25"/>
  <c r="AL13" i="25" s="1"/>
  <c r="C12" i="25"/>
  <c r="A12" i="25"/>
  <c r="AL12" i="25" s="1"/>
  <c r="C11" i="25"/>
  <c r="A11" i="25"/>
  <c r="AL11" i="25" s="1"/>
  <c r="C10" i="25"/>
  <c r="A10" i="25"/>
  <c r="AL10" i="25" s="1"/>
  <c r="C9" i="25"/>
  <c r="A9" i="25"/>
  <c r="AL9" i="25" s="1"/>
  <c r="C8" i="25"/>
  <c r="A8" i="25"/>
  <c r="AL8" i="25" s="1"/>
  <c r="C7" i="25"/>
  <c r="A7" i="25"/>
  <c r="AL7" i="25" s="1"/>
  <c r="C6" i="25"/>
  <c r="A6" i="25"/>
  <c r="AL6" i="25" s="1"/>
  <c r="C5" i="25"/>
  <c r="A5" i="25"/>
  <c r="AL5" i="25" s="1"/>
  <c r="C4" i="25"/>
  <c r="A4" i="25"/>
  <c r="AL4" i="25" s="1"/>
  <c r="AJ3" i="25"/>
  <c r="AI3" i="25"/>
  <c r="C3" i="25"/>
  <c r="A3" i="25"/>
  <c r="AL3" i="25" s="1"/>
  <c r="G41" i="24"/>
  <c r="K41" i="24" s="1"/>
  <c r="O41" i="24" s="1"/>
  <c r="S41" i="24" s="1"/>
  <c r="W41" i="24" s="1"/>
  <c r="AA41" i="24" s="1"/>
  <c r="AE41" i="24" s="1"/>
  <c r="AA1" i="24" s="1"/>
  <c r="B41" i="24"/>
  <c r="C40" i="24"/>
  <c r="A40" i="24"/>
  <c r="AL40" i="24" s="1"/>
  <c r="C39" i="24"/>
  <c r="A39" i="24"/>
  <c r="AL39" i="24" s="1"/>
  <c r="C38" i="24"/>
  <c r="A38" i="24"/>
  <c r="AL38" i="24" s="1"/>
  <c r="C37" i="24"/>
  <c r="A37" i="24"/>
  <c r="AL37" i="24" s="1"/>
  <c r="C36" i="24"/>
  <c r="A36" i="24"/>
  <c r="AL36" i="24" s="1"/>
  <c r="C35" i="24"/>
  <c r="A35" i="24"/>
  <c r="AL35" i="24" s="1"/>
  <c r="C34" i="24"/>
  <c r="A34" i="24"/>
  <c r="AL34" i="24" s="1"/>
  <c r="C33" i="24"/>
  <c r="A33" i="24"/>
  <c r="AL33" i="24" s="1"/>
  <c r="C32" i="24"/>
  <c r="A32" i="24"/>
  <c r="AL32" i="24" s="1"/>
  <c r="C31" i="24"/>
  <c r="A31" i="24"/>
  <c r="AL31" i="24" s="1"/>
  <c r="AQ30" i="24"/>
  <c r="C30" i="24"/>
  <c r="A30" i="24"/>
  <c r="AL30" i="24" s="1"/>
  <c r="C29" i="24"/>
  <c r="A29" i="24"/>
  <c r="AL29" i="24" s="1"/>
  <c r="C28" i="24"/>
  <c r="A28" i="24"/>
  <c r="AL28" i="24" s="1"/>
  <c r="C27" i="24"/>
  <c r="A27" i="24"/>
  <c r="AL27" i="24" s="1"/>
  <c r="C26" i="24"/>
  <c r="A26" i="24"/>
  <c r="AL26" i="24" s="1"/>
  <c r="C25" i="24"/>
  <c r="A25" i="24"/>
  <c r="AL25" i="24" s="1"/>
  <c r="C24" i="24"/>
  <c r="A24" i="24"/>
  <c r="AL24" i="24" s="1"/>
  <c r="C23" i="24"/>
  <c r="A23" i="24"/>
  <c r="AL23" i="24" s="1"/>
  <c r="G21" i="24"/>
  <c r="K21" i="24" s="1"/>
  <c r="O21" i="24" s="1"/>
  <c r="S21" i="24" s="1"/>
  <c r="W21" i="24" s="1"/>
  <c r="B21" i="24"/>
  <c r="C20" i="24"/>
  <c r="A20" i="24"/>
  <c r="AL20" i="24" s="1"/>
  <c r="C19" i="24"/>
  <c r="A19" i="24"/>
  <c r="AL19" i="24" s="1"/>
  <c r="C18" i="24"/>
  <c r="A18" i="24"/>
  <c r="AL18" i="24" s="1"/>
  <c r="C17" i="24"/>
  <c r="A17" i="24"/>
  <c r="AL17" i="24" s="1"/>
  <c r="C16" i="24"/>
  <c r="A16" i="24"/>
  <c r="AL16" i="24" s="1"/>
  <c r="C15" i="24"/>
  <c r="A15" i="24"/>
  <c r="AL15" i="24" s="1"/>
  <c r="C14" i="24"/>
  <c r="A14" i="24"/>
  <c r="AL14" i="24" s="1"/>
  <c r="C13" i="24"/>
  <c r="A13" i="24"/>
  <c r="AL13" i="24" s="1"/>
  <c r="C12" i="24"/>
  <c r="A12" i="24"/>
  <c r="AL12" i="24" s="1"/>
  <c r="C11" i="24"/>
  <c r="A11" i="24"/>
  <c r="AL11" i="24" s="1"/>
  <c r="C10" i="24"/>
  <c r="A10" i="24"/>
  <c r="AL10" i="24" s="1"/>
  <c r="C9" i="24"/>
  <c r="A9" i="24"/>
  <c r="AL9" i="24" s="1"/>
  <c r="C8" i="24"/>
  <c r="A8" i="24"/>
  <c r="AL8" i="24" s="1"/>
  <c r="C7" i="24"/>
  <c r="A7" i="24"/>
  <c r="AL7" i="24" s="1"/>
  <c r="C6" i="24"/>
  <c r="A6" i="24"/>
  <c r="AL6" i="24" s="1"/>
  <c r="C5" i="24"/>
  <c r="A5" i="24"/>
  <c r="AL5" i="24" s="1"/>
  <c r="C4" i="24"/>
  <c r="A4" i="24"/>
  <c r="AL4" i="24" s="1"/>
  <c r="C3" i="24"/>
  <c r="A3" i="24"/>
  <c r="AL3" i="24" s="1"/>
  <c r="G41" i="23"/>
  <c r="K41" i="23" s="1"/>
  <c r="O41" i="23" s="1"/>
  <c r="S41" i="23" s="1"/>
  <c r="W41" i="23" s="1"/>
  <c r="AA41" i="23" s="1"/>
  <c r="AE41" i="23" s="1"/>
  <c r="AA1" i="23" s="1"/>
  <c r="B41" i="23"/>
  <c r="C40" i="23"/>
  <c r="A40" i="23"/>
  <c r="AL40" i="23" s="1"/>
  <c r="C39" i="23"/>
  <c r="A39" i="23"/>
  <c r="AL39" i="23" s="1"/>
  <c r="C38" i="23"/>
  <c r="A38" i="23"/>
  <c r="AL38" i="23" s="1"/>
  <c r="C37" i="23"/>
  <c r="A37" i="23"/>
  <c r="AL37" i="23" s="1"/>
  <c r="C36" i="23"/>
  <c r="A36" i="23"/>
  <c r="AL36" i="23" s="1"/>
  <c r="C35" i="23"/>
  <c r="A35" i="23"/>
  <c r="AL35" i="23" s="1"/>
  <c r="C34" i="23"/>
  <c r="A34" i="23"/>
  <c r="AL34" i="23" s="1"/>
  <c r="C33" i="23"/>
  <c r="A33" i="23"/>
  <c r="AL33" i="23" s="1"/>
  <c r="C32" i="23"/>
  <c r="A32" i="23"/>
  <c r="AL32" i="23" s="1"/>
  <c r="C31" i="23"/>
  <c r="A31" i="23"/>
  <c r="AL31" i="23" s="1"/>
  <c r="AQ30" i="23"/>
  <c r="C30" i="23"/>
  <c r="A30" i="23"/>
  <c r="AL30" i="23" s="1"/>
  <c r="C29" i="23"/>
  <c r="A29" i="23"/>
  <c r="AL29" i="23" s="1"/>
  <c r="C28" i="23"/>
  <c r="A28" i="23"/>
  <c r="AL28" i="23" s="1"/>
  <c r="C27" i="23"/>
  <c r="A27" i="23"/>
  <c r="AL27" i="23" s="1"/>
  <c r="C26" i="23"/>
  <c r="A26" i="23"/>
  <c r="AL26" i="23" s="1"/>
  <c r="C25" i="23"/>
  <c r="A25" i="23"/>
  <c r="AL25" i="23" s="1"/>
  <c r="C24" i="23"/>
  <c r="A24" i="23"/>
  <c r="AL24" i="23" s="1"/>
  <c r="C23" i="23"/>
  <c r="A23" i="23"/>
  <c r="AL23" i="23" s="1"/>
  <c r="G21" i="23"/>
  <c r="K21" i="23" s="1"/>
  <c r="O21" i="23" s="1"/>
  <c r="S21" i="23" s="1"/>
  <c r="W21" i="23" s="1"/>
  <c r="B21" i="23"/>
  <c r="C20" i="23"/>
  <c r="A20" i="23"/>
  <c r="AL20" i="23" s="1"/>
  <c r="C19" i="23"/>
  <c r="A19" i="23"/>
  <c r="AL19" i="23" s="1"/>
  <c r="C18" i="23"/>
  <c r="A18" i="23"/>
  <c r="AL18" i="23" s="1"/>
  <c r="C17" i="23"/>
  <c r="A17" i="23"/>
  <c r="AL17" i="23" s="1"/>
  <c r="C16" i="23"/>
  <c r="A16" i="23"/>
  <c r="AL16" i="23" s="1"/>
  <c r="C15" i="23"/>
  <c r="A15" i="23"/>
  <c r="AL15" i="23" s="1"/>
  <c r="C14" i="23"/>
  <c r="A14" i="23"/>
  <c r="AL14" i="23" s="1"/>
  <c r="C13" i="23"/>
  <c r="A13" i="23"/>
  <c r="AL13" i="23" s="1"/>
  <c r="C12" i="23"/>
  <c r="A12" i="23"/>
  <c r="AL12" i="23" s="1"/>
  <c r="C11" i="23"/>
  <c r="A11" i="23"/>
  <c r="AL11" i="23" s="1"/>
  <c r="AS10" i="23"/>
  <c r="C10" i="23"/>
  <c r="A10" i="23"/>
  <c r="AL10" i="23" s="1"/>
  <c r="C9" i="23"/>
  <c r="A9" i="23"/>
  <c r="AL9" i="23" s="1"/>
  <c r="C8" i="23"/>
  <c r="A8" i="23"/>
  <c r="AL8" i="23" s="1"/>
  <c r="C7" i="23"/>
  <c r="A7" i="23"/>
  <c r="AL7" i="23" s="1"/>
  <c r="C6" i="23"/>
  <c r="A6" i="23"/>
  <c r="AL6" i="23" s="1"/>
  <c r="AR5" i="23"/>
  <c r="C5" i="23"/>
  <c r="A5" i="23"/>
  <c r="AL5" i="23" s="1"/>
  <c r="C4" i="23"/>
  <c r="A4" i="23"/>
  <c r="AL4" i="23" s="1"/>
  <c r="C3" i="23"/>
  <c r="A3" i="23"/>
  <c r="AL3" i="23" s="1"/>
  <c r="G41" i="22"/>
  <c r="K41" i="22" s="1"/>
  <c r="O41" i="22" s="1"/>
  <c r="S41" i="22" s="1"/>
  <c r="W41" i="22" s="1"/>
  <c r="AA41" i="22" s="1"/>
  <c r="AE41" i="22" s="1"/>
  <c r="AA1" i="22" s="1"/>
  <c r="B41" i="22"/>
  <c r="C40" i="22"/>
  <c r="A40" i="22"/>
  <c r="AL40" i="22" s="1"/>
  <c r="C39" i="22"/>
  <c r="A39" i="22"/>
  <c r="AL39" i="22" s="1"/>
  <c r="C38" i="22"/>
  <c r="A38" i="22"/>
  <c r="AL38" i="22" s="1"/>
  <c r="AT30" i="22" s="1"/>
  <c r="C37" i="22"/>
  <c r="A37" i="22"/>
  <c r="AL37" i="22" s="1"/>
  <c r="C36" i="22"/>
  <c r="A36" i="22"/>
  <c r="AL36" i="22" s="1"/>
  <c r="C35" i="22"/>
  <c r="A35" i="22"/>
  <c r="AL35" i="22" s="1"/>
  <c r="C34" i="22"/>
  <c r="A34" i="22"/>
  <c r="AL34" i="22" s="1"/>
  <c r="C33" i="22"/>
  <c r="A33" i="22"/>
  <c r="AL33" i="22" s="1"/>
  <c r="C32" i="22"/>
  <c r="A32" i="22"/>
  <c r="AL32" i="22" s="1"/>
  <c r="C31" i="22"/>
  <c r="A31" i="22"/>
  <c r="AL31" i="22" s="1"/>
  <c r="AS30" i="22"/>
  <c r="AQ30" i="22"/>
  <c r="C30" i="22"/>
  <c r="A30" i="22"/>
  <c r="AL30" i="22" s="1"/>
  <c r="C29" i="22"/>
  <c r="A29" i="22"/>
  <c r="AL29" i="22" s="1"/>
  <c r="C28" i="22"/>
  <c r="A28" i="22"/>
  <c r="AL28" i="22" s="1"/>
  <c r="C27" i="22"/>
  <c r="A27" i="22"/>
  <c r="AL27" i="22" s="1"/>
  <c r="AS26" i="22"/>
  <c r="AR26" i="22"/>
  <c r="C26" i="22"/>
  <c r="A26" i="22"/>
  <c r="AL26" i="22" s="1"/>
  <c r="AR25" i="22"/>
  <c r="C25" i="22"/>
  <c r="A25" i="22"/>
  <c r="AL25" i="22" s="1"/>
  <c r="C24" i="22"/>
  <c r="A24" i="22"/>
  <c r="AL24" i="22" s="1"/>
  <c r="C23" i="22"/>
  <c r="A23" i="22"/>
  <c r="AL23" i="22" s="1"/>
  <c r="G21" i="22"/>
  <c r="K21" i="22" s="1"/>
  <c r="O21" i="22" s="1"/>
  <c r="S21" i="22" s="1"/>
  <c r="W21" i="22" s="1"/>
  <c r="B21" i="22"/>
  <c r="C20" i="22"/>
  <c r="A20" i="22"/>
  <c r="AL20" i="22" s="1"/>
  <c r="C19" i="22"/>
  <c r="A19" i="22"/>
  <c r="AL19" i="22" s="1"/>
  <c r="C18" i="22"/>
  <c r="A18" i="22"/>
  <c r="AL18" i="22" s="1"/>
  <c r="AT12" i="22" s="1"/>
  <c r="C17" i="22"/>
  <c r="A17" i="22"/>
  <c r="AL17" i="22" s="1"/>
  <c r="C16" i="22"/>
  <c r="A16" i="22"/>
  <c r="AL16" i="22" s="1"/>
  <c r="AT11" i="22" s="1"/>
  <c r="C15" i="22"/>
  <c r="A15" i="22"/>
  <c r="AL15" i="22" s="1"/>
  <c r="C14" i="22"/>
  <c r="A14" i="22"/>
  <c r="AL14" i="22" s="1"/>
  <c r="C13" i="22"/>
  <c r="A13" i="22"/>
  <c r="AL13" i="22" s="1"/>
  <c r="C12" i="22"/>
  <c r="A12" i="22"/>
  <c r="AL12" i="22" s="1"/>
  <c r="C11" i="22"/>
  <c r="A11" i="22"/>
  <c r="AL11" i="22" s="1"/>
  <c r="C10" i="22"/>
  <c r="A10" i="22"/>
  <c r="AL10" i="22" s="1"/>
  <c r="C9" i="22"/>
  <c r="A9" i="22"/>
  <c r="AL9" i="22" s="1"/>
  <c r="AT7" i="22" s="1"/>
  <c r="C8" i="22"/>
  <c r="A8" i="22"/>
  <c r="AL8" i="22" s="1"/>
  <c r="C7" i="22"/>
  <c r="A7" i="22"/>
  <c r="AL7" i="22" s="1"/>
  <c r="C6" i="22"/>
  <c r="A6" i="22"/>
  <c r="AL6" i="22" s="1"/>
  <c r="AT5" i="22"/>
  <c r="AR5" i="22"/>
  <c r="C5" i="22"/>
  <c r="A5" i="22"/>
  <c r="AL5" i="22" s="1"/>
  <c r="C4" i="22"/>
  <c r="A4" i="22"/>
  <c r="AL4" i="22" s="1"/>
  <c r="C3" i="22"/>
  <c r="A3" i="22"/>
  <c r="AL3" i="22" s="1"/>
  <c r="G41" i="21"/>
  <c r="K41" i="21" s="1"/>
  <c r="O41" i="21" s="1"/>
  <c r="S41" i="21" s="1"/>
  <c r="W41" i="21" s="1"/>
  <c r="AA41" i="21" s="1"/>
  <c r="AE41" i="21" s="1"/>
  <c r="AA1" i="21" s="1"/>
  <c r="B41" i="21"/>
  <c r="C40" i="21"/>
  <c r="A40" i="21"/>
  <c r="C39" i="21"/>
  <c r="A39" i="21"/>
  <c r="C38" i="21"/>
  <c r="A38" i="21"/>
  <c r="C37" i="21"/>
  <c r="A37" i="21"/>
  <c r="C36" i="21"/>
  <c r="A36" i="21"/>
  <c r="C35" i="21"/>
  <c r="A35" i="21"/>
  <c r="C34" i="21"/>
  <c r="A34" i="21"/>
  <c r="C33" i="21"/>
  <c r="A33" i="21"/>
  <c r="C32" i="21"/>
  <c r="A32" i="21"/>
  <c r="C31" i="21"/>
  <c r="A31" i="21"/>
  <c r="AT30" i="21"/>
  <c r="AS30" i="21"/>
  <c r="AR30" i="21"/>
  <c r="AQ30" i="21"/>
  <c r="C30" i="21"/>
  <c r="A30" i="21"/>
  <c r="AT29" i="21"/>
  <c r="AS29" i="21"/>
  <c r="AR29" i="21"/>
  <c r="AQ29" i="21"/>
  <c r="C29" i="21"/>
  <c r="A29" i="21"/>
  <c r="AT28" i="21"/>
  <c r="AS28" i="21"/>
  <c r="AR28" i="21"/>
  <c r="AQ28" i="21"/>
  <c r="C28" i="21"/>
  <c r="A28" i="21"/>
  <c r="AT27" i="21"/>
  <c r="AS27" i="21"/>
  <c r="AR27" i="21"/>
  <c r="AQ27" i="21"/>
  <c r="C27" i="21"/>
  <c r="A27" i="21"/>
  <c r="AT26" i="21"/>
  <c r="AS26" i="21"/>
  <c r="AR26" i="21"/>
  <c r="AQ26" i="21"/>
  <c r="C26" i="21"/>
  <c r="A26" i="21"/>
  <c r="C25" i="21"/>
  <c r="A25" i="21"/>
  <c r="C24" i="21"/>
  <c r="A24" i="21"/>
  <c r="C23" i="21"/>
  <c r="A23" i="21"/>
  <c r="G21" i="21"/>
  <c r="K21" i="21" s="1"/>
  <c r="O21" i="21" s="1"/>
  <c r="S21" i="21" s="1"/>
  <c r="W21" i="21" s="1"/>
  <c r="B21" i="21"/>
  <c r="C20" i="21"/>
  <c r="A20" i="21"/>
  <c r="AL20" i="21" s="1"/>
  <c r="C19" i="21"/>
  <c r="A19" i="21"/>
  <c r="AL19" i="21" s="1"/>
  <c r="C18" i="21"/>
  <c r="A18" i="21"/>
  <c r="AL18" i="21" s="1"/>
  <c r="C17" i="21"/>
  <c r="A17" i="21"/>
  <c r="AL17" i="21" s="1"/>
  <c r="C16" i="21"/>
  <c r="A16" i="21"/>
  <c r="AL16" i="21" s="1"/>
  <c r="C15" i="21"/>
  <c r="A15" i="21"/>
  <c r="AL15" i="21" s="1"/>
  <c r="C14" i="21"/>
  <c r="A14" i="21"/>
  <c r="AL14" i="21" s="1"/>
  <c r="C13" i="21"/>
  <c r="A13" i="21"/>
  <c r="AL13" i="21" s="1"/>
  <c r="C12" i="21"/>
  <c r="A12" i="21"/>
  <c r="AL12" i="21" s="1"/>
  <c r="C11" i="21"/>
  <c r="A11" i="21"/>
  <c r="AL11" i="21" s="1"/>
  <c r="AT10" i="21"/>
  <c r="AS10" i="21"/>
  <c r="AR10" i="21"/>
  <c r="AQ10" i="21"/>
  <c r="C10" i="21"/>
  <c r="A10" i="21"/>
  <c r="AL10" i="21" s="1"/>
  <c r="AT9" i="21"/>
  <c r="AS9" i="21"/>
  <c r="AR9" i="21"/>
  <c r="AQ9" i="21"/>
  <c r="C9" i="21"/>
  <c r="A9" i="21"/>
  <c r="AL9" i="21" s="1"/>
  <c r="C8" i="21"/>
  <c r="A8" i="21"/>
  <c r="AL8" i="21" s="1"/>
  <c r="C7" i="21"/>
  <c r="A7" i="21"/>
  <c r="AL7" i="21" s="1"/>
  <c r="C6" i="21"/>
  <c r="A6" i="21"/>
  <c r="AL6" i="21" s="1"/>
  <c r="C5" i="21"/>
  <c r="A5" i="21"/>
  <c r="AL5" i="21" s="1"/>
  <c r="C4" i="21"/>
  <c r="A4" i="21"/>
  <c r="AL4" i="21" s="1"/>
  <c r="C3" i="21"/>
  <c r="C21" i="21" s="1"/>
  <c r="A3" i="21"/>
  <c r="AL3" i="21" s="1"/>
  <c r="AL21" i="21" s="1"/>
  <c r="F37" i="7"/>
  <c r="AQ30" i="18" l="1"/>
  <c r="AR30" i="18"/>
  <c r="AI21" i="18"/>
  <c r="AR8" i="18"/>
  <c r="AR9" i="18"/>
  <c r="AS9" i="18"/>
  <c r="AQ10" i="18"/>
  <c r="AS10" i="18"/>
  <c r="AR10" i="18"/>
  <c r="AR24" i="18"/>
  <c r="AR28" i="18"/>
  <c r="AR29" i="18"/>
  <c r="AQ29" i="18"/>
  <c r="AR7" i="18"/>
  <c r="AQ28" i="18"/>
  <c r="AR27" i="18"/>
  <c r="AQ27" i="18"/>
  <c r="AR26" i="18"/>
  <c r="AQ26" i="18"/>
  <c r="AR25" i="18"/>
  <c r="AQ25" i="18"/>
  <c r="AQ24" i="18"/>
  <c r="AI41" i="18"/>
  <c r="AJ41" i="18"/>
  <c r="AK41" i="18"/>
  <c r="AQ9" i="18"/>
  <c r="AK21" i="18"/>
  <c r="AS7" i="18"/>
  <c r="AQ7" i="18"/>
  <c r="AS8" i="18"/>
  <c r="AQ8" i="18"/>
  <c r="AJ21" i="18"/>
  <c r="AQ6" i="18"/>
  <c r="AQ5" i="18"/>
  <c r="AS6" i="18"/>
  <c r="AR6" i="18"/>
  <c r="AR5" i="18"/>
  <c r="AS5" i="18"/>
  <c r="AT5" i="18"/>
  <c r="AQ10" i="22"/>
  <c r="AR30" i="22"/>
  <c r="AT9" i="22"/>
  <c r="AQ7" i="22"/>
  <c r="AQ5" i="22"/>
  <c r="AS9" i="22"/>
  <c r="AR9" i="22"/>
  <c r="AS5" i="22"/>
  <c r="AR10" i="22"/>
  <c r="AS6" i="22"/>
  <c r="AS8" i="22"/>
  <c r="AQ9" i="22"/>
  <c r="AQ6" i="22"/>
  <c r="AS10" i="22"/>
  <c r="AT27" i="22"/>
  <c r="AT26" i="22"/>
  <c r="AS29" i="22"/>
  <c r="AT29" i="22"/>
  <c r="AQ8" i="22"/>
  <c r="AT10" i="22"/>
  <c r="AS7" i="22"/>
  <c r="AR8" i="22"/>
  <c r="AT6" i="22"/>
  <c r="AR6" i="22"/>
  <c r="AK41" i="22"/>
  <c r="AT24" i="22"/>
  <c r="AT28" i="22"/>
  <c r="AR27" i="22"/>
  <c r="AR24" i="22"/>
  <c r="AR28" i="22"/>
  <c r="AQ28" i="22"/>
  <c r="AS28" i="22"/>
  <c r="AQ27" i="22"/>
  <c r="AQ24" i="22"/>
  <c r="AT25" i="22"/>
  <c r="AS25" i="22"/>
  <c r="AI41" i="22"/>
  <c r="AJ41" i="22"/>
  <c r="AS24" i="22"/>
  <c r="AT8" i="22"/>
  <c r="C21" i="22"/>
  <c r="AR7" i="22"/>
  <c r="AJ21" i="22"/>
  <c r="AL41" i="22"/>
  <c r="AK21" i="22"/>
  <c r="AI21" i="22"/>
  <c r="AL21" i="22"/>
  <c r="AS29" i="23"/>
  <c r="AR29" i="23"/>
  <c r="AQ29" i="23"/>
  <c r="AQ28" i="23"/>
  <c r="AR30" i="23"/>
  <c r="AT30" i="23"/>
  <c r="AS30" i="23"/>
  <c r="AT29" i="23"/>
  <c r="AQ5" i="23"/>
  <c r="AS9" i="23"/>
  <c r="AS6" i="23"/>
  <c r="AR6" i="23"/>
  <c r="AQ6" i="23"/>
  <c r="AR10" i="23"/>
  <c r="AQ10" i="23"/>
  <c r="AS7" i="23"/>
  <c r="AS5" i="23"/>
  <c r="AQ8" i="23"/>
  <c r="AR8" i="23"/>
  <c r="AQ9" i="23"/>
  <c r="AT6" i="23"/>
  <c r="AT10" i="23"/>
  <c r="AR9" i="23"/>
  <c r="AT7" i="23"/>
  <c r="AT9" i="23"/>
  <c r="AQ7" i="23"/>
  <c r="AT28" i="23"/>
  <c r="AS26" i="23"/>
  <c r="AR28" i="23"/>
  <c r="AR26" i="23"/>
  <c r="AS28" i="23"/>
  <c r="AS27" i="23"/>
  <c r="AQ26" i="23"/>
  <c r="AQ24" i="23"/>
  <c r="AR27" i="23"/>
  <c r="AR25" i="23"/>
  <c r="AT26" i="23"/>
  <c r="AQ25" i="23"/>
  <c r="AQ27" i="23"/>
  <c r="AS25" i="23"/>
  <c r="AT27" i="23"/>
  <c r="AT25" i="23"/>
  <c r="AI41" i="23"/>
  <c r="AT24" i="23"/>
  <c r="AS24" i="23"/>
  <c r="AR24" i="23"/>
  <c r="AJ41" i="23"/>
  <c r="AL21" i="23"/>
  <c r="AK41" i="23"/>
  <c r="AT8" i="23"/>
  <c r="AT5" i="23"/>
  <c r="AS8" i="23"/>
  <c r="AI21" i="23"/>
  <c r="AR7" i="23"/>
  <c r="AL41" i="23"/>
  <c r="AJ21" i="23"/>
  <c r="AK21" i="23"/>
  <c r="C21" i="23"/>
  <c r="AT30" i="24"/>
  <c r="AS30" i="24"/>
  <c r="AT29" i="24"/>
  <c r="AR29" i="24"/>
  <c r="AT10" i="24"/>
  <c r="AQ10" i="24"/>
  <c r="AR10" i="24"/>
  <c r="AS10" i="24"/>
  <c r="G22" i="7"/>
  <c r="AI41" i="24"/>
  <c r="AR7" i="24"/>
  <c r="AT9" i="24"/>
  <c r="AR8" i="24"/>
  <c r="AS9" i="24"/>
  <c r="AQ8" i="24"/>
  <c r="AR9" i="24"/>
  <c r="AQ9" i="24"/>
  <c r="AS8" i="24"/>
  <c r="AT8" i="24"/>
  <c r="C21" i="24"/>
  <c r="AS7" i="24"/>
  <c r="AT7" i="24"/>
  <c r="AQ7" i="24"/>
  <c r="AI21" i="24"/>
  <c r="AQ5" i="24"/>
  <c r="AQ6" i="24"/>
  <c r="AR6" i="24"/>
  <c r="AT6" i="24"/>
  <c r="AS6" i="24"/>
  <c r="AJ21" i="24"/>
  <c r="AK21" i="24"/>
  <c r="AS5" i="24"/>
  <c r="AR5" i="24"/>
  <c r="AT5" i="24"/>
  <c r="AL41" i="24"/>
  <c r="AT28" i="24"/>
  <c r="AQ28" i="24"/>
  <c r="AR28" i="24"/>
  <c r="AS28" i="24"/>
  <c r="AT27" i="24"/>
  <c r="AS27" i="24"/>
  <c r="AR27" i="24"/>
  <c r="AQ27" i="24"/>
  <c r="AR26" i="24"/>
  <c r="AQ26" i="24"/>
  <c r="AQ25" i="24"/>
  <c r="AT26" i="24"/>
  <c r="AS26" i="24"/>
  <c r="AR25" i="24"/>
  <c r="AT24" i="24"/>
  <c r="AT25" i="24"/>
  <c r="AS25" i="24"/>
  <c r="AQ24" i="24"/>
  <c r="AR24" i="24"/>
  <c r="AS24" i="24"/>
  <c r="AL21" i="24"/>
  <c r="AS9" i="25"/>
  <c r="AQ9" i="25"/>
  <c r="AR8" i="25"/>
  <c r="AQ10" i="25"/>
  <c r="AS8" i="25"/>
  <c r="AR10" i="25"/>
  <c r="AT10" i="25"/>
  <c r="AR9" i="25"/>
  <c r="AI21" i="25"/>
  <c r="AS28" i="25"/>
  <c r="AQ27" i="25"/>
  <c r="AT8" i="25"/>
  <c r="AQ8" i="25"/>
  <c r="AT9" i="25"/>
  <c r="I22" i="7"/>
  <c r="K22" i="7"/>
  <c r="AJ41" i="24"/>
  <c r="AK41" i="24"/>
  <c r="AQ25" i="21"/>
  <c r="AR25" i="21"/>
  <c r="AS25" i="21"/>
  <c r="AT25" i="21"/>
  <c r="AQ8" i="21"/>
  <c r="AR8" i="21"/>
  <c r="AS8" i="21"/>
  <c r="AT8" i="21"/>
  <c r="AT7" i="21"/>
  <c r="AS7" i="21"/>
  <c r="AR7" i="21"/>
  <c r="AQ7" i="21"/>
  <c r="AS24" i="21"/>
  <c r="AT24" i="21"/>
  <c r="AQ24" i="21"/>
  <c r="AR24" i="21"/>
  <c r="AT23" i="21"/>
  <c r="AS23" i="21"/>
  <c r="AS35" i="21" s="1"/>
  <c r="AR23" i="21"/>
  <c r="AR35" i="21" s="1"/>
  <c r="AQ23" i="21"/>
  <c r="AQ35" i="21" s="1"/>
  <c r="AT6" i="21"/>
  <c r="AS6" i="21"/>
  <c r="AR6" i="21"/>
  <c r="AQ6" i="21"/>
  <c r="AS5" i="21"/>
  <c r="AQ5" i="21"/>
  <c r="AT5" i="21"/>
  <c r="AR5" i="21"/>
  <c r="AS4" i="21"/>
  <c r="AS16" i="21" s="1"/>
  <c r="AQ4" i="21"/>
  <c r="AQ16" i="21" s="1"/>
  <c r="AT4" i="21"/>
  <c r="W9" i="15" s="1" a="1"/>
  <c r="AR4" i="21"/>
  <c r="AR16" i="21" s="1"/>
  <c r="W7" i="15" a="1"/>
  <c r="W10" i="15" a="1"/>
  <c r="W6" i="15" a="1"/>
  <c r="W14" i="15" a="1"/>
  <c r="W12" i="15" a="1"/>
  <c r="W11" i="15" a="1"/>
  <c r="W8" i="15" a="1"/>
  <c r="W5" i="15" a="1"/>
  <c r="AT25" i="25"/>
  <c r="AS25" i="25"/>
  <c r="AR25" i="25"/>
  <c r="AQ25" i="25"/>
  <c r="AT24" i="25"/>
  <c r="AS24" i="25"/>
  <c r="AR24" i="25"/>
  <c r="AQ24" i="25"/>
  <c r="AT5" i="25"/>
  <c r="AT7" i="25"/>
  <c r="AR7" i="25"/>
  <c r="AR5" i="25"/>
  <c r="AQ5" i="25"/>
  <c r="AS5" i="25"/>
  <c r="AS7" i="25"/>
  <c r="AQ7" i="25"/>
  <c r="AT6" i="25"/>
  <c r="AS6" i="25"/>
  <c r="AR6" i="25"/>
  <c r="AQ6" i="25"/>
  <c r="AI41" i="25"/>
  <c r="AL41" i="25"/>
  <c r="AK41" i="25"/>
  <c r="AJ41" i="25"/>
  <c r="C21" i="25"/>
  <c r="AL21" i="25"/>
  <c r="AJ21" i="25"/>
  <c r="W51" i="15" a="1"/>
  <c r="W52" i="15" a="1"/>
  <c r="W53" i="15" a="1"/>
  <c r="W54" i="15" a="1"/>
  <c r="W55" i="15" a="1"/>
  <c r="W56" i="15" a="1"/>
  <c r="W57" i="15" a="1"/>
  <c r="W58" i="15" a="1"/>
  <c r="W59" i="15" a="1"/>
  <c r="W60" i="15" a="1"/>
  <c r="W61" i="15" a="1"/>
  <c r="W49" i="15" a="1"/>
  <c r="W35" i="15" a="1"/>
  <c r="W38" i="15" a="1"/>
  <c r="W42" i="15" a="1"/>
  <c r="W43" i="15" a="1"/>
  <c r="W44" i="15" a="1"/>
  <c r="W34" i="15" a="1"/>
  <c r="W20" i="15" a="1"/>
  <c r="W21" i="15" a="1"/>
  <c r="W22" i="15" a="1"/>
  <c r="W23" i="15" a="1"/>
  <c r="W24" i="15" a="1"/>
  <c r="W25" i="15" a="1"/>
  <c r="W26" i="15" a="1"/>
  <c r="W27" i="15" a="1"/>
  <c r="W28" i="15" a="1"/>
  <c r="W29" i="15" a="1"/>
  <c r="W19" i="15" a="1"/>
  <c r="W39" i="15" a="1"/>
  <c r="W36" i="15" a="1"/>
  <c r="C41" i="25"/>
  <c r="A41" i="25"/>
  <c r="Q1" i="25"/>
  <c r="AA21" i="25"/>
  <c r="A21" i="25"/>
  <c r="AK21" i="25"/>
  <c r="C41" i="24"/>
  <c r="A41" i="24"/>
  <c r="AA21" i="24"/>
  <c r="AE21" i="24" s="1"/>
  <c r="Q1" i="24" s="1"/>
  <c r="A21" i="24"/>
  <c r="C41" i="23"/>
  <c r="A41" i="23"/>
  <c r="AA21" i="23"/>
  <c r="AE21" i="23" s="1"/>
  <c r="Q1" i="23" s="1"/>
  <c r="A21" i="23"/>
  <c r="C41" i="22"/>
  <c r="A41" i="22"/>
  <c r="AA21" i="22"/>
  <c r="AE21" i="22" s="1"/>
  <c r="Q1" i="22" s="1"/>
  <c r="A21" i="22"/>
  <c r="C41" i="21"/>
  <c r="A41" i="21"/>
  <c r="Q1" i="21"/>
  <c r="AA21" i="21"/>
  <c r="A21" i="21"/>
  <c r="W50" i="15" l="1" a="1"/>
  <c r="W41" i="15" a="1"/>
  <c r="W40" i="15" a="1"/>
  <c r="W37" i="15" a="1"/>
  <c r="AT35" i="21"/>
  <c r="AT16" i="21"/>
  <c r="Z15" i="15"/>
  <c r="Y15" i="15"/>
  <c r="X15" i="15"/>
  <c r="G41" i="18"/>
  <c r="K41" i="18" s="1"/>
  <c r="O41" i="18" s="1"/>
  <c r="S41" i="18" s="1"/>
  <c r="W41" i="18" s="1"/>
  <c r="B41" i="18"/>
  <c r="C40" i="18"/>
  <c r="A40" i="18"/>
  <c r="AL40" i="18" s="1"/>
  <c r="C39" i="18"/>
  <c r="A39" i="18"/>
  <c r="AL39" i="18" s="1"/>
  <c r="C38" i="18"/>
  <c r="A38" i="18"/>
  <c r="C37" i="18"/>
  <c r="A37" i="18"/>
  <c r="AL37" i="18" s="1"/>
  <c r="C36" i="18"/>
  <c r="A36" i="18"/>
  <c r="AL36" i="18" s="1"/>
  <c r="C35" i="18"/>
  <c r="A35" i="18"/>
  <c r="C34" i="18"/>
  <c r="A34" i="18"/>
  <c r="AL34" i="18" s="1"/>
  <c r="C33" i="18"/>
  <c r="A33" i="18"/>
  <c r="AL33" i="18" s="1"/>
  <c r="C32" i="18"/>
  <c r="A32" i="18"/>
  <c r="C31" i="18"/>
  <c r="A31" i="18"/>
  <c r="AL31" i="18" s="1"/>
  <c r="C30" i="18"/>
  <c r="A30" i="18"/>
  <c r="AL30" i="18" s="1"/>
  <c r="C29" i="18"/>
  <c r="A29" i="18"/>
  <c r="C28" i="18"/>
  <c r="A28" i="18"/>
  <c r="AL28" i="18" s="1"/>
  <c r="C27" i="18"/>
  <c r="A27" i="18"/>
  <c r="C26" i="18"/>
  <c r="A26" i="18"/>
  <c r="C25" i="18"/>
  <c r="A25" i="18"/>
  <c r="AL25" i="18" s="1"/>
  <c r="C24" i="18"/>
  <c r="A24" i="18"/>
  <c r="C23" i="18"/>
  <c r="A23" i="18"/>
  <c r="G21" i="18"/>
  <c r="K21" i="18" s="1"/>
  <c r="O21" i="18" s="1"/>
  <c r="S21" i="18" s="1"/>
  <c r="W21" i="18" s="1"/>
  <c r="B21" i="18"/>
  <c r="C20" i="18"/>
  <c r="A20" i="18"/>
  <c r="AL20" i="18" s="1"/>
  <c r="C19" i="18"/>
  <c r="A19" i="18"/>
  <c r="AL19" i="18" s="1"/>
  <c r="C18" i="18"/>
  <c r="A18" i="18"/>
  <c r="AL18" i="18" s="1"/>
  <c r="AT11" i="18" s="1"/>
  <c r="C17" i="18"/>
  <c r="A17" i="18"/>
  <c r="AL17" i="18" s="1"/>
  <c r="C16" i="18"/>
  <c r="A16" i="18"/>
  <c r="AL16" i="18" s="1"/>
  <c r="C15" i="18"/>
  <c r="A15" i="18"/>
  <c r="AL15" i="18" s="1"/>
  <c r="C14" i="18"/>
  <c r="A14" i="18"/>
  <c r="AL14" i="18" s="1"/>
  <c r="C13" i="18"/>
  <c r="A13" i="18"/>
  <c r="AL13" i="18" s="1"/>
  <c r="C12" i="18"/>
  <c r="A12" i="18"/>
  <c r="AL12" i="18" s="1"/>
  <c r="C11" i="18"/>
  <c r="A11" i="18"/>
  <c r="AL11" i="18" s="1"/>
  <c r="C10" i="18"/>
  <c r="A10" i="18"/>
  <c r="AL10" i="18" s="1"/>
  <c r="C9" i="18"/>
  <c r="A9" i="18"/>
  <c r="AL9" i="18" s="1"/>
  <c r="AT7" i="18" s="1"/>
  <c r="C8" i="18"/>
  <c r="A8" i="18"/>
  <c r="AL8" i="18" s="1"/>
  <c r="C7" i="18"/>
  <c r="A7" i="18"/>
  <c r="AL7" i="18" s="1"/>
  <c r="C6" i="18"/>
  <c r="A6" i="18"/>
  <c r="AL6" i="18" s="1"/>
  <c r="AT6" i="18" s="1"/>
  <c r="C5" i="18"/>
  <c r="A5" i="18"/>
  <c r="AL5" i="18" s="1"/>
  <c r="C4" i="18"/>
  <c r="A4" i="18"/>
  <c r="AL4" i="18" s="1"/>
  <c r="C3" i="18"/>
  <c r="A3" i="18"/>
  <c r="AL3" i="18" s="1"/>
  <c r="AT10" i="18" l="1"/>
  <c r="AT9" i="18"/>
  <c r="AT8" i="18"/>
  <c r="AL21" i="18"/>
  <c r="AS29" i="18"/>
  <c r="AL35" i="18"/>
  <c r="AT28" i="18" s="1"/>
  <c r="AS28" i="18"/>
  <c r="AL32" i="18"/>
  <c r="AT27" i="18" s="1"/>
  <c r="AS26" i="18"/>
  <c r="AL27" i="18"/>
  <c r="AL23" i="18"/>
  <c r="AS24" i="18"/>
  <c r="AL24" i="18"/>
  <c r="AT24" i="18" s="1"/>
  <c r="AS27" i="18"/>
  <c r="AL29" i="18"/>
  <c r="AS25" i="18"/>
  <c r="AL26" i="18"/>
  <c r="AT25" i="18" s="1"/>
  <c r="AS30" i="18"/>
  <c r="AL38" i="18"/>
  <c r="AT31" i="18" s="1"/>
  <c r="Y62" i="15"/>
  <c r="Z62" i="15"/>
  <c r="X62" i="15"/>
  <c r="W62" i="15"/>
  <c r="AA21" i="18"/>
  <c r="AE21" i="18" s="1"/>
  <c r="Q1" i="18" s="1"/>
  <c r="AA41" i="18"/>
  <c r="AE41" i="18" s="1"/>
  <c r="AA1" i="18" s="1"/>
  <c r="C41" i="18"/>
  <c r="C21" i="18"/>
  <c r="A21" i="18"/>
  <c r="A41" i="18"/>
  <c r="AT26" i="18" l="1"/>
  <c r="AT29" i="18"/>
  <c r="AT30" i="18"/>
  <c r="AL41" i="18"/>
  <c r="W30" i="15" l="1"/>
  <c r="Z30" i="15"/>
  <c r="Y30" i="15"/>
  <c r="X30" i="15"/>
  <c r="F45" i="15"/>
  <c r="E45" i="15"/>
  <c r="D45" i="15"/>
  <c r="W45" i="15" l="1"/>
  <c r="Z45" i="15"/>
  <c r="Y45" i="15"/>
  <c r="X45" i="15"/>
  <c r="AQ23" i="18" l="1"/>
  <c r="AQ35" i="18" s="1"/>
  <c r="AT23" i="18"/>
  <c r="AT35" i="18" s="1"/>
  <c r="AR23" i="18"/>
  <c r="AR35" i="18" s="1"/>
  <c r="AS23" i="18"/>
  <c r="AS35" i="18" s="1"/>
  <c r="O76" i="15" a="1"/>
  <c r="O73" i="15" a="1"/>
  <c r="O74" i="15" a="1"/>
  <c r="O75" i="15" a="1"/>
  <c r="O70" i="15" a="1"/>
  <c r="O71" i="15" a="1"/>
  <c r="O69" i="15" a="1"/>
  <c r="O72" i="15" a="1"/>
  <c r="AQ4" i="18"/>
  <c r="AQ16" i="18" s="1"/>
  <c r="AT4" i="18"/>
  <c r="AT16" i="18" s="1"/>
  <c r="AR4" i="18"/>
  <c r="AR16" i="18" s="1"/>
  <c r="AS4" i="18"/>
  <c r="AS16" i="18" s="1"/>
  <c r="AR23" i="22"/>
  <c r="AR35" i="22" s="1"/>
  <c r="AS23" i="22"/>
  <c r="AS35" i="22" s="1"/>
  <c r="AT23" i="22"/>
  <c r="AT35" i="22" s="1"/>
  <c r="AQ23" i="22"/>
  <c r="AQ35" i="22" s="1"/>
  <c r="L71" i="15" a="1"/>
  <c r="L76" i="15" a="1"/>
  <c r="L72" i="15" a="1"/>
  <c r="L69" i="15" a="1"/>
  <c r="L70" i="15" a="1"/>
  <c r="L74" i="15" a="1"/>
  <c r="L75" i="15" a="1"/>
  <c r="L73" i="15" a="1"/>
  <c r="AQ4" i="22"/>
  <c r="AQ16" i="22" s="1"/>
  <c r="AR4" i="22"/>
  <c r="AR16" i="22" s="1"/>
  <c r="AT4" i="22"/>
  <c r="AT16" i="22" s="1"/>
  <c r="AS4" i="22"/>
  <c r="AS16" i="22" s="1"/>
  <c r="AQ23" i="23"/>
  <c r="AQ35" i="23" s="1"/>
  <c r="AR23" i="23"/>
  <c r="AR35" i="23" s="1"/>
  <c r="AS23" i="23"/>
  <c r="AS35" i="23" s="1"/>
  <c r="AT23" i="23"/>
  <c r="AT35" i="23" s="1"/>
  <c r="I73" i="15" a="1"/>
  <c r="I69" i="15" a="1"/>
  <c r="I74" i="15" a="1"/>
  <c r="I76" i="15" a="1"/>
  <c r="I75" i="15" a="1"/>
  <c r="I71" i="15" a="1"/>
  <c r="I70" i="15" a="1"/>
  <c r="I72" i="15" a="1"/>
  <c r="AS4" i="23"/>
  <c r="AS16" i="23" s="1"/>
  <c r="AT4" i="23"/>
  <c r="AT16" i="23" s="1"/>
  <c r="AR4" i="23"/>
  <c r="AR16" i="23" s="1"/>
  <c r="AQ4" i="23"/>
  <c r="AQ16" i="23" s="1"/>
  <c r="F70" i="15" a="1"/>
  <c r="F69" i="15" a="1"/>
  <c r="F71" i="15" a="1"/>
  <c r="F74" i="15" a="1"/>
  <c r="F75" i="15" a="1"/>
  <c r="F72" i="15" a="1"/>
  <c r="F73" i="15" a="1"/>
  <c r="F76" i="15" a="1"/>
  <c r="AR4" i="24"/>
  <c r="AR16" i="24" s="1"/>
  <c r="AQ4" i="24"/>
  <c r="AQ16" i="24" s="1"/>
  <c r="AT4" i="24"/>
  <c r="AT16" i="24" s="1"/>
  <c r="AS4" i="24"/>
  <c r="AS16" i="24" s="1"/>
  <c r="G49" i="15" a="1"/>
  <c r="G55" i="15" a="1"/>
  <c r="G53" i="15" a="1"/>
  <c r="G28" i="15" a="1"/>
  <c r="G57" i="15" a="1"/>
  <c r="G51" i="15" a="1"/>
  <c r="G29" i="15" a="1"/>
  <c r="G58" i="15" a="1"/>
  <c r="G56" i="15" a="1"/>
  <c r="G60" i="15" a="1"/>
  <c r="G50" i="15" a="1"/>
  <c r="G59" i="15" a="1"/>
  <c r="G61" i="15" a="1"/>
  <c r="G54" i="15" a="1"/>
  <c r="G52" i="15" a="1"/>
  <c r="G13" i="15" a="1"/>
  <c r="AT23" i="24"/>
  <c r="AT35" i="24" s="1"/>
  <c r="G7" i="15" a="1"/>
  <c r="G24" i="15" a="1"/>
  <c r="G43" i="15" a="1"/>
  <c r="G41" i="15" a="1"/>
  <c r="G27" i="15" a="1"/>
  <c r="AQ23" i="24"/>
  <c r="AQ35" i="24" s="1"/>
  <c r="G8" i="15" a="1"/>
  <c r="G26" i="15" a="1"/>
  <c r="G20" i="15" a="1"/>
  <c r="G5" i="15" a="1"/>
  <c r="G36" i="15" a="1"/>
  <c r="G11" i="15" a="1"/>
  <c r="G23" i="15" a="1"/>
  <c r="G6" i="15" a="1"/>
  <c r="G14" i="15" a="1"/>
  <c r="G19" i="15" a="1"/>
  <c r="G22" i="15" a="1"/>
  <c r="G38" i="15" a="1"/>
  <c r="AS23" i="24"/>
  <c r="AS35" i="24" s="1"/>
  <c r="G40" i="15" a="1"/>
  <c r="G9" i="15" a="1"/>
  <c r="G39" i="15" a="1"/>
  <c r="G35" i="15" a="1"/>
  <c r="G37" i="15" a="1"/>
  <c r="G12" i="15" a="1"/>
  <c r="G42" i="15" a="1"/>
  <c r="G44" i="15" a="1"/>
  <c r="AR23" i="24"/>
  <c r="AR35" i="24" s="1"/>
  <c r="G10" i="15" a="1"/>
  <c r="G21" i="15" a="1"/>
  <c r="C70" i="15" a="1"/>
  <c r="C71" i="15" a="1"/>
  <c r="C74" i="15" a="1"/>
  <c r="C72" i="15" a="1"/>
  <c r="C73" i="15" a="1"/>
  <c r="C69" i="15" a="1"/>
  <c r="C75" i="15" a="1"/>
  <c r="AT23" i="25"/>
  <c r="AT35" i="25" s="1"/>
  <c r="AS23" i="25"/>
  <c r="AS35" i="25" s="1"/>
  <c r="AR23" i="25"/>
  <c r="AR35" i="25" s="1"/>
  <c r="AQ23" i="25"/>
  <c r="AQ35" i="25" s="1"/>
  <c r="C13" i="15" a="1"/>
  <c r="C24" i="15" a="1"/>
  <c r="C7" i="15" a="1"/>
  <c r="AT4" i="25"/>
  <c r="AT16" i="25" s="1"/>
  <c r="C35" i="15" a="1"/>
  <c r="C22" i="15" a="1"/>
  <c r="C19" i="15" a="1"/>
  <c r="C5" i="15" a="1"/>
  <c r="AR4" i="25"/>
  <c r="AR16" i="25" s="1"/>
  <c r="C26" i="15" a="1"/>
  <c r="C34" i="15" a="1"/>
  <c r="C23" i="15" a="1"/>
  <c r="AQ4" i="25"/>
  <c r="AQ16" i="25" s="1"/>
  <c r="C41" i="15" a="1"/>
  <c r="C29" i="15" a="1"/>
  <c r="C36" i="15" a="1"/>
  <c r="AS4" i="25"/>
  <c r="AS16" i="25" s="1"/>
  <c r="C42" i="15" a="1"/>
  <c r="C14" i="15" a="1"/>
  <c r="C27" i="15" a="1"/>
  <c r="C9" i="15" a="1"/>
  <c r="C40" i="15" a="1"/>
  <c r="C21" i="15" a="1"/>
  <c r="C10" i="15" a="1"/>
  <c r="C43" i="15" a="1"/>
  <c r="C39" i="15" a="1"/>
  <c r="C6" i="15" a="1"/>
  <c r="C37" i="15" a="1"/>
  <c r="C20" i="15" a="1"/>
  <c r="C57" i="15" a="1"/>
  <c r="C11" i="15" a="1"/>
  <c r="C44" i="15" a="1"/>
  <c r="C60" i="15" a="1"/>
  <c r="C50" i="15" a="1"/>
  <c r="C59" i="15" a="1"/>
  <c r="C8" i="15" a="1"/>
  <c r="C52" i="15" a="1"/>
  <c r="C58" i="15" a="1"/>
  <c r="C54" i="15" a="1"/>
  <c r="C53" i="15" a="1"/>
  <c r="C51" i="15" a="1"/>
  <c r="C55" i="15" a="1"/>
  <c r="C38" i="15" a="1"/>
  <c r="C49" i="15" a="1"/>
  <c r="C56" i="15" a="1"/>
  <c r="C28" i="15" a="1"/>
  <c r="C61" i="15" a="1"/>
  <c r="S5" i="15" a="1"/>
  <c r="S40" i="15" a="1"/>
  <c r="S43" i="15" a="1"/>
  <c r="S22" i="15" a="1"/>
  <c r="S37" i="15" a="1"/>
  <c r="S7" i="15" a="1"/>
  <c r="O23" i="15" a="1"/>
  <c r="O56" i="15" a="1"/>
  <c r="O42" i="15" a="1"/>
  <c r="O55" i="15" a="1"/>
  <c r="O50" i="15" a="1"/>
  <c r="O24" i="15" a="1"/>
  <c r="O14" i="15" a="1"/>
  <c r="K23" i="15" a="1"/>
  <c r="K42" i="15" a="1"/>
  <c r="K56" i="15" a="1"/>
  <c r="K20" i="15" a="1"/>
  <c r="K61" i="15" a="1"/>
  <c r="K6" i="15" a="1"/>
  <c r="K7" i="15" a="1"/>
  <c r="S35" i="15" a="1"/>
  <c r="O59" i="15" a="1"/>
  <c r="K14" i="15" a="1"/>
  <c r="K21" i="15" a="1"/>
  <c r="S56" i="15" a="1"/>
  <c r="S50" i="15" a="1"/>
  <c r="S26" i="15" a="1"/>
  <c r="S61" i="15" a="1"/>
  <c r="S38" i="15" a="1"/>
  <c r="S24" i="15" a="1"/>
  <c r="S9" i="15" a="1"/>
  <c r="O35" i="15" a="1"/>
  <c r="O52" i="15" a="1"/>
  <c r="O12" i="15" a="1"/>
  <c r="O37" i="15" a="1"/>
  <c r="O60" i="15" a="1"/>
  <c r="O29" i="15" a="1"/>
  <c r="O39" i="15" a="1"/>
  <c r="K54" i="15" a="1"/>
  <c r="K19" i="15" a="1"/>
  <c r="K22" i="15" a="1"/>
  <c r="K24" i="15" a="1"/>
  <c r="K39" i="15" a="1"/>
  <c r="K41" i="15" a="1"/>
  <c r="K9" i="15" a="1"/>
  <c r="S58" i="15" a="1"/>
  <c r="O27" i="15" a="1"/>
  <c r="K60" i="15" a="1"/>
  <c r="S59" i="15" a="1"/>
  <c r="S53" i="15" a="1"/>
  <c r="S28" i="15" a="1"/>
  <c r="S54" i="15" a="1"/>
  <c r="S41" i="15" a="1"/>
  <c r="S51" i="15" a="1"/>
  <c r="S39" i="15" a="1"/>
  <c r="S14" i="15" a="1"/>
  <c r="O6" i="15" a="1"/>
  <c r="O41" i="15" a="1"/>
  <c r="O36" i="15" a="1"/>
  <c r="O61" i="15" a="1"/>
  <c r="O21" i="15" a="1"/>
  <c r="O10" i="15" a="1"/>
  <c r="O57" i="15" a="1"/>
  <c r="K34" i="15" a="1"/>
  <c r="K43" i="15" a="1"/>
  <c r="K37" i="15" a="1"/>
  <c r="K29" i="15" a="1"/>
  <c r="K58" i="15" a="1"/>
  <c r="K59" i="15" a="1"/>
  <c r="K51" i="15" a="1"/>
  <c r="S25" i="15" a="1"/>
  <c r="S10" i="15" a="1"/>
  <c r="O38" i="15" a="1"/>
  <c r="K26" i="15" a="1"/>
  <c r="S42" i="15" a="1"/>
  <c r="S19" i="15" a="1"/>
  <c r="S44" i="15" a="1"/>
  <c r="S60" i="15" a="1"/>
  <c r="S21" i="15" a="1"/>
  <c r="S11" i="15" a="1"/>
  <c r="S8" i="15" a="1"/>
  <c r="O43" i="15" a="1"/>
  <c r="O51" i="15" a="1"/>
  <c r="O11" i="15" a="1"/>
  <c r="O28" i="15" a="1"/>
  <c r="O9" i="15" a="1"/>
  <c r="O22" i="15" a="1"/>
  <c r="O53" i="15" a="1"/>
  <c r="K13" i="15" a="1"/>
  <c r="K35" i="15" a="1"/>
  <c r="K10" i="15" a="1"/>
  <c r="K57" i="15" a="1"/>
  <c r="K53" i="15" a="1"/>
  <c r="K28" i="15" a="1"/>
  <c r="K49" i="15" a="1"/>
  <c r="S27" i="15" a="1"/>
  <c r="S52" i="15" a="1"/>
  <c r="O40" i="15" a="1"/>
  <c r="O49" i="15" a="1"/>
  <c r="K38" i="15" a="1"/>
  <c r="S20" i="15" a="1"/>
  <c r="S49" i="15" a="1"/>
  <c r="S57" i="15" a="1"/>
  <c r="S29" i="15" a="1"/>
  <c r="S36" i="15" a="1"/>
  <c r="S55" i="15" a="1"/>
  <c r="S6" i="15" a="1"/>
  <c r="O8" i="15" a="1"/>
  <c r="O58" i="15" a="1"/>
  <c r="O5" i="15" a="1"/>
  <c r="O26" i="15" a="1"/>
  <c r="O19" i="15" a="1"/>
  <c r="O20" i="15" a="1"/>
  <c r="O7" i="15" a="1"/>
  <c r="O54" i="15" a="1"/>
  <c r="K5" i="15" a="1"/>
  <c r="K40" i="15" a="1"/>
  <c r="K25" i="15" a="1"/>
  <c r="K52" i="15" a="1"/>
  <c r="K44" i="15" a="1"/>
  <c r="K8" i="15" a="1"/>
  <c r="K11" i="15" a="1"/>
  <c r="K27" i="15" a="1"/>
  <c r="S23" i="15" a="1"/>
  <c r="O13" i="15" a="1"/>
  <c r="O44" i="15" a="1"/>
  <c r="K50" i="15" a="1"/>
  <c r="K55" i="15" a="1"/>
  <c r="V74" i="15" l="1"/>
  <c r="W74" i="15"/>
  <c r="I15" i="15"/>
  <c r="H15" i="15"/>
  <c r="J15" i="15"/>
  <c r="W75" i="15"/>
  <c r="V75" i="15"/>
  <c r="V70" i="15"/>
  <c r="W70" i="15"/>
  <c r="U75" i="15"/>
  <c r="AC44" i="15"/>
  <c r="AD44" i="15"/>
  <c r="AB44" i="15"/>
  <c r="AB43" i="15"/>
  <c r="AC43" i="15"/>
  <c r="AD43" i="15"/>
  <c r="V73" i="15"/>
  <c r="W73" i="15"/>
  <c r="U73" i="15"/>
  <c r="G34" i="15" a="1"/>
  <c r="J62" i="15"/>
  <c r="H62" i="15"/>
  <c r="I62" i="15"/>
  <c r="G62" i="15" s="1"/>
  <c r="G25" i="15" a="1"/>
  <c r="U72" i="15" s="1"/>
  <c r="V72" i="15"/>
  <c r="W72" i="15"/>
  <c r="U69" i="15" s="1"/>
  <c r="W69" i="15"/>
  <c r="V69" i="15"/>
  <c r="W71" i="15"/>
  <c r="V71" i="15"/>
  <c r="V76" i="15"/>
  <c r="W76" i="15"/>
  <c r="U76" i="15"/>
  <c r="C12" i="15" a="1"/>
  <c r="AD19" i="15"/>
  <c r="AC19" i="15"/>
  <c r="AB19" i="15"/>
  <c r="C25" i="15" a="1"/>
  <c r="E62" i="15"/>
  <c r="D62" i="15"/>
  <c r="F62" i="15"/>
  <c r="C45" i="15"/>
  <c r="S34" i="15" a="1"/>
  <c r="O34" i="15" a="1"/>
  <c r="K36" i="15" a="1"/>
  <c r="S13" i="15" a="1"/>
  <c r="K12" i="15" a="1"/>
  <c r="O25" i="15" a="1"/>
  <c r="S12" i="15" a="1"/>
  <c r="U74" i="15" l="1"/>
  <c r="G15" i="15"/>
  <c r="U70" i="15"/>
  <c r="I45" i="15"/>
  <c r="H45" i="15"/>
  <c r="J45" i="15"/>
  <c r="G30" i="15" s="1"/>
  <c r="H30" i="15"/>
  <c r="J30" i="15"/>
  <c r="I30" i="15"/>
  <c r="B65" i="16" a="1"/>
  <c r="E15" i="15"/>
  <c r="F15" i="15"/>
  <c r="D15" i="15"/>
  <c r="D30" i="15"/>
  <c r="F30" i="15"/>
  <c r="E30" i="15"/>
  <c r="C15" i="15"/>
  <c r="C62" i="15"/>
  <c r="G45" i="15" l="1"/>
  <c r="C30" i="15"/>
  <c r="C41" i="16" a="1"/>
  <c r="D58" i="16" l="1" a="1"/>
  <c r="C4" i="16" a="1"/>
  <c r="C28" i="16" a="1"/>
  <c r="C15" i="16" a="1"/>
  <c r="D60" i="16" l="1" a="1"/>
  <c r="L17" i="16" l="1"/>
  <c r="L14" i="16"/>
  <c r="A77" i="16" a="1"/>
  <c r="F77" i="16" a="1"/>
  <c r="K77" i="16" a="1"/>
  <c r="N80" i="16" l="1"/>
  <c r="O80" i="16" s="1"/>
  <c r="M80" i="16"/>
  <c r="L80" i="16"/>
  <c r="K80" i="16"/>
  <c r="N79" i="16"/>
  <c r="O79" i="16" s="1"/>
  <c r="M79" i="16"/>
  <c r="L79" i="16"/>
  <c r="K79" i="16"/>
  <c r="N78" i="16"/>
  <c r="O78" i="16" s="1"/>
  <c r="M78" i="16"/>
  <c r="L78" i="16"/>
  <c r="K78" i="16"/>
  <c r="N77" i="16"/>
  <c r="O77" i="16" s="1"/>
  <c r="M77" i="16"/>
  <c r="L77" i="16"/>
  <c r="K77" i="16"/>
  <c r="I88" i="16"/>
  <c r="J88" i="16" s="1"/>
  <c r="H88" i="16"/>
  <c r="G88" i="16"/>
  <c r="F88" i="16"/>
  <c r="I87" i="16"/>
  <c r="J87" i="16" s="1"/>
  <c r="H87" i="16"/>
  <c r="G87" i="16"/>
  <c r="F87" i="16"/>
  <c r="I86" i="16"/>
  <c r="J86" i="16" s="1"/>
  <c r="H86" i="16"/>
  <c r="G86" i="16"/>
  <c r="F86" i="16"/>
  <c r="I85" i="16"/>
  <c r="J85" i="16" s="1"/>
  <c r="H85" i="16"/>
  <c r="G85" i="16"/>
  <c r="F85" i="16"/>
  <c r="I84" i="16"/>
  <c r="J84" i="16" s="1"/>
  <c r="H84" i="16"/>
  <c r="G84" i="16"/>
  <c r="F84" i="16"/>
  <c r="I83" i="16"/>
  <c r="J83" i="16" s="1"/>
  <c r="H83" i="16"/>
  <c r="G83" i="16"/>
  <c r="F83" i="16"/>
  <c r="I82" i="16"/>
  <c r="J82" i="16" s="1"/>
  <c r="H82" i="16"/>
  <c r="G82" i="16"/>
  <c r="F82" i="16"/>
  <c r="I81" i="16"/>
  <c r="J81" i="16" s="1"/>
  <c r="H81" i="16"/>
  <c r="G81" i="16"/>
  <c r="F81" i="16"/>
  <c r="I80" i="16"/>
  <c r="J80" i="16" s="1"/>
  <c r="H80" i="16"/>
  <c r="G80" i="16"/>
  <c r="F80" i="16"/>
  <c r="I79" i="16"/>
  <c r="J79" i="16" s="1"/>
  <c r="H79" i="16"/>
  <c r="G79" i="16"/>
  <c r="F79" i="16"/>
  <c r="I78" i="16"/>
  <c r="J78" i="16" s="1"/>
  <c r="H78" i="16"/>
  <c r="G78" i="16"/>
  <c r="F78" i="16"/>
  <c r="I77" i="16"/>
  <c r="J77" i="16" s="1"/>
  <c r="H77" i="16"/>
  <c r="G77" i="16"/>
  <c r="F77" i="16"/>
  <c r="D87" i="16"/>
  <c r="E87" i="16" s="1"/>
  <c r="C87" i="16"/>
  <c r="B87" i="16"/>
  <c r="A87" i="16"/>
  <c r="D86" i="16"/>
  <c r="E86" i="16" s="1"/>
  <c r="C86" i="16"/>
  <c r="B86" i="16"/>
  <c r="A86" i="16"/>
  <c r="D85" i="16"/>
  <c r="E85" i="16" s="1"/>
  <c r="C85" i="16"/>
  <c r="B85" i="16"/>
  <c r="A85" i="16"/>
  <c r="D84" i="16"/>
  <c r="E84" i="16" s="1"/>
  <c r="C84" i="16"/>
  <c r="B84" i="16"/>
  <c r="A84" i="16"/>
  <c r="D83" i="16"/>
  <c r="E83" i="16" s="1"/>
  <c r="C83" i="16"/>
  <c r="B83" i="16"/>
  <c r="A83" i="16"/>
  <c r="D82" i="16"/>
  <c r="E82" i="16" s="1"/>
  <c r="C82" i="16"/>
  <c r="B82" i="16"/>
  <c r="A82" i="16"/>
  <c r="D81" i="16"/>
  <c r="E81" i="16" s="1"/>
  <c r="C81" i="16"/>
  <c r="B81" i="16"/>
  <c r="A81" i="16"/>
  <c r="D80" i="16"/>
  <c r="E80" i="16" s="1"/>
  <c r="C80" i="16"/>
  <c r="B80" i="16"/>
  <c r="A80" i="16"/>
  <c r="D79" i="16"/>
  <c r="E79" i="16" s="1"/>
  <c r="C79" i="16"/>
  <c r="B79" i="16"/>
  <c r="A79" i="16"/>
  <c r="D78" i="16"/>
  <c r="E78" i="16" s="1"/>
  <c r="C78" i="16"/>
  <c r="B78" i="16"/>
  <c r="A78" i="16"/>
  <c r="D77" i="16"/>
  <c r="E77" i="16" s="1"/>
  <c r="C77" i="16"/>
  <c r="B77" i="16"/>
  <c r="A77" i="16"/>
  <c r="E72" i="16"/>
  <c r="D72" i="16"/>
  <c r="C72" i="16"/>
  <c r="B72" i="16"/>
  <c r="E71" i="16"/>
  <c r="D71" i="16"/>
  <c r="C71" i="16"/>
  <c r="B71" i="16"/>
  <c r="E70" i="16"/>
  <c r="D70" i="16"/>
  <c r="C70" i="16"/>
  <c r="B70" i="16"/>
  <c r="E69" i="16"/>
  <c r="D69" i="16"/>
  <c r="C69" i="16"/>
  <c r="B69" i="16"/>
  <c r="E68" i="16"/>
  <c r="D68" i="16"/>
  <c r="C68" i="16"/>
  <c r="B68" i="16"/>
  <c r="E67" i="16"/>
  <c r="D67" i="16"/>
  <c r="C67" i="16"/>
  <c r="B67" i="16"/>
  <c r="E66" i="16"/>
  <c r="D66" i="16"/>
  <c r="C66" i="16"/>
  <c r="B66" i="16"/>
  <c r="E65" i="16"/>
  <c r="D65" i="16"/>
  <c r="C65" i="16"/>
  <c r="B65" i="16"/>
  <c r="G53" i="16"/>
  <c r="F53" i="16"/>
  <c r="E53" i="16"/>
  <c r="D53" i="16"/>
  <c r="I53" i="16" s="1"/>
  <c r="C53" i="16"/>
  <c r="G52" i="16"/>
  <c r="F52" i="16"/>
  <c r="E52" i="16"/>
  <c r="D52" i="16"/>
  <c r="I52" i="16" s="1"/>
  <c r="C52" i="16"/>
  <c r="G51" i="16"/>
  <c r="F51" i="16"/>
  <c r="E51" i="16"/>
  <c r="D51" i="16"/>
  <c r="I51" i="16" s="1"/>
  <c r="C51" i="16"/>
  <c r="G50" i="16"/>
  <c r="F50" i="16"/>
  <c r="E50" i="16"/>
  <c r="D50" i="16"/>
  <c r="I50" i="16" s="1"/>
  <c r="C50" i="16"/>
  <c r="G49" i="16"/>
  <c r="F49" i="16"/>
  <c r="E49" i="16"/>
  <c r="D49" i="16"/>
  <c r="I49" i="16" s="1"/>
  <c r="C49" i="16"/>
  <c r="G48" i="16"/>
  <c r="F48" i="16"/>
  <c r="E48" i="16"/>
  <c r="D48" i="16"/>
  <c r="I48" i="16" s="1"/>
  <c r="C48" i="16"/>
  <c r="G47" i="16"/>
  <c r="F47" i="16"/>
  <c r="E47" i="16"/>
  <c r="D47" i="16"/>
  <c r="I47" i="16" s="1"/>
  <c r="C47" i="16"/>
  <c r="G46" i="16"/>
  <c r="F46" i="16"/>
  <c r="E46" i="16"/>
  <c r="D46" i="16"/>
  <c r="I46" i="16" s="1"/>
  <c r="C46" i="16"/>
  <c r="G45" i="16"/>
  <c r="F45" i="16"/>
  <c r="E45" i="16"/>
  <c r="D45" i="16"/>
  <c r="I45" i="16" s="1"/>
  <c r="C45" i="16"/>
  <c r="G44" i="16"/>
  <c r="F44" i="16"/>
  <c r="E44" i="16"/>
  <c r="D44" i="16"/>
  <c r="I44" i="16" s="1"/>
  <c r="C44" i="16"/>
  <c r="G43" i="16"/>
  <c r="F43" i="16"/>
  <c r="E43" i="16"/>
  <c r="D43" i="16"/>
  <c r="I43" i="16" s="1"/>
  <c r="C43" i="16"/>
  <c r="G42" i="16"/>
  <c r="F42" i="16"/>
  <c r="E42" i="16"/>
  <c r="D42" i="16"/>
  <c r="I42" i="16" s="1"/>
  <c r="C42" i="16"/>
  <c r="G41" i="16"/>
  <c r="F41" i="16"/>
  <c r="E41" i="16"/>
  <c r="D41" i="16"/>
  <c r="I41" i="16" s="1"/>
  <c r="C41" i="16"/>
  <c r="G38" i="16"/>
  <c r="J38" i="16" s="1"/>
  <c r="L38" i="16" s="1"/>
  <c r="F38" i="16"/>
  <c r="E38" i="16"/>
  <c r="D38" i="16"/>
  <c r="I38" i="16" s="1"/>
  <c r="K38" i="16" s="1"/>
  <c r="C38" i="16"/>
  <c r="G37" i="16"/>
  <c r="J37" i="16" s="1"/>
  <c r="L37" i="16" s="1"/>
  <c r="F37" i="16"/>
  <c r="E37" i="16"/>
  <c r="D37" i="16"/>
  <c r="I37" i="16" s="1"/>
  <c r="K37" i="16" s="1"/>
  <c r="C37" i="16"/>
  <c r="G36" i="16"/>
  <c r="J36" i="16" s="1"/>
  <c r="L36" i="16" s="1"/>
  <c r="F36" i="16"/>
  <c r="E36" i="16"/>
  <c r="D36" i="16"/>
  <c r="I36" i="16" s="1"/>
  <c r="K36" i="16" s="1"/>
  <c r="C36" i="16"/>
  <c r="G35" i="16"/>
  <c r="J35" i="16" s="1"/>
  <c r="L35" i="16" s="1"/>
  <c r="F35" i="16"/>
  <c r="E35" i="16"/>
  <c r="D35" i="16"/>
  <c r="I35" i="16" s="1"/>
  <c r="K35" i="16" s="1"/>
  <c r="C35" i="16"/>
  <c r="G34" i="16"/>
  <c r="J34" i="16" s="1"/>
  <c r="L34" i="16" s="1"/>
  <c r="F34" i="16"/>
  <c r="E34" i="16"/>
  <c r="D34" i="16"/>
  <c r="I34" i="16" s="1"/>
  <c r="K34" i="16" s="1"/>
  <c r="C34" i="16"/>
  <c r="G33" i="16"/>
  <c r="J33" i="16" s="1"/>
  <c r="L33" i="16" s="1"/>
  <c r="F33" i="16"/>
  <c r="E33" i="16"/>
  <c r="D33" i="16"/>
  <c r="I33" i="16" s="1"/>
  <c r="K33" i="16" s="1"/>
  <c r="C33" i="16"/>
  <c r="G32" i="16"/>
  <c r="J32" i="16" s="1"/>
  <c r="L32" i="16" s="1"/>
  <c r="F32" i="16"/>
  <c r="E32" i="16"/>
  <c r="D32" i="16"/>
  <c r="I32" i="16" s="1"/>
  <c r="K32" i="16" s="1"/>
  <c r="C32" i="16"/>
  <c r="G31" i="16"/>
  <c r="J31" i="16" s="1"/>
  <c r="L31" i="16" s="1"/>
  <c r="F31" i="16"/>
  <c r="E31" i="16"/>
  <c r="D31" i="16"/>
  <c r="I31" i="16" s="1"/>
  <c r="K31" i="16" s="1"/>
  <c r="C31" i="16"/>
  <c r="G30" i="16"/>
  <c r="J30" i="16" s="1"/>
  <c r="L30" i="16" s="1"/>
  <c r="F30" i="16"/>
  <c r="E30" i="16"/>
  <c r="D30" i="16"/>
  <c r="I30" i="16" s="1"/>
  <c r="K30" i="16" s="1"/>
  <c r="C30" i="16"/>
  <c r="G29" i="16"/>
  <c r="J29" i="16" s="1"/>
  <c r="L29" i="16" s="1"/>
  <c r="F29" i="16"/>
  <c r="E29" i="16"/>
  <c r="D29" i="16"/>
  <c r="I29" i="16" s="1"/>
  <c r="K29" i="16" s="1"/>
  <c r="C29" i="16"/>
  <c r="G28" i="16"/>
  <c r="J28" i="16" s="1"/>
  <c r="L28" i="16" s="1"/>
  <c r="F28" i="16"/>
  <c r="E28" i="16"/>
  <c r="D28" i="16"/>
  <c r="I28" i="16" s="1"/>
  <c r="K28" i="16" s="1"/>
  <c r="C28" i="16"/>
  <c r="G25" i="16"/>
  <c r="F25" i="16"/>
  <c r="E25" i="16"/>
  <c r="D25" i="16"/>
  <c r="I25" i="16" s="1"/>
  <c r="K25" i="16" s="1"/>
  <c r="C25" i="16"/>
  <c r="G24" i="16"/>
  <c r="F24" i="16"/>
  <c r="E24" i="16"/>
  <c r="D24" i="16"/>
  <c r="I24" i="16" s="1"/>
  <c r="K24" i="16" s="1"/>
  <c r="C24" i="16"/>
  <c r="G23" i="16"/>
  <c r="J23" i="16" s="1"/>
  <c r="L23" i="16" s="1"/>
  <c r="F23" i="16"/>
  <c r="E23" i="16"/>
  <c r="D23" i="16"/>
  <c r="I23" i="16" s="1"/>
  <c r="K23" i="16" s="1"/>
  <c r="C23" i="16"/>
  <c r="G22" i="16"/>
  <c r="J22" i="16" s="1"/>
  <c r="L22" i="16" s="1"/>
  <c r="F22" i="16"/>
  <c r="E22" i="16"/>
  <c r="D22" i="16"/>
  <c r="I22" i="16" s="1"/>
  <c r="K22" i="16" s="1"/>
  <c r="C22" i="16"/>
  <c r="G21" i="16"/>
  <c r="J21" i="16" s="1"/>
  <c r="L21" i="16" s="1"/>
  <c r="F21" i="16"/>
  <c r="E21" i="16"/>
  <c r="D21" i="16"/>
  <c r="I21" i="16" s="1"/>
  <c r="K21" i="16" s="1"/>
  <c r="C21" i="16"/>
  <c r="G20" i="16"/>
  <c r="J20" i="16" s="1"/>
  <c r="L20" i="16" s="1"/>
  <c r="F20" i="16"/>
  <c r="E20" i="16"/>
  <c r="D20" i="16"/>
  <c r="I20" i="16" s="1"/>
  <c r="K20" i="16" s="1"/>
  <c r="C20" i="16"/>
  <c r="G19" i="16"/>
  <c r="J19" i="16" s="1"/>
  <c r="L19" i="16" s="1"/>
  <c r="F19" i="16"/>
  <c r="E19" i="16"/>
  <c r="D19" i="16"/>
  <c r="I19" i="16" s="1"/>
  <c r="K19" i="16" s="1"/>
  <c r="C19" i="16"/>
  <c r="G18" i="16"/>
  <c r="J18" i="16" s="1"/>
  <c r="L18" i="16" s="1"/>
  <c r="F18" i="16"/>
  <c r="E18" i="16"/>
  <c r="D18" i="16"/>
  <c r="I18" i="16" s="1"/>
  <c r="K18" i="16" s="1"/>
  <c r="C18" i="16"/>
  <c r="G17" i="16"/>
  <c r="F17" i="16"/>
  <c r="E17" i="16"/>
  <c r="D17" i="16"/>
  <c r="I17" i="16" s="1"/>
  <c r="K17" i="16" s="1"/>
  <c r="C17" i="16"/>
  <c r="G16" i="16"/>
  <c r="J16" i="16" s="1"/>
  <c r="L16" i="16" s="1"/>
  <c r="F16" i="16"/>
  <c r="E16" i="16"/>
  <c r="D16" i="16"/>
  <c r="I16" i="16" s="1"/>
  <c r="K16" i="16" s="1"/>
  <c r="C16" i="16"/>
  <c r="G15" i="16"/>
  <c r="J15" i="16" s="1"/>
  <c r="L15" i="16" s="1"/>
  <c r="F15" i="16"/>
  <c r="E15" i="16"/>
  <c r="D15" i="16"/>
  <c r="I15" i="16" s="1"/>
  <c r="K15" i="16" s="1"/>
  <c r="C15" i="16"/>
  <c r="G13" i="16"/>
  <c r="J13" i="16" s="1"/>
  <c r="L13" i="16" s="1"/>
  <c r="F13" i="16"/>
  <c r="E13" i="16"/>
  <c r="D13" i="16"/>
  <c r="I13" i="16" s="1"/>
  <c r="K13" i="16" s="1"/>
  <c r="C13" i="16"/>
  <c r="G12" i="16"/>
  <c r="J12" i="16" s="1"/>
  <c r="L12" i="16" s="1"/>
  <c r="F12" i="16"/>
  <c r="E12" i="16"/>
  <c r="D12" i="16"/>
  <c r="I12" i="16" s="1"/>
  <c r="K12" i="16" s="1"/>
  <c r="C12" i="16"/>
  <c r="G11" i="16"/>
  <c r="J11" i="16" s="1"/>
  <c r="L11" i="16" s="1"/>
  <c r="F11" i="16"/>
  <c r="E11" i="16"/>
  <c r="D11" i="16"/>
  <c r="I11" i="16" s="1"/>
  <c r="K11" i="16" s="1"/>
  <c r="C11" i="16"/>
  <c r="G10" i="16"/>
  <c r="J10" i="16" s="1"/>
  <c r="L10" i="16" s="1"/>
  <c r="F10" i="16"/>
  <c r="E10" i="16"/>
  <c r="D10" i="16"/>
  <c r="I10" i="16" s="1"/>
  <c r="K10" i="16" s="1"/>
  <c r="C10" i="16"/>
  <c r="G9" i="16"/>
  <c r="J9" i="16" s="1"/>
  <c r="L9" i="16" s="1"/>
  <c r="F9" i="16"/>
  <c r="E9" i="16"/>
  <c r="D9" i="16"/>
  <c r="I9" i="16" s="1"/>
  <c r="K9" i="16" s="1"/>
  <c r="C9" i="16"/>
  <c r="G8" i="16"/>
  <c r="F8" i="16"/>
  <c r="E8" i="16"/>
  <c r="D8" i="16"/>
  <c r="I8" i="16" s="1"/>
  <c r="K8" i="16" s="1"/>
  <c r="C8" i="16"/>
  <c r="G7" i="16"/>
  <c r="J7" i="16" s="1"/>
  <c r="L7" i="16" s="1"/>
  <c r="F7" i="16"/>
  <c r="E7" i="16"/>
  <c r="D7" i="16"/>
  <c r="I7" i="16" s="1"/>
  <c r="K7" i="16" s="1"/>
  <c r="C7" i="16"/>
  <c r="G6" i="16"/>
  <c r="J6" i="16" s="1"/>
  <c r="L6" i="16" s="1"/>
  <c r="F6" i="16"/>
  <c r="E6" i="16"/>
  <c r="D6" i="16"/>
  <c r="I6" i="16" s="1"/>
  <c r="K6" i="16" s="1"/>
  <c r="C6" i="16"/>
  <c r="G5" i="16"/>
  <c r="J5" i="16" s="1"/>
  <c r="L5" i="16" s="1"/>
  <c r="F5" i="16"/>
  <c r="E5" i="16"/>
  <c r="D5" i="16"/>
  <c r="I5" i="16" s="1"/>
  <c r="K5" i="16" s="1"/>
  <c r="C5" i="16"/>
  <c r="G4" i="16"/>
  <c r="J4" i="16" s="1"/>
  <c r="L4" i="16" s="1"/>
  <c r="F4" i="16"/>
  <c r="E4" i="16"/>
  <c r="D4" i="16"/>
  <c r="I4" i="16" s="1"/>
  <c r="K4" i="16" s="1"/>
  <c r="C4" i="16"/>
  <c r="T76" i="15"/>
  <c r="S76" i="15"/>
  <c r="R76" i="15"/>
  <c r="Q76" i="15"/>
  <c r="P76" i="15"/>
  <c r="O76" i="15"/>
  <c r="N76" i="15"/>
  <c r="M76" i="15"/>
  <c r="L76" i="15"/>
  <c r="K76" i="15"/>
  <c r="J76" i="15"/>
  <c r="I76" i="15"/>
  <c r="H76" i="15"/>
  <c r="G76" i="15"/>
  <c r="F76" i="15"/>
  <c r="E76" i="15"/>
  <c r="D76" i="15"/>
  <c r="C76" i="15"/>
  <c r="R75" i="15"/>
  <c r="O75" i="15"/>
  <c r="L75" i="15"/>
  <c r="K75" i="15"/>
  <c r="J75" i="15"/>
  <c r="I75" i="15"/>
  <c r="F75" i="15"/>
  <c r="C75" i="15"/>
  <c r="R74" i="15"/>
  <c r="Q74" i="15"/>
  <c r="P74" i="15"/>
  <c r="O74" i="15"/>
  <c r="N74" i="15"/>
  <c r="M74" i="15"/>
  <c r="L74" i="15"/>
  <c r="I74" i="15"/>
  <c r="F74" i="15"/>
  <c r="C74" i="15"/>
  <c r="R73" i="15"/>
  <c r="O73" i="15"/>
  <c r="L73" i="15"/>
  <c r="I73" i="15"/>
  <c r="H73" i="15"/>
  <c r="G73" i="15"/>
  <c r="F73" i="15"/>
  <c r="C73" i="15"/>
  <c r="R72" i="15"/>
  <c r="O72" i="15"/>
  <c r="L72" i="15"/>
  <c r="I72" i="15"/>
  <c r="H72" i="15"/>
  <c r="G72" i="15"/>
  <c r="F72" i="15"/>
  <c r="E72" i="15"/>
  <c r="D72" i="15"/>
  <c r="C72" i="15"/>
  <c r="R71" i="15"/>
  <c r="O71" i="15"/>
  <c r="N71" i="15"/>
  <c r="M71" i="15"/>
  <c r="L71" i="15"/>
  <c r="I71" i="15"/>
  <c r="F71" i="15"/>
  <c r="E71" i="15"/>
  <c r="D71" i="15"/>
  <c r="C71" i="15"/>
  <c r="R70" i="15"/>
  <c r="O70" i="15"/>
  <c r="L70" i="15"/>
  <c r="K70" i="15"/>
  <c r="J70" i="15"/>
  <c r="I70" i="15"/>
  <c r="F70" i="15"/>
  <c r="C70" i="15"/>
  <c r="R69" i="15"/>
  <c r="Q69" i="15"/>
  <c r="P69" i="15"/>
  <c r="O69" i="15"/>
  <c r="L69" i="15"/>
  <c r="I69" i="15"/>
  <c r="F69" i="15"/>
  <c r="E69" i="15"/>
  <c r="D69" i="15"/>
  <c r="C69" i="15"/>
  <c r="Z61" i="15"/>
  <c r="Y61" i="15"/>
  <c r="X61" i="15"/>
  <c r="W61" i="15"/>
  <c r="V61" i="15"/>
  <c r="U61" i="15"/>
  <c r="T61" i="15"/>
  <c r="S61" i="15"/>
  <c r="R61" i="15"/>
  <c r="Q61" i="15"/>
  <c r="P61" i="15"/>
  <c r="O61" i="15"/>
  <c r="N61" i="15"/>
  <c r="M61" i="15"/>
  <c r="L61" i="15"/>
  <c r="K61" i="15"/>
  <c r="J61" i="15"/>
  <c r="I61" i="15"/>
  <c r="H61" i="15"/>
  <c r="G61" i="15"/>
  <c r="F61" i="15"/>
  <c r="E61" i="15"/>
  <c r="D61" i="15"/>
  <c r="C61" i="15"/>
  <c r="Z60" i="15"/>
  <c r="Y60" i="15"/>
  <c r="X60" i="15"/>
  <c r="W60" i="15"/>
  <c r="V60" i="15"/>
  <c r="U60" i="15"/>
  <c r="T60" i="15"/>
  <c r="S60" i="15"/>
  <c r="R60" i="15"/>
  <c r="Q60" i="15"/>
  <c r="P60" i="15"/>
  <c r="O60" i="15"/>
  <c r="N60" i="15"/>
  <c r="M60" i="15"/>
  <c r="L60" i="15"/>
  <c r="K60" i="15"/>
  <c r="J60" i="15"/>
  <c r="I60" i="15"/>
  <c r="H60" i="15"/>
  <c r="G60" i="15"/>
  <c r="F60" i="15"/>
  <c r="E60" i="15"/>
  <c r="D60" i="15"/>
  <c r="C60" i="15"/>
  <c r="Z59" i="15"/>
  <c r="Y59" i="15"/>
  <c r="X59" i="15"/>
  <c r="W59" i="15"/>
  <c r="V59" i="15"/>
  <c r="U59" i="15"/>
  <c r="T59" i="15"/>
  <c r="S59" i="15"/>
  <c r="R59" i="15"/>
  <c r="Q59" i="15"/>
  <c r="P59" i="15"/>
  <c r="O59" i="15"/>
  <c r="N59" i="15"/>
  <c r="M59" i="15"/>
  <c r="L59" i="15"/>
  <c r="K59" i="15"/>
  <c r="J59" i="15"/>
  <c r="I59" i="15"/>
  <c r="H59" i="15"/>
  <c r="G59" i="15"/>
  <c r="F59" i="15"/>
  <c r="E59" i="15"/>
  <c r="D59" i="15"/>
  <c r="C59" i="15"/>
  <c r="Z58" i="15"/>
  <c r="Y58" i="15"/>
  <c r="X58" i="15"/>
  <c r="W58" i="15"/>
  <c r="V58" i="15"/>
  <c r="U58" i="15"/>
  <c r="T58" i="15"/>
  <c r="S58" i="15"/>
  <c r="R58" i="15"/>
  <c r="Q58" i="15"/>
  <c r="P58" i="15"/>
  <c r="O58" i="15"/>
  <c r="N58" i="15"/>
  <c r="M58" i="15"/>
  <c r="L58" i="15"/>
  <c r="K58" i="15"/>
  <c r="J58" i="15"/>
  <c r="I58" i="15"/>
  <c r="H58" i="15"/>
  <c r="G58" i="15"/>
  <c r="F58" i="15"/>
  <c r="E58" i="15"/>
  <c r="D58" i="15"/>
  <c r="C58" i="15"/>
  <c r="Z57" i="15"/>
  <c r="Y57" i="15"/>
  <c r="X57" i="15"/>
  <c r="W57" i="15"/>
  <c r="V57" i="15"/>
  <c r="U57" i="15"/>
  <c r="T57" i="15"/>
  <c r="S57" i="15"/>
  <c r="R57" i="15"/>
  <c r="Q57" i="15"/>
  <c r="P57" i="15"/>
  <c r="O57" i="15"/>
  <c r="N57" i="15"/>
  <c r="M57" i="15"/>
  <c r="L57" i="15"/>
  <c r="K57" i="15"/>
  <c r="J57" i="15"/>
  <c r="I57" i="15"/>
  <c r="H57" i="15"/>
  <c r="G57" i="15"/>
  <c r="F57" i="15"/>
  <c r="E57" i="15"/>
  <c r="D57" i="15"/>
  <c r="C57" i="15"/>
  <c r="Z56" i="15"/>
  <c r="Y56" i="15"/>
  <c r="X56" i="15"/>
  <c r="W56" i="15"/>
  <c r="V56" i="15"/>
  <c r="U56" i="15"/>
  <c r="T56" i="15"/>
  <c r="S56" i="15"/>
  <c r="R56" i="15"/>
  <c r="Q56" i="15"/>
  <c r="P56" i="15"/>
  <c r="O56" i="15"/>
  <c r="N56" i="15"/>
  <c r="M56" i="15"/>
  <c r="L56" i="15"/>
  <c r="K56" i="15"/>
  <c r="J56" i="15"/>
  <c r="I56" i="15"/>
  <c r="H56" i="15"/>
  <c r="G56" i="15"/>
  <c r="F56" i="15"/>
  <c r="E56" i="15"/>
  <c r="D56" i="15"/>
  <c r="C56" i="15"/>
  <c r="Z55" i="15"/>
  <c r="Y55" i="15"/>
  <c r="X55" i="15"/>
  <c r="W55" i="15"/>
  <c r="V55" i="15"/>
  <c r="U55" i="15"/>
  <c r="T55" i="15"/>
  <c r="S55" i="15"/>
  <c r="R55" i="15"/>
  <c r="Q55" i="15"/>
  <c r="P55" i="15"/>
  <c r="O55" i="15"/>
  <c r="N55" i="15"/>
  <c r="M55" i="15"/>
  <c r="L55" i="15"/>
  <c r="K55" i="15"/>
  <c r="J55" i="15"/>
  <c r="I55" i="15"/>
  <c r="H55" i="15"/>
  <c r="G55" i="15"/>
  <c r="F55" i="15"/>
  <c r="E55" i="15"/>
  <c r="D55" i="15"/>
  <c r="C55" i="15"/>
  <c r="Z54" i="15"/>
  <c r="Y54" i="15"/>
  <c r="X54" i="15"/>
  <c r="W54" i="15"/>
  <c r="V54" i="15"/>
  <c r="U54" i="15"/>
  <c r="T54" i="15"/>
  <c r="S54" i="15"/>
  <c r="R54" i="15"/>
  <c r="Q54" i="15"/>
  <c r="P54" i="15"/>
  <c r="O54" i="15"/>
  <c r="N54" i="15"/>
  <c r="M54" i="15"/>
  <c r="L54" i="15"/>
  <c r="K54" i="15"/>
  <c r="J54" i="15"/>
  <c r="I54" i="15"/>
  <c r="H54" i="15"/>
  <c r="G54" i="15"/>
  <c r="F54" i="15"/>
  <c r="E54" i="15"/>
  <c r="D54" i="15"/>
  <c r="C54" i="15"/>
  <c r="Z53" i="15"/>
  <c r="Y53" i="15"/>
  <c r="X53" i="15"/>
  <c r="W53" i="15"/>
  <c r="V53" i="15"/>
  <c r="U53" i="15"/>
  <c r="T53" i="15"/>
  <c r="S53" i="15"/>
  <c r="R53" i="15"/>
  <c r="Q53" i="15"/>
  <c r="P53" i="15"/>
  <c r="O53" i="15"/>
  <c r="N53" i="15"/>
  <c r="M53" i="15"/>
  <c r="L53" i="15"/>
  <c r="K53" i="15"/>
  <c r="J53" i="15"/>
  <c r="I53" i="15"/>
  <c r="H53" i="15"/>
  <c r="G53" i="15"/>
  <c r="F53" i="15"/>
  <c r="E53" i="15"/>
  <c r="D53" i="15"/>
  <c r="C53" i="15"/>
  <c r="Z52" i="15"/>
  <c r="Y52" i="15"/>
  <c r="X52" i="15"/>
  <c r="W52" i="15"/>
  <c r="V52" i="15"/>
  <c r="U52" i="15"/>
  <c r="T52" i="15"/>
  <c r="S52" i="15"/>
  <c r="R52" i="15"/>
  <c r="Q52" i="15"/>
  <c r="P52" i="15"/>
  <c r="O52" i="15"/>
  <c r="N52" i="15"/>
  <c r="M52" i="15"/>
  <c r="L52" i="15"/>
  <c r="K52" i="15"/>
  <c r="J52" i="15"/>
  <c r="I52" i="15"/>
  <c r="H52" i="15"/>
  <c r="G52" i="15"/>
  <c r="F52" i="15"/>
  <c r="E52" i="15"/>
  <c r="D52" i="15"/>
  <c r="C52" i="15"/>
  <c r="Z51" i="15"/>
  <c r="Y51" i="15"/>
  <c r="X51" i="15"/>
  <c r="W51" i="15"/>
  <c r="V51" i="15"/>
  <c r="U51" i="15"/>
  <c r="T51" i="15"/>
  <c r="S51" i="15"/>
  <c r="R51" i="15"/>
  <c r="Q51" i="15"/>
  <c r="P51" i="15"/>
  <c r="O51" i="15"/>
  <c r="N51" i="15"/>
  <c r="M51" i="15"/>
  <c r="L51" i="15"/>
  <c r="K51" i="15"/>
  <c r="J51" i="15"/>
  <c r="I51" i="15"/>
  <c r="H51" i="15"/>
  <c r="G51" i="15"/>
  <c r="F51" i="15"/>
  <c r="E51" i="15"/>
  <c r="D51" i="15"/>
  <c r="C51" i="15"/>
  <c r="Z50" i="15"/>
  <c r="Y50" i="15"/>
  <c r="X50" i="15"/>
  <c r="W50" i="15"/>
  <c r="V50" i="15"/>
  <c r="U50" i="15"/>
  <c r="T50" i="15"/>
  <c r="S50" i="15"/>
  <c r="R50" i="15"/>
  <c r="Q50" i="15"/>
  <c r="P50" i="15"/>
  <c r="O50" i="15"/>
  <c r="N50" i="15"/>
  <c r="M50" i="15"/>
  <c r="L50" i="15"/>
  <c r="K50" i="15"/>
  <c r="J50" i="15"/>
  <c r="I50" i="15"/>
  <c r="H50" i="15"/>
  <c r="G50" i="15"/>
  <c r="F50" i="15"/>
  <c r="E50" i="15"/>
  <c r="D50" i="15"/>
  <c r="C50" i="15"/>
  <c r="Z49" i="15"/>
  <c r="Y49" i="15"/>
  <c r="X49" i="15"/>
  <c r="W49" i="15"/>
  <c r="V49" i="15"/>
  <c r="V62" i="15" s="1"/>
  <c r="U49" i="15"/>
  <c r="U62" i="15" s="1"/>
  <c r="T49" i="15"/>
  <c r="T62" i="15" s="1"/>
  <c r="S49" i="15"/>
  <c r="R49" i="15"/>
  <c r="R62" i="15" s="1"/>
  <c r="Q49" i="15"/>
  <c r="Q62" i="15" s="1"/>
  <c r="P49" i="15"/>
  <c r="O49" i="15"/>
  <c r="N49" i="15"/>
  <c r="M49" i="15"/>
  <c r="L49" i="15"/>
  <c r="K49" i="15"/>
  <c r="J49" i="15"/>
  <c r="I49" i="15"/>
  <c r="H49" i="15"/>
  <c r="G49" i="15"/>
  <c r="F49" i="15"/>
  <c r="E49" i="15"/>
  <c r="D49" i="15"/>
  <c r="C49" i="15"/>
  <c r="W44" i="15"/>
  <c r="S44" i="15"/>
  <c r="O44" i="15"/>
  <c r="K44" i="15"/>
  <c r="J44" i="15"/>
  <c r="I44" i="15"/>
  <c r="H44" i="15"/>
  <c r="G44" i="15"/>
  <c r="C44" i="15"/>
  <c r="W43" i="15"/>
  <c r="S43" i="15"/>
  <c r="O43" i="15"/>
  <c r="K43" i="15"/>
  <c r="J43" i="15"/>
  <c r="I43" i="15"/>
  <c r="H43" i="15"/>
  <c r="G43" i="15"/>
  <c r="C43" i="15"/>
  <c r="W42" i="15"/>
  <c r="V42" i="15"/>
  <c r="U42" i="15"/>
  <c r="T42" i="15"/>
  <c r="S42" i="15"/>
  <c r="R42" i="15"/>
  <c r="Q42" i="15"/>
  <c r="P42" i="15"/>
  <c r="O42" i="15"/>
  <c r="N42" i="15"/>
  <c r="M42" i="15"/>
  <c r="L42" i="15"/>
  <c r="K42" i="15"/>
  <c r="G42" i="15"/>
  <c r="C42" i="15"/>
  <c r="W41" i="15"/>
  <c r="V41" i="15"/>
  <c r="U41" i="15"/>
  <c r="T41" i="15"/>
  <c r="S41" i="15"/>
  <c r="R41" i="15"/>
  <c r="Q41" i="15"/>
  <c r="P41" i="15"/>
  <c r="O41" i="15"/>
  <c r="N41" i="15"/>
  <c r="M41" i="15"/>
  <c r="L41" i="15"/>
  <c r="K41" i="15"/>
  <c r="J41" i="15"/>
  <c r="I41" i="15"/>
  <c r="H41" i="15"/>
  <c r="G41" i="15"/>
  <c r="C41" i="15"/>
  <c r="W40" i="15"/>
  <c r="V40" i="15"/>
  <c r="U40" i="15"/>
  <c r="T40" i="15"/>
  <c r="S40" i="15"/>
  <c r="R40" i="15"/>
  <c r="Q40" i="15"/>
  <c r="P40" i="15"/>
  <c r="O40" i="15"/>
  <c r="N40" i="15"/>
  <c r="M40" i="15"/>
  <c r="L40" i="15"/>
  <c r="K40" i="15"/>
  <c r="G40" i="15"/>
  <c r="C40" i="15"/>
  <c r="W39" i="15"/>
  <c r="S39" i="15"/>
  <c r="O39" i="15"/>
  <c r="N39" i="15"/>
  <c r="AD39" i="15" s="1"/>
  <c r="M39" i="15"/>
  <c r="AC39" i="15" s="1"/>
  <c r="L39" i="15"/>
  <c r="AB39" i="15" s="1"/>
  <c r="K39" i="15"/>
  <c r="J39" i="15"/>
  <c r="I39" i="15"/>
  <c r="H39" i="15"/>
  <c r="G39" i="15"/>
  <c r="C39" i="15"/>
  <c r="W38" i="15"/>
  <c r="V38" i="15"/>
  <c r="U38" i="15"/>
  <c r="T38" i="15"/>
  <c r="S38" i="15"/>
  <c r="R38" i="15"/>
  <c r="Q38" i="15"/>
  <c r="P38" i="15"/>
  <c r="O38" i="15"/>
  <c r="N38" i="15"/>
  <c r="M38" i="15"/>
  <c r="L38" i="15"/>
  <c r="K38" i="15"/>
  <c r="J38" i="15"/>
  <c r="I38" i="15"/>
  <c r="H38" i="15"/>
  <c r="G38" i="15"/>
  <c r="C38" i="15"/>
  <c r="W37" i="15"/>
  <c r="V37" i="15"/>
  <c r="U37" i="15"/>
  <c r="T37" i="15"/>
  <c r="S37" i="15"/>
  <c r="R37" i="15"/>
  <c r="Q37" i="15"/>
  <c r="P37" i="15"/>
  <c r="O37" i="15"/>
  <c r="N37" i="15"/>
  <c r="M37" i="15"/>
  <c r="L37" i="15"/>
  <c r="K37" i="15"/>
  <c r="J37" i="15"/>
  <c r="I37" i="15"/>
  <c r="H37" i="15"/>
  <c r="G37" i="15"/>
  <c r="C37" i="15"/>
  <c r="W36" i="15"/>
  <c r="V36" i="15"/>
  <c r="U36" i="15"/>
  <c r="T36" i="15"/>
  <c r="S36" i="15"/>
  <c r="R36" i="15"/>
  <c r="Q36" i="15"/>
  <c r="P36" i="15"/>
  <c r="O36" i="15"/>
  <c r="N36" i="15"/>
  <c r="M36" i="15"/>
  <c r="L36" i="15"/>
  <c r="K36" i="15"/>
  <c r="J36" i="15"/>
  <c r="I36" i="15"/>
  <c r="H36" i="15"/>
  <c r="G36" i="15"/>
  <c r="C36" i="15"/>
  <c r="W35" i="15"/>
  <c r="V35" i="15"/>
  <c r="U35" i="15"/>
  <c r="T35" i="15"/>
  <c r="S35" i="15"/>
  <c r="R35" i="15"/>
  <c r="Q35" i="15"/>
  <c r="P35" i="15"/>
  <c r="O35" i="15"/>
  <c r="N35" i="15"/>
  <c r="M35" i="15"/>
  <c r="L35" i="15"/>
  <c r="K35" i="15"/>
  <c r="J35" i="15"/>
  <c r="I35" i="15"/>
  <c r="H35" i="15"/>
  <c r="G35" i="15"/>
  <c r="C35" i="15"/>
  <c r="W34" i="15"/>
  <c r="V34" i="15"/>
  <c r="U34" i="15"/>
  <c r="T34" i="15"/>
  <c r="S34" i="15"/>
  <c r="R34" i="15"/>
  <c r="Q34" i="15"/>
  <c r="P34" i="15"/>
  <c r="O34" i="15"/>
  <c r="K34" i="15"/>
  <c r="J34" i="15"/>
  <c r="I34" i="15"/>
  <c r="H34" i="15"/>
  <c r="G34" i="15"/>
  <c r="C34" i="15"/>
  <c r="Z29" i="15"/>
  <c r="Y29" i="15"/>
  <c r="X29" i="15"/>
  <c r="W29" i="15"/>
  <c r="V29" i="15"/>
  <c r="U29" i="15"/>
  <c r="T29" i="15"/>
  <c r="S29" i="15"/>
  <c r="R29" i="15"/>
  <c r="Q29" i="15"/>
  <c r="P29" i="15"/>
  <c r="O29" i="15"/>
  <c r="N29" i="15"/>
  <c r="M29" i="15"/>
  <c r="L29" i="15"/>
  <c r="K29" i="15"/>
  <c r="J29" i="15"/>
  <c r="I29" i="15"/>
  <c r="H29" i="15"/>
  <c r="G29" i="15"/>
  <c r="F29" i="15"/>
  <c r="E29" i="15"/>
  <c r="D29" i="15"/>
  <c r="C29" i="15"/>
  <c r="Z28" i="15"/>
  <c r="Y28" i="15"/>
  <c r="X28" i="15"/>
  <c r="W28" i="15"/>
  <c r="V28" i="15"/>
  <c r="U28" i="15"/>
  <c r="T28" i="15"/>
  <c r="S28" i="15"/>
  <c r="R28" i="15"/>
  <c r="Q28" i="15"/>
  <c r="P28" i="15"/>
  <c r="O28" i="15"/>
  <c r="N28" i="15"/>
  <c r="M28" i="15"/>
  <c r="L28" i="15"/>
  <c r="K28" i="15"/>
  <c r="J28" i="15"/>
  <c r="I28" i="15"/>
  <c r="H28" i="15"/>
  <c r="G28" i="15"/>
  <c r="F28" i="15"/>
  <c r="E28" i="15"/>
  <c r="D28" i="15"/>
  <c r="C28" i="15"/>
  <c r="W27" i="15"/>
  <c r="S27" i="15"/>
  <c r="R27" i="15"/>
  <c r="AD27" i="15" s="1"/>
  <c r="Q27" i="15"/>
  <c r="AC27" i="15" s="1"/>
  <c r="U71" i="15" s="1"/>
  <c r="P27" i="15"/>
  <c r="AB27" i="15" s="1"/>
  <c r="O27" i="15"/>
  <c r="K27" i="15"/>
  <c r="J27" i="15"/>
  <c r="I27" i="15"/>
  <c r="H27" i="15"/>
  <c r="G27" i="15"/>
  <c r="F27" i="15"/>
  <c r="E27" i="15"/>
  <c r="D27" i="15"/>
  <c r="C27" i="15"/>
  <c r="W26" i="15"/>
  <c r="S26" i="15"/>
  <c r="R26" i="15"/>
  <c r="AD26" i="15" s="1"/>
  <c r="Q26" i="15"/>
  <c r="AC26" i="15" s="1"/>
  <c r="P26" i="15"/>
  <c r="AB26" i="15" s="1"/>
  <c r="O26" i="15"/>
  <c r="K26" i="15"/>
  <c r="J26" i="15"/>
  <c r="I26" i="15"/>
  <c r="H26" i="15"/>
  <c r="G26" i="15"/>
  <c r="F26" i="15"/>
  <c r="E26" i="15"/>
  <c r="D26" i="15"/>
  <c r="C26" i="15"/>
  <c r="W25" i="15"/>
  <c r="S25" i="15"/>
  <c r="R25" i="15"/>
  <c r="AD25" i="15" s="1"/>
  <c r="Q25" i="15"/>
  <c r="AC25" i="15" s="1"/>
  <c r="P25" i="15"/>
  <c r="AB25" i="15" s="1"/>
  <c r="O25" i="15"/>
  <c r="K25" i="15"/>
  <c r="J25" i="15"/>
  <c r="I25" i="15"/>
  <c r="H25" i="15"/>
  <c r="G25" i="15"/>
  <c r="F25" i="15"/>
  <c r="E25" i="15"/>
  <c r="D25" i="15"/>
  <c r="C25" i="15"/>
  <c r="W24" i="15"/>
  <c r="S24" i="15"/>
  <c r="R24" i="15"/>
  <c r="AD24" i="15" s="1"/>
  <c r="Q24" i="15"/>
  <c r="AC24" i="15" s="1"/>
  <c r="P24" i="15"/>
  <c r="AB24" i="15" s="1"/>
  <c r="O24" i="15"/>
  <c r="K24" i="15"/>
  <c r="G24" i="15"/>
  <c r="C24" i="15"/>
  <c r="W23" i="15"/>
  <c r="S23" i="15"/>
  <c r="R23" i="15"/>
  <c r="AD23" i="15" s="1"/>
  <c r="Q23" i="15"/>
  <c r="AC23" i="15" s="1"/>
  <c r="P23" i="15"/>
  <c r="AB23" i="15" s="1"/>
  <c r="O23" i="15"/>
  <c r="K23" i="15"/>
  <c r="J23" i="15"/>
  <c r="I23" i="15"/>
  <c r="H23" i="15"/>
  <c r="G23" i="15"/>
  <c r="F23" i="15"/>
  <c r="E23" i="15"/>
  <c r="D23" i="15"/>
  <c r="C23" i="15"/>
  <c r="W22" i="15"/>
  <c r="S22" i="15"/>
  <c r="R22" i="15"/>
  <c r="AD22" i="15" s="1"/>
  <c r="Q22" i="15"/>
  <c r="AC22" i="15" s="1"/>
  <c r="P22" i="15"/>
  <c r="AB22" i="15" s="1"/>
  <c r="O22" i="15"/>
  <c r="K22" i="15"/>
  <c r="J22" i="15"/>
  <c r="I22" i="15"/>
  <c r="H22" i="15"/>
  <c r="G22" i="15"/>
  <c r="F22" i="15"/>
  <c r="E22" i="15"/>
  <c r="D22" i="15"/>
  <c r="C22" i="15"/>
  <c r="Z21" i="15"/>
  <c r="Y21" i="15"/>
  <c r="X21" i="15"/>
  <c r="W21" i="15"/>
  <c r="V21" i="15"/>
  <c r="V30" i="15" s="1"/>
  <c r="U21" i="15"/>
  <c r="U30" i="15" s="1"/>
  <c r="T21" i="15"/>
  <c r="T30" i="15" s="1"/>
  <c r="S21" i="15"/>
  <c r="R21" i="15"/>
  <c r="Q21" i="15"/>
  <c r="P21" i="15"/>
  <c r="O21" i="15"/>
  <c r="N21" i="15"/>
  <c r="M21" i="15"/>
  <c r="L21" i="15"/>
  <c r="K21" i="15"/>
  <c r="J21" i="15"/>
  <c r="I21" i="15"/>
  <c r="H21" i="15"/>
  <c r="G21" i="15"/>
  <c r="F21" i="15"/>
  <c r="E21" i="15"/>
  <c r="D21" i="15"/>
  <c r="C21" i="15"/>
  <c r="W20" i="15"/>
  <c r="S20" i="15"/>
  <c r="R20" i="15"/>
  <c r="Q20" i="15"/>
  <c r="P20" i="15"/>
  <c r="O20" i="15"/>
  <c r="K20" i="15"/>
  <c r="J20" i="15"/>
  <c r="I20" i="15"/>
  <c r="H20" i="15"/>
  <c r="G20" i="15"/>
  <c r="F20" i="15"/>
  <c r="E20" i="15"/>
  <c r="D20" i="15"/>
  <c r="C20" i="15"/>
  <c r="W19" i="15"/>
  <c r="S19" i="15"/>
  <c r="O19" i="15"/>
  <c r="K19" i="15"/>
  <c r="J19" i="15"/>
  <c r="I19" i="15"/>
  <c r="H19" i="15"/>
  <c r="G19" i="15"/>
  <c r="F19" i="15"/>
  <c r="E19" i="15"/>
  <c r="D19" i="15"/>
  <c r="C19" i="15"/>
  <c r="W14" i="15"/>
  <c r="S14" i="15"/>
  <c r="O14" i="15"/>
  <c r="N14" i="15"/>
  <c r="AD14" i="15" s="1"/>
  <c r="M14" i="15"/>
  <c r="AC14" i="15" s="1"/>
  <c r="L14" i="15"/>
  <c r="AB14" i="15" s="1"/>
  <c r="K14" i="15"/>
  <c r="G14" i="15"/>
  <c r="C14" i="15"/>
  <c r="W13" i="15"/>
  <c r="V13" i="15"/>
  <c r="AD13" i="15" s="1"/>
  <c r="U13" i="15"/>
  <c r="AC13" i="15" s="1"/>
  <c r="T13" i="15"/>
  <c r="AB13" i="15" s="1"/>
  <c r="S13" i="15"/>
  <c r="O13" i="15"/>
  <c r="K13" i="15"/>
  <c r="G13" i="15"/>
  <c r="C13" i="15"/>
  <c r="W12" i="15"/>
  <c r="V12" i="15"/>
  <c r="U12" i="15"/>
  <c r="T12" i="15"/>
  <c r="S12" i="15"/>
  <c r="O12" i="15"/>
  <c r="N12" i="15"/>
  <c r="M12" i="15"/>
  <c r="L12" i="15"/>
  <c r="K12" i="15"/>
  <c r="G12" i="15"/>
  <c r="F12" i="15"/>
  <c r="E12" i="15"/>
  <c r="D12" i="15"/>
  <c r="C12" i="15"/>
  <c r="W11" i="15"/>
  <c r="S11" i="15"/>
  <c r="O11" i="15"/>
  <c r="N11" i="15"/>
  <c r="AD11" i="15" s="1"/>
  <c r="M11" i="15"/>
  <c r="AC11" i="15" s="1"/>
  <c r="L11" i="15"/>
  <c r="AB11" i="15" s="1"/>
  <c r="K11" i="15"/>
  <c r="G11" i="15"/>
  <c r="F11" i="15"/>
  <c r="E11" i="15"/>
  <c r="D11" i="15"/>
  <c r="C11" i="15"/>
  <c r="W10" i="15"/>
  <c r="V10" i="15"/>
  <c r="U10" i="15"/>
  <c r="T10" i="15"/>
  <c r="S10" i="15"/>
  <c r="O10" i="15"/>
  <c r="N10" i="15"/>
  <c r="M10" i="15"/>
  <c r="L10" i="15"/>
  <c r="K10" i="15"/>
  <c r="G10" i="15"/>
  <c r="F10" i="15"/>
  <c r="E10" i="15"/>
  <c r="D10" i="15"/>
  <c r="C10" i="15"/>
  <c r="Z9" i="15"/>
  <c r="Y9" i="15"/>
  <c r="X9" i="15"/>
  <c r="W9" i="15"/>
  <c r="V9" i="15"/>
  <c r="U9" i="15"/>
  <c r="T9" i="15"/>
  <c r="S9" i="15"/>
  <c r="R9" i="15"/>
  <c r="R15" i="15" s="1"/>
  <c r="Q9" i="15"/>
  <c r="Q15" i="15" s="1"/>
  <c r="P9" i="15"/>
  <c r="P15" i="15" s="1"/>
  <c r="O9" i="15"/>
  <c r="N9" i="15"/>
  <c r="M9" i="15"/>
  <c r="L9" i="15"/>
  <c r="K9" i="15"/>
  <c r="J9" i="15"/>
  <c r="I9" i="15"/>
  <c r="H9" i="15"/>
  <c r="G9" i="15"/>
  <c r="F9" i="15"/>
  <c r="E9" i="15"/>
  <c r="D9" i="15"/>
  <c r="C9" i="15"/>
  <c r="W8" i="15"/>
  <c r="V8" i="15"/>
  <c r="U8" i="15"/>
  <c r="T8" i="15"/>
  <c r="S8" i="15"/>
  <c r="O8" i="15"/>
  <c r="N8" i="15"/>
  <c r="M8" i="15"/>
  <c r="L8" i="15"/>
  <c r="K8" i="15"/>
  <c r="G8" i="15"/>
  <c r="F8" i="15"/>
  <c r="E8" i="15"/>
  <c r="D8" i="15"/>
  <c r="C8" i="15"/>
  <c r="W7" i="15"/>
  <c r="V7" i="15"/>
  <c r="AD7" i="15" s="1"/>
  <c r="U7" i="15"/>
  <c r="AC7" i="15" s="1"/>
  <c r="T7" i="15"/>
  <c r="AB7" i="15" s="1"/>
  <c r="S7" i="15"/>
  <c r="O7" i="15"/>
  <c r="K7" i="15"/>
  <c r="G7" i="15"/>
  <c r="C7" i="15"/>
  <c r="W6" i="15"/>
  <c r="V6" i="15"/>
  <c r="U6" i="15"/>
  <c r="T6" i="15"/>
  <c r="S6" i="15"/>
  <c r="O6" i="15"/>
  <c r="N6" i="15"/>
  <c r="M6" i="15"/>
  <c r="L6" i="15"/>
  <c r="K6" i="15"/>
  <c r="G6" i="15"/>
  <c r="F6" i="15"/>
  <c r="E6" i="15"/>
  <c r="D6" i="15"/>
  <c r="C6" i="15"/>
  <c r="W5" i="15"/>
  <c r="V5" i="15"/>
  <c r="U5" i="15"/>
  <c r="T5" i="15"/>
  <c r="S5" i="15"/>
  <c r="O5" i="15"/>
  <c r="N5" i="15"/>
  <c r="M5" i="15"/>
  <c r="L5" i="15"/>
  <c r="K5" i="15"/>
  <c r="G5" i="15"/>
  <c r="F5" i="15"/>
  <c r="E5" i="15"/>
  <c r="D5" i="15"/>
  <c r="C5" i="15"/>
  <c r="AV25" i="21"/>
  <c r="AP23" i="21"/>
  <c r="AV5" i="21"/>
  <c r="AP4" i="21"/>
  <c r="AV26" i="18"/>
  <c r="AV25" i="18"/>
  <c r="AP31" i="18"/>
  <c r="AP30" i="18"/>
  <c r="AP29" i="18"/>
  <c r="AP28" i="18"/>
  <c r="AP27" i="18"/>
  <c r="AP26" i="18"/>
  <c r="AP25" i="18"/>
  <c r="AP24" i="18"/>
  <c r="AP23" i="18"/>
  <c r="AV6" i="18"/>
  <c r="AV5" i="18"/>
  <c r="AP11" i="18"/>
  <c r="AP10" i="18"/>
  <c r="AP9" i="18"/>
  <c r="AP8" i="18"/>
  <c r="AP7" i="18"/>
  <c r="AP6" i="18"/>
  <c r="AP5" i="18"/>
  <c r="AP4" i="18"/>
  <c r="AV26" i="22"/>
  <c r="AV25" i="22"/>
  <c r="AP30" i="22"/>
  <c r="AP29" i="22"/>
  <c r="AP28" i="22"/>
  <c r="AP27" i="22"/>
  <c r="AP26" i="22"/>
  <c r="AP25" i="22"/>
  <c r="AP24" i="22"/>
  <c r="AP23" i="22"/>
  <c r="AV6" i="22"/>
  <c r="AV5" i="22"/>
  <c r="AP12" i="22"/>
  <c r="AP11" i="22"/>
  <c r="AP10" i="22"/>
  <c r="AP9" i="22"/>
  <c r="AP8" i="22"/>
  <c r="AP7" i="22"/>
  <c r="AP6" i="22"/>
  <c r="AP5" i="22"/>
  <c r="AP4" i="22"/>
  <c r="AV26" i="23"/>
  <c r="AV25" i="23"/>
  <c r="AP31" i="23"/>
  <c r="AP30" i="23"/>
  <c r="AP29" i="23"/>
  <c r="AP28" i="23"/>
  <c r="AP27" i="23"/>
  <c r="AP26" i="23"/>
  <c r="AP25" i="23"/>
  <c r="AP24" i="23"/>
  <c r="AP23" i="23"/>
  <c r="AV6" i="23"/>
  <c r="AV5" i="23"/>
  <c r="AP11" i="23"/>
  <c r="AP10" i="23"/>
  <c r="AP9" i="23"/>
  <c r="AP8" i="23"/>
  <c r="AP7" i="23"/>
  <c r="AP6" i="23"/>
  <c r="AP5" i="23"/>
  <c r="AP4" i="23"/>
  <c r="AV26" i="24"/>
  <c r="AV25" i="24"/>
  <c r="AP30" i="24"/>
  <c r="AP29" i="24"/>
  <c r="AP28" i="24"/>
  <c r="AP27" i="24"/>
  <c r="AP26" i="24"/>
  <c r="AP25" i="24"/>
  <c r="AP24" i="24"/>
  <c r="AP23" i="24"/>
  <c r="AV6" i="24"/>
  <c r="AV5" i="24"/>
  <c r="AP13" i="24"/>
  <c r="AP12" i="24"/>
  <c r="AP11" i="24"/>
  <c r="AP10" i="24"/>
  <c r="AP9" i="24"/>
  <c r="AP8" i="24"/>
  <c r="AP7" i="24"/>
  <c r="AP6" i="24"/>
  <c r="AP5" i="24"/>
  <c r="AP4" i="24"/>
  <c r="AV26" i="25"/>
  <c r="AV25" i="25"/>
  <c r="AP29" i="25"/>
  <c r="AP28" i="25"/>
  <c r="AP27" i="25"/>
  <c r="AP26" i="25"/>
  <c r="AP25" i="25"/>
  <c r="AP24" i="25"/>
  <c r="AP23" i="25"/>
  <c r="AV6" i="25"/>
  <c r="AV5" i="25"/>
  <c r="AP11" i="25"/>
  <c r="AP10" i="25"/>
  <c r="AP9" i="25"/>
  <c r="AP8" i="25"/>
  <c r="AP7" i="25"/>
  <c r="AP6" i="25"/>
  <c r="AP5" i="25"/>
  <c r="AP4" i="25"/>
  <c r="AC6" i="15" l="1"/>
  <c r="AC8" i="15"/>
  <c r="U15" i="15"/>
  <c r="T45" i="15"/>
  <c r="AC10" i="15"/>
  <c r="AC38" i="15"/>
  <c r="AD10" i="15"/>
  <c r="AB6" i="15"/>
  <c r="AB8" i="15"/>
  <c r="AB12" i="15"/>
  <c r="S30" i="15"/>
  <c r="AD8" i="15"/>
  <c r="AA21" i="15"/>
  <c r="AA22" i="15"/>
  <c r="AE22" i="15" s="1"/>
  <c r="AA24" i="15"/>
  <c r="AE24" i="15" s="1"/>
  <c r="AA39" i="15"/>
  <c r="AA43" i="15"/>
  <c r="AE43" i="15" s="1"/>
  <c r="S62" i="15"/>
  <c r="AB10" i="15"/>
  <c r="AB38" i="15"/>
  <c r="V15" i="15"/>
  <c r="P62" i="15"/>
  <c r="AA9" i="15"/>
  <c r="AA12" i="15"/>
  <c r="AD28" i="15"/>
  <c r="AD29" i="15"/>
  <c r="AD37" i="15"/>
  <c r="AD38" i="15"/>
  <c r="AA49" i="15"/>
  <c r="U45" i="15"/>
  <c r="V45" i="15"/>
  <c r="AD6" i="15"/>
  <c r="AC12" i="15"/>
  <c r="AD12" i="15"/>
  <c r="S15" i="15"/>
  <c r="T15" i="15"/>
  <c r="AC28" i="15"/>
  <c r="AC29" i="15"/>
  <c r="S45" i="15"/>
  <c r="AC37" i="15"/>
  <c r="AA38" i="15"/>
  <c r="AD41" i="15"/>
  <c r="AB9" i="15"/>
  <c r="AA19" i="15"/>
  <c r="AE19" i="15" s="1"/>
  <c r="AA27" i="15"/>
  <c r="AE27" i="15" s="1"/>
  <c r="AA44" i="15"/>
  <c r="AE44" i="15" s="1"/>
  <c r="AA34" i="15"/>
  <c r="AA42" i="15"/>
  <c r="AB50" i="15"/>
  <c r="AB51" i="15"/>
  <c r="AB52" i="15"/>
  <c r="AB53" i="15"/>
  <c r="AB54" i="15"/>
  <c r="AB55" i="15"/>
  <c r="AB56" i="15"/>
  <c r="AB57" i="15"/>
  <c r="AB58" i="15"/>
  <c r="AB59" i="15"/>
  <c r="AB60" i="15"/>
  <c r="AB61" i="15"/>
  <c r="AC20" i="15"/>
  <c r="Q30" i="15"/>
  <c r="AD52" i="15"/>
  <c r="AD54" i="15"/>
  <c r="AD58" i="15"/>
  <c r="AA58" i="15" s="1"/>
  <c r="AD59" i="15"/>
  <c r="AA11" i="15"/>
  <c r="AE11" i="15" s="1"/>
  <c r="AB28" i="15"/>
  <c r="R45" i="15"/>
  <c r="AD34" i="15"/>
  <c r="AC41" i="15"/>
  <c r="AD42" i="15"/>
  <c r="AA20" i="15"/>
  <c r="AA23" i="15"/>
  <c r="AE23" i="15" s="1"/>
  <c r="AA25" i="15"/>
  <c r="AE25" i="15" s="1"/>
  <c r="O62" i="15"/>
  <c r="AE39" i="15"/>
  <c r="AE12" i="15"/>
  <c r="AA36" i="15"/>
  <c r="AB40" i="15"/>
  <c r="AA7" i="15"/>
  <c r="AE7" i="15" s="1"/>
  <c r="AA13" i="15" s="1"/>
  <c r="AE13" i="15" s="1"/>
  <c r="AC9" i="15"/>
  <c r="AB20" i="15"/>
  <c r="P30" i="15"/>
  <c r="P45" i="15"/>
  <c r="AB34" i="15"/>
  <c r="AB36" i="15"/>
  <c r="AA35" i="15"/>
  <c r="AC40" i="15"/>
  <c r="AB42" i="15"/>
  <c r="AE42" i="15" s="1"/>
  <c r="AC50" i="15"/>
  <c r="AC51" i="15"/>
  <c r="AC52" i="15"/>
  <c r="AA52" i="15" s="1"/>
  <c r="AC53" i="15"/>
  <c r="AA53" i="15" s="1"/>
  <c r="AC54" i="15"/>
  <c r="AA54" i="15" s="1"/>
  <c r="AE54" i="15" s="1"/>
  <c r="AC55" i="15"/>
  <c r="AA55" i="15" s="1"/>
  <c r="AC56" i="15"/>
  <c r="AC57" i="15"/>
  <c r="AC58" i="15"/>
  <c r="AC59" i="15"/>
  <c r="AC60" i="15"/>
  <c r="AC61" i="15"/>
  <c r="AC36" i="15"/>
  <c r="AB41" i="15"/>
  <c r="AD61" i="15"/>
  <c r="AA61" i="15" s="1"/>
  <c r="AA28" i="15"/>
  <c r="AD40" i="15"/>
  <c r="AD50" i="15"/>
  <c r="AD55" i="15"/>
  <c r="AD20" i="15"/>
  <c r="R30" i="15"/>
  <c r="AD36" i="15"/>
  <c r="AD9" i="15"/>
  <c r="AC34" i="15"/>
  <c r="Q45" i="15"/>
  <c r="AA37" i="15"/>
  <c r="AC42" i="15"/>
  <c r="AA40" i="15" s="1"/>
  <c r="AD51" i="15"/>
  <c r="AA51" i="15" s="1"/>
  <c r="AD53" i="15"/>
  <c r="AD56" i="15"/>
  <c r="AA56" i="15" s="1"/>
  <c r="AE56" i="15" s="1"/>
  <c r="AD57" i="15"/>
  <c r="AA57" i="15" s="1"/>
  <c r="AD60" i="15"/>
  <c r="AA60" i="15" s="1"/>
  <c r="AB29" i="15"/>
  <c r="AB37" i="15"/>
  <c r="O15" i="15"/>
  <c r="AA10" i="15"/>
  <c r="AE10" i="15" s="1"/>
  <c r="AA14" i="15"/>
  <c r="AE14" i="15" s="1"/>
  <c r="O30" i="15"/>
  <c r="AA26" i="15"/>
  <c r="AE26" i="15" s="1"/>
  <c r="AD5" i="15"/>
  <c r="N15" i="15"/>
  <c r="AD21" i="15"/>
  <c r="N30" i="15"/>
  <c r="AD35" i="15"/>
  <c r="N45" i="15"/>
  <c r="AC49" i="15"/>
  <c r="M62" i="15"/>
  <c r="AA59" i="15"/>
  <c r="N62" i="15"/>
  <c r="AD49" i="15"/>
  <c r="AA29" i="15"/>
  <c r="AA8" i="15"/>
  <c r="K45" i="15"/>
  <c r="AA5" i="15"/>
  <c r="AA6" i="15"/>
  <c r="AB5" i="15"/>
  <c r="L15" i="15"/>
  <c r="AB21" i="15"/>
  <c r="L30" i="15"/>
  <c r="AE34" i="15"/>
  <c r="AB35" i="15"/>
  <c r="L45" i="15"/>
  <c r="AC5" i="15"/>
  <c r="M15" i="15"/>
  <c r="AC21" i="15"/>
  <c r="AC30" i="15" s="1"/>
  <c r="F59" i="16" s="1"/>
  <c r="M30" i="15"/>
  <c r="K30" i="15" s="1"/>
  <c r="AC35" i="15"/>
  <c r="M45" i="15"/>
  <c r="AB49" i="15"/>
  <c r="L62" i="15"/>
  <c r="K62" i="15" s="1"/>
  <c r="AA50" i="15"/>
  <c r="AE50" i="15" s="1"/>
  <c r="AE55" i="15"/>
  <c r="AE60" i="15" l="1"/>
  <c r="AE37" i="15"/>
  <c r="AE57" i="15"/>
  <c r="AE9" i="15"/>
  <c r="O45" i="15" s="1"/>
  <c r="AE52" i="15"/>
  <c r="AE8" i="15"/>
  <c r="AE58" i="15"/>
  <c r="AE38" i="15"/>
  <c r="AE36" i="15"/>
  <c r="AE53" i="15"/>
  <c r="AE6" i="15"/>
  <c r="AE59" i="15"/>
  <c r="AE51" i="15"/>
  <c r="AE61" i="15"/>
  <c r="AB62" i="15"/>
  <c r="E61" i="16" s="1"/>
  <c r="K61" i="16" s="1"/>
  <c r="AE40" i="15"/>
  <c r="AD30" i="15"/>
  <c r="G59" i="16" s="1"/>
  <c r="AE29" i="15"/>
  <c r="AD15" i="15"/>
  <c r="G58" i="16" s="1"/>
  <c r="I58" i="16" s="1"/>
  <c r="AE28" i="15"/>
  <c r="K15" i="15" s="1"/>
  <c r="AE20" i="15"/>
  <c r="AA15" i="15"/>
  <c r="D58" i="16" s="1"/>
  <c r="AA62" i="15"/>
  <c r="D61" i="16" s="1"/>
  <c r="AC62" i="15"/>
  <c r="F61" i="16" s="1"/>
  <c r="AC15" i="15"/>
  <c r="F58" i="16" s="1"/>
  <c r="AC45" i="15"/>
  <c r="F60" i="16" s="1"/>
  <c r="AA30" i="15"/>
  <c r="D59" i="16" s="1"/>
  <c r="AD62" i="15"/>
  <c r="G61" i="16" s="1"/>
  <c r="D61" i="16" a="1"/>
  <c r="W15" i="15"/>
  <c r="AE21" i="15"/>
  <c r="AB30" i="15"/>
  <c r="AA41" i="15"/>
  <c r="AD45" i="15"/>
  <c r="G60" i="16" s="1"/>
  <c r="I60" i="16" s="1"/>
  <c r="AE49" i="15"/>
  <c r="D59" i="16" a="1"/>
  <c r="AE35" i="15"/>
  <c r="AB45" i="15"/>
  <c r="AE5" i="15"/>
  <c r="AB15" i="15"/>
  <c r="I59" i="16" l="1"/>
  <c r="J59" i="16" s="1"/>
  <c r="AE62" i="15"/>
  <c r="I61" i="16"/>
  <c r="J61" i="16" s="1"/>
  <c r="AE30" i="15"/>
  <c r="E59" i="16"/>
  <c r="AE15" i="15"/>
  <c r="E58" i="16"/>
  <c r="AE41" i="15"/>
  <c r="AA45" i="15"/>
  <c r="D60" i="16" s="1"/>
  <c r="E60" i="16"/>
  <c r="J60" i="16" l="1"/>
  <c r="J58" i="16"/>
  <c r="L60" i="16"/>
  <c r="K60" i="16"/>
  <c r="AE45" i="15"/>
  <c r="L58" i="16"/>
  <c r="K58" i="16"/>
  <c r="L59" i="16"/>
  <c r="K59" i="16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<sst xmlns="http://schemas.openxmlformats.org/spreadsheetml/2006/main" count="1323" uniqueCount="252">
  <si>
    <t>場次</t>
    <phoneticPr fontId="1" type="noConversion"/>
  </si>
  <si>
    <t>日期</t>
    <phoneticPr fontId="1" type="noConversion"/>
  </si>
  <si>
    <t>VS</t>
    <phoneticPr fontId="1" type="noConversion"/>
  </si>
  <si>
    <t>先</t>
    <phoneticPr fontId="1" type="noConversion"/>
  </si>
  <si>
    <t>球員</t>
    <phoneticPr fontId="1" type="noConversion"/>
  </si>
  <si>
    <t>投</t>
    <phoneticPr fontId="1" type="noConversion"/>
  </si>
  <si>
    <t>後</t>
    <phoneticPr fontId="1" type="noConversion"/>
  </si>
  <si>
    <t>K</t>
    <phoneticPr fontId="1" type="noConversion"/>
  </si>
  <si>
    <t>數據</t>
    <phoneticPr fontId="1" type="noConversion"/>
  </si>
  <si>
    <t>捕手</t>
    <phoneticPr fontId="1" type="noConversion"/>
  </si>
  <si>
    <t>觀測員</t>
    <phoneticPr fontId="1" type="noConversion"/>
  </si>
  <si>
    <t>R</t>
    <phoneticPr fontId="1" type="noConversion"/>
  </si>
  <si>
    <t>候補球員</t>
    <phoneticPr fontId="1" type="noConversion"/>
  </si>
  <si>
    <t>得分加總</t>
    <phoneticPr fontId="1" type="noConversion"/>
  </si>
  <si>
    <t>賴智傑</t>
  </si>
  <si>
    <t>球員名單</t>
    <phoneticPr fontId="1" type="noConversion"/>
  </si>
  <si>
    <t>投捕觀名單</t>
    <phoneticPr fontId="1" type="noConversion"/>
  </si>
  <si>
    <t>撿球</t>
    <phoneticPr fontId="1" type="noConversion"/>
  </si>
  <si>
    <t>背號</t>
    <phoneticPr fontId="1" type="noConversion"/>
  </si>
  <si>
    <t>邱文昇</t>
  </si>
  <si>
    <t>G1</t>
    <phoneticPr fontId="1" type="noConversion"/>
  </si>
  <si>
    <t>投手</t>
  </si>
  <si>
    <t>投/捕/觀</t>
  </si>
  <si>
    <t>投/捕/觀</t>
    <phoneticPr fontId="1" type="noConversion"/>
  </si>
  <si>
    <t>HR</t>
    <phoneticPr fontId="1" type="noConversion"/>
  </si>
  <si>
    <t>AB</t>
    <phoneticPr fontId="1" type="noConversion"/>
  </si>
  <si>
    <t>接殺</t>
    <phoneticPr fontId="1" type="noConversion"/>
  </si>
  <si>
    <t>加計分數</t>
    <phoneticPr fontId="1" type="noConversion"/>
  </si>
  <si>
    <t>隊伍名稱</t>
    <phoneticPr fontId="1" type="noConversion"/>
  </si>
  <si>
    <t>G2</t>
    <phoneticPr fontId="1" type="noConversion"/>
  </si>
  <si>
    <t>張睿紘</t>
  </si>
  <si>
    <t xml:space="preserve"> 背號</t>
    <phoneticPr fontId="1" type="noConversion"/>
  </si>
  <si>
    <t>姓名</t>
    <phoneticPr fontId="1" type="noConversion"/>
  </si>
  <si>
    <r>
      <t xml:space="preserve">打擊率 </t>
    </r>
    <r>
      <rPr>
        <sz val="10"/>
        <color theme="1"/>
        <rFont val="標楷體"/>
        <family val="1"/>
        <charset val="136"/>
        <scheme val="minor"/>
      </rPr>
      <t>(R/AB)</t>
    </r>
    <phoneticPr fontId="1" type="noConversion"/>
  </si>
  <si>
    <t>王辰光</t>
  </si>
  <si>
    <t>林宜宏</t>
    <phoneticPr fontId="1" type="noConversion"/>
  </si>
  <si>
    <t>陳韻婷</t>
  </si>
  <si>
    <t>陳相睿</t>
  </si>
  <si>
    <t>劉維璽</t>
  </si>
  <si>
    <t>駱繼宗</t>
  </si>
  <si>
    <t>李裕仁</t>
  </si>
  <si>
    <t>薛沅庭</t>
  </si>
  <si>
    <t>A</t>
    <phoneticPr fontId="1" type="noConversion"/>
  </si>
  <si>
    <t>B</t>
    <phoneticPr fontId="1" type="noConversion"/>
  </si>
  <si>
    <t>D</t>
    <phoneticPr fontId="1" type="noConversion"/>
  </si>
  <si>
    <t>C</t>
    <phoneticPr fontId="1" type="noConversion"/>
  </si>
  <si>
    <t>夜魔俠</t>
    <phoneticPr fontId="1" type="noConversion"/>
  </si>
  <si>
    <t>G3</t>
    <phoneticPr fontId="1" type="noConversion"/>
  </si>
  <si>
    <t>G4</t>
    <phoneticPr fontId="1" type="noConversion"/>
  </si>
  <si>
    <t>G5</t>
    <phoneticPr fontId="1" type="noConversion"/>
  </si>
  <si>
    <t>G6</t>
    <phoneticPr fontId="1" type="noConversion"/>
  </si>
  <si>
    <t>隊名</t>
    <phoneticPr fontId="1" type="noConversion"/>
  </si>
  <si>
    <t>BA(打擊率)</t>
    <phoneticPr fontId="1" type="noConversion"/>
  </si>
  <si>
    <t>Def_G(場數)</t>
    <phoneticPr fontId="1" type="noConversion"/>
  </si>
  <si>
    <t>打擊排行</t>
    <phoneticPr fontId="1" type="noConversion"/>
  </si>
  <si>
    <t>防守排行</t>
    <phoneticPr fontId="1" type="noConversion"/>
  </si>
  <si>
    <t>團隊防守成績</t>
    <phoneticPr fontId="1" type="noConversion"/>
  </si>
  <si>
    <t>Fielding</t>
    <phoneticPr fontId="1" type="noConversion"/>
  </si>
  <si>
    <t>K Pct.</t>
  </si>
  <si>
    <t>投手成績</t>
    <phoneticPr fontId="1" type="noConversion"/>
  </si>
  <si>
    <t>宋展宇</t>
  </si>
  <si>
    <t>投手名單</t>
    <phoneticPr fontId="1" type="noConversion"/>
  </si>
  <si>
    <t>防守排行</t>
  </si>
  <si>
    <t>LOST</t>
    <phoneticPr fontId="1" type="noConversion"/>
  </si>
  <si>
    <r>
      <t>K率排行(</t>
    </r>
    <r>
      <rPr>
        <sz val="12"/>
        <color rgb="FFFF0000"/>
        <rFont val="標楷體"/>
        <family val="4"/>
        <charset val="136"/>
        <scheme val="minor"/>
      </rPr>
      <t>小</t>
    </r>
    <r>
      <rPr>
        <sz val="12"/>
        <color theme="1"/>
        <rFont val="標楷體"/>
        <family val="2"/>
        <charset val="136"/>
        <scheme val="minor"/>
      </rPr>
      <t>)</t>
    </r>
    <phoneticPr fontId="1" type="noConversion"/>
  </si>
  <si>
    <t>S</t>
    <phoneticPr fontId="1" type="noConversion"/>
  </si>
  <si>
    <t>守備位置</t>
    <phoneticPr fontId="1" type="noConversion"/>
  </si>
  <si>
    <t>M</t>
    <phoneticPr fontId="1" type="noConversion"/>
  </si>
  <si>
    <t>S</t>
  </si>
  <si>
    <t>陳建閔</t>
  </si>
  <si>
    <t>M</t>
  </si>
  <si>
    <t>D</t>
  </si>
  <si>
    <t>對戰分數</t>
    <phoneticPr fontId="1" type="noConversion"/>
  </si>
  <si>
    <t>淨得分</t>
    <phoneticPr fontId="1" type="noConversion"/>
  </si>
  <si>
    <t>投</t>
  </si>
  <si>
    <r>
      <t>積分(</t>
    </r>
    <r>
      <rPr>
        <sz val="9"/>
        <color rgb="FFFF0000"/>
        <rFont val="標楷體"/>
        <family val="4"/>
        <charset val="136"/>
        <scheme val="minor"/>
      </rPr>
      <t>不含決賽</t>
    </r>
    <r>
      <rPr>
        <sz val="12"/>
        <color theme="1"/>
        <rFont val="標楷體"/>
        <family val="2"/>
        <charset val="136"/>
        <scheme val="minor"/>
      </rPr>
      <t>)</t>
    </r>
    <phoneticPr fontId="1" type="noConversion"/>
  </si>
  <si>
    <t>排行</t>
  </si>
  <si>
    <t>排行</t>
    <phoneticPr fontId="1" type="noConversion"/>
  </si>
  <si>
    <t>前排守備</t>
    <phoneticPr fontId="1" type="noConversion"/>
  </si>
  <si>
    <t>中排守備</t>
    <phoneticPr fontId="1" type="noConversion"/>
  </si>
  <si>
    <t>後排守備</t>
    <phoneticPr fontId="1" type="noConversion"/>
  </si>
  <si>
    <t>豹擊隊</t>
    <phoneticPr fontId="1" type="noConversion"/>
  </si>
  <si>
    <t>閃電隊</t>
    <phoneticPr fontId="1" type="noConversion"/>
  </si>
  <si>
    <t>高芳伶</t>
  </si>
  <si>
    <t>劉家溫</t>
  </si>
  <si>
    <t>D組空缺</t>
    <phoneticPr fontId="1" type="noConversion"/>
  </si>
  <si>
    <t>115.08.15</t>
    <phoneticPr fontId="1" type="noConversion"/>
  </si>
  <si>
    <t>P</t>
    <phoneticPr fontId="1" type="noConversion"/>
  </si>
  <si>
    <t>失分</t>
    <phoneticPr fontId="1" type="noConversion"/>
  </si>
  <si>
    <t>得分</t>
    <phoneticPr fontId="1" type="noConversion"/>
  </si>
  <si>
    <t>P/G(防守率)</t>
    <phoneticPr fontId="1" type="noConversion"/>
  </si>
  <si>
    <t>P/G</t>
    <phoneticPr fontId="1" type="noConversion"/>
  </si>
  <si>
    <t>陳璽帆</t>
  </si>
  <si>
    <t>莊詠安</t>
  </si>
  <si>
    <t>張御欣</t>
  </si>
  <si>
    <t>胡文秋</t>
  </si>
  <si>
    <t>陳俊欽</t>
  </si>
  <si>
    <t>紀和成</t>
  </si>
  <si>
    <t>鄭傳逸</t>
  </si>
  <si>
    <t>林育良</t>
  </si>
  <si>
    <t>林健彰</t>
  </si>
  <si>
    <t>駱繼宗</t>
    <phoneticPr fontId="1" type="noConversion"/>
  </si>
  <si>
    <t>李裕仁</t>
    <phoneticPr fontId="1" type="noConversion"/>
  </si>
  <si>
    <t>賴君佩</t>
    <phoneticPr fontId="1" type="noConversion"/>
  </si>
  <si>
    <t>張凱傑</t>
    <phoneticPr fontId="1" type="noConversion"/>
  </si>
  <si>
    <t>梁耿縉</t>
  </si>
  <si>
    <t>勞恩以達西拔</t>
  </si>
  <si>
    <t>郭亦倫</t>
  </si>
  <si>
    <t>蔡存宥</t>
  </si>
  <si>
    <t>古國偉</t>
  </si>
  <si>
    <t>余自成</t>
  </si>
  <si>
    <t>蔡孟洵</t>
  </si>
  <si>
    <t>吳品逸</t>
  </si>
  <si>
    <t>張雅恩</t>
  </si>
  <si>
    <t>李怡慧</t>
  </si>
  <si>
    <t>宋晴天</t>
  </si>
  <si>
    <t>陳相睿</t>
    <phoneticPr fontId="1" type="noConversion"/>
  </si>
  <si>
    <t>林春佑</t>
  </si>
  <si>
    <t>林春佑</t>
    <phoneticPr fontId="1" type="noConversion"/>
  </si>
  <si>
    <t>投手成績統計</t>
    <phoneticPr fontId="1" type="noConversion"/>
  </si>
  <si>
    <t>(手動輸入)</t>
    <phoneticPr fontId="1" type="noConversion"/>
  </si>
  <si>
    <t>115.08.16</t>
    <phoneticPr fontId="1" type="noConversion"/>
  </si>
  <si>
    <t>江言鎧</t>
    <phoneticPr fontId="1" type="noConversion"/>
  </si>
  <si>
    <t>洪韶壕</t>
  </si>
  <si>
    <t>洪韶壕</t>
    <phoneticPr fontId="1" type="noConversion"/>
  </si>
  <si>
    <t>古奇哲</t>
  </si>
  <si>
    <t>古奇哲</t>
    <phoneticPr fontId="1" type="noConversion"/>
  </si>
  <si>
    <t>宋展宇</t>
    <phoneticPr fontId="1" type="noConversion"/>
  </si>
  <si>
    <t>黃雅苓</t>
    <phoneticPr fontId="1" type="noConversion"/>
  </si>
  <si>
    <t>閃電隊</t>
  </si>
  <si>
    <t>88</t>
    <phoneticPr fontId="1" type="noConversion"/>
  </si>
  <si>
    <t>99</t>
    <phoneticPr fontId="1" type="noConversion"/>
  </si>
  <si>
    <t>8</t>
    <phoneticPr fontId="1" type="noConversion"/>
  </si>
  <si>
    <t>33</t>
    <phoneticPr fontId="1" type="noConversion"/>
  </si>
  <si>
    <t>35</t>
    <phoneticPr fontId="1" type="noConversion"/>
  </si>
  <si>
    <t>23</t>
    <phoneticPr fontId="1" type="noConversion"/>
  </si>
  <si>
    <t>黃雅苓</t>
  </si>
  <si>
    <t>20</t>
    <phoneticPr fontId="1" type="noConversion"/>
  </si>
  <si>
    <t>26</t>
    <phoneticPr fontId="1" type="noConversion"/>
  </si>
  <si>
    <t>25</t>
    <phoneticPr fontId="1" type="noConversion"/>
  </si>
  <si>
    <t>17</t>
    <phoneticPr fontId="1" type="noConversion"/>
  </si>
  <si>
    <t>66</t>
    <phoneticPr fontId="1" type="noConversion"/>
  </si>
  <si>
    <t>豹擊隊</t>
  </si>
  <si>
    <t>K</t>
    <phoneticPr fontId="1" type="noConversion"/>
  </si>
  <si>
    <t>R</t>
    <phoneticPr fontId="1" type="noConversion"/>
  </si>
  <si>
    <t>張凱傑</t>
  </si>
  <si>
    <t>林宜宏</t>
  </si>
  <si>
    <t>111</t>
    <phoneticPr fontId="1" type="noConversion"/>
  </si>
  <si>
    <t>夜魔俠</t>
  </si>
  <si>
    <t>18</t>
    <phoneticPr fontId="1" type="noConversion"/>
  </si>
  <si>
    <t>39</t>
    <phoneticPr fontId="1" type="noConversion"/>
  </si>
  <si>
    <t>22</t>
    <phoneticPr fontId="1" type="noConversion"/>
  </si>
  <si>
    <t>81</t>
    <phoneticPr fontId="1" type="noConversion"/>
  </si>
  <si>
    <t>11</t>
    <phoneticPr fontId="1" type="noConversion"/>
  </si>
  <si>
    <t>K</t>
    <phoneticPr fontId="1" type="noConversion"/>
  </si>
  <si>
    <t>R</t>
    <phoneticPr fontId="1" type="noConversion"/>
  </si>
  <si>
    <t>37</t>
    <phoneticPr fontId="1" type="noConversion"/>
  </si>
  <si>
    <t>10</t>
    <phoneticPr fontId="1" type="noConversion"/>
  </si>
  <si>
    <t>26</t>
    <phoneticPr fontId="1" type="noConversion"/>
  </si>
  <si>
    <t>23</t>
    <phoneticPr fontId="1" type="noConversion"/>
  </si>
  <si>
    <t>111</t>
    <phoneticPr fontId="1" type="noConversion"/>
  </si>
  <si>
    <t>宋展宇</t>
    <phoneticPr fontId="1" type="noConversion"/>
  </si>
  <si>
    <t>江言鎧</t>
  </si>
  <si>
    <t>66</t>
    <phoneticPr fontId="1" type="noConversion"/>
  </si>
  <si>
    <t>19</t>
    <phoneticPr fontId="1" type="noConversion"/>
  </si>
  <si>
    <t>17</t>
    <phoneticPr fontId="1" type="noConversion"/>
  </si>
  <si>
    <t>20</t>
    <phoneticPr fontId="1" type="noConversion"/>
  </si>
  <si>
    <t>39</t>
    <phoneticPr fontId="1" type="noConversion"/>
  </si>
  <si>
    <t>58</t>
    <phoneticPr fontId="1" type="noConversion"/>
  </si>
  <si>
    <t>11</t>
    <phoneticPr fontId="1" type="noConversion"/>
  </si>
  <si>
    <t>36</t>
    <phoneticPr fontId="1" type="noConversion"/>
  </si>
  <si>
    <t>O</t>
    <phoneticPr fontId="1" type="noConversion"/>
  </si>
  <si>
    <t>O</t>
    <phoneticPr fontId="1" type="noConversion"/>
  </si>
  <si>
    <t>25</t>
    <phoneticPr fontId="1" type="noConversion"/>
  </si>
  <si>
    <t>22</t>
    <phoneticPr fontId="1" type="noConversion"/>
  </si>
  <si>
    <t>81</t>
    <phoneticPr fontId="1" type="noConversion"/>
  </si>
  <si>
    <t>o</t>
    <phoneticPr fontId="1" type="noConversion"/>
  </si>
  <si>
    <t>18</t>
    <phoneticPr fontId="1" type="noConversion"/>
  </si>
  <si>
    <t>22</t>
    <phoneticPr fontId="1" type="noConversion"/>
  </si>
  <si>
    <t>o</t>
    <phoneticPr fontId="1" type="noConversion"/>
  </si>
  <si>
    <t>39</t>
    <phoneticPr fontId="1" type="noConversion"/>
  </si>
  <si>
    <t>11</t>
    <phoneticPr fontId="1" type="noConversion"/>
  </si>
  <si>
    <t>36</t>
    <phoneticPr fontId="1" type="noConversion"/>
  </si>
  <si>
    <t>88</t>
    <phoneticPr fontId="1" type="noConversion"/>
  </si>
  <si>
    <t>99</t>
    <phoneticPr fontId="1" type="noConversion"/>
  </si>
  <si>
    <t>51</t>
    <phoneticPr fontId="1" type="noConversion"/>
  </si>
  <si>
    <t>33</t>
    <phoneticPr fontId="1" type="noConversion"/>
  </si>
  <si>
    <t>35</t>
    <phoneticPr fontId="1" type="noConversion"/>
  </si>
  <si>
    <t>111</t>
    <phoneticPr fontId="1" type="noConversion"/>
  </si>
  <si>
    <t>K</t>
    <phoneticPr fontId="1" type="noConversion"/>
  </si>
  <si>
    <t>HR</t>
    <phoneticPr fontId="1" type="noConversion"/>
  </si>
  <si>
    <t>R</t>
    <phoneticPr fontId="1" type="noConversion"/>
  </si>
  <si>
    <t>O</t>
    <phoneticPr fontId="1" type="noConversion"/>
  </si>
  <si>
    <t>37</t>
    <phoneticPr fontId="1" type="noConversion"/>
  </si>
  <si>
    <t>23</t>
    <phoneticPr fontId="1" type="noConversion"/>
  </si>
  <si>
    <t>58</t>
    <phoneticPr fontId="1" type="noConversion"/>
  </si>
  <si>
    <t>OO</t>
    <phoneticPr fontId="1" type="noConversion"/>
  </si>
  <si>
    <t>29</t>
    <phoneticPr fontId="1" type="noConversion"/>
  </si>
  <si>
    <t>66</t>
    <phoneticPr fontId="1" type="noConversion"/>
  </si>
  <si>
    <t>25</t>
    <phoneticPr fontId="1" type="noConversion"/>
  </si>
  <si>
    <t>17</t>
    <phoneticPr fontId="1" type="noConversion"/>
  </si>
  <si>
    <t>26</t>
    <phoneticPr fontId="1" type="noConversion"/>
  </si>
  <si>
    <t>18</t>
    <phoneticPr fontId="1" type="noConversion"/>
  </si>
  <si>
    <t>22</t>
    <phoneticPr fontId="1" type="noConversion"/>
  </si>
  <si>
    <t>58</t>
    <phoneticPr fontId="1" type="noConversion"/>
  </si>
  <si>
    <t>11</t>
    <phoneticPr fontId="1" type="noConversion"/>
  </si>
  <si>
    <t>37</t>
    <phoneticPr fontId="1" type="noConversion"/>
  </si>
  <si>
    <t>39</t>
    <phoneticPr fontId="1" type="noConversion"/>
  </si>
  <si>
    <t>K</t>
    <phoneticPr fontId="1" type="noConversion"/>
  </si>
  <si>
    <t>R</t>
    <phoneticPr fontId="1" type="noConversion"/>
  </si>
  <si>
    <t>O</t>
    <phoneticPr fontId="1" type="noConversion"/>
  </si>
  <si>
    <t>23</t>
    <phoneticPr fontId="1" type="noConversion"/>
  </si>
  <si>
    <t>36</t>
    <phoneticPr fontId="1" type="noConversion"/>
  </si>
  <si>
    <t>E</t>
    <phoneticPr fontId="1" type="noConversion"/>
  </si>
  <si>
    <t>BIN</t>
    <phoneticPr fontId="1" type="noConversion"/>
  </si>
  <si>
    <t>E</t>
    <phoneticPr fontId="1" type="noConversion"/>
  </si>
  <si>
    <t>IF(C4&lt;6,"",D4/C4)</t>
    <phoneticPr fontId="1" type="noConversion"/>
  </si>
  <si>
    <t>X</t>
    <phoneticPr fontId="1" type="noConversion"/>
  </si>
  <si>
    <t>李</t>
    <phoneticPr fontId="1" type="noConversion"/>
  </si>
  <si>
    <t>駱</t>
    <phoneticPr fontId="1" type="noConversion"/>
  </si>
  <si>
    <t>隊伍名稱</t>
  </si>
  <si>
    <t>AB</t>
  </si>
  <si>
    <t>R</t>
  </si>
  <si>
    <t>K</t>
  </si>
  <si>
    <t>P</t>
  </si>
  <si>
    <t>積分</t>
    <phoneticPr fontId="1" type="noConversion"/>
  </si>
  <si>
    <t>團隊防守率</t>
    <phoneticPr fontId="1" type="noConversion"/>
  </si>
  <si>
    <t>團隊成績</t>
    <phoneticPr fontId="1" type="noConversion"/>
  </si>
  <si>
    <t>團隊打擊率</t>
  </si>
  <si>
    <t>團隊打擊率</t>
    <phoneticPr fontId="1" type="noConversion"/>
  </si>
  <si>
    <t>失分</t>
    <phoneticPr fontId="1" type="noConversion"/>
  </si>
  <si>
    <t>守備位置</t>
  </si>
  <si>
    <t>隊名</t>
  </si>
  <si>
    <t>姓名</t>
  </si>
  <si>
    <t>打擊排行</t>
  </si>
  <si>
    <t/>
  </si>
  <si>
    <t>投手成績</t>
  </si>
  <si>
    <t>投手名單</t>
  </si>
  <si>
    <t>N/A</t>
  </si>
  <si>
    <t>(投滿30人次才予以計算排名)</t>
    <phoneticPr fontId="1" type="noConversion"/>
  </si>
  <si>
    <t>排行(小)</t>
    <phoneticPr fontId="1" type="noConversion"/>
  </si>
  <si>
    <t>場數</t>
    <phoneticPr fontId="1" type="noConversion"/>
  </si>
  <si>
    <t>打擊率</t>
    <phoneticPr fontId="1" type="noConversion"/>
  </si>
  <si>
    <t>防守率</t>
    <phoneticPr fontId="1" type="noConversion"/>
  </si>
  <si>
    <t>-</t>
    <phoneticPr fontId="1" type="noConversion"/>
  </si>
  <si>
    <t>滿6打席計</t>
    <phoneticPr fontId="1" type="noConversion"/>
  </si>
  <si>
    <t>滿2場計</t>
    <phoneticPr fontId="1" type="noConversion"/>
  </si>
  <si>
    <t>分區守備MVP</t>
    <phoneticPr fontId="1" type="noConversion"/>
  </si>
  <si>
    <t>S前排</t>
    <phoneticPr fontId="1" type="noConversion"/>
  </si>
  <si>
    <t>M中排</t>
    <phoneticPr fontId="1" type="noConversion"/>
  </si>
  <si>
    <t>D後排</t>
    <phoneticPr fontId="1" type="noConversion"/>
  </si>
  <si>
    <t>int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</si>
</sst>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-* #,##0.00_-;\-* #,##0.00_-;_-* &quot;-&quot;??_-;_-@_-"/>
    <numFmt numFmtId="176" formatCode="_-* #,##0.0000_-;\-* #,##0.0000_-;_-* &quot;-&quot;??_-;_-@_-"/>
    <numFmt numFmtId="177" formatCode="_-* #,##0.000_-;\-* #,##0.000_-;_-* &quot;-&quot;??_-;_-@_-"/>
    <numFmt numFmtId="178" formatCode="0.000"/>
    <numFmt numFmtId="179" formatCode="_-* #,##0_-;\-* #,##0_-;_-* &quot;-&quot;??_-;_-@_-"/>
    <numFmt numFmtId="180" formatCode="0.00_ "/>
    <numFmt numFmtId="181" formatCode="m&quot;月&quot;d&quot;日&quot;"/>
  </numFmts>
  <fonts count="28">
    <font>
      <sz val="12"/>
      <color theme="1"/>
      <name val="標楷體"/>
      <family val="2"/>
      <charset val="136"/>
      <scheme val="minor"/>
    </font>
    <font>
      <sz val="9"/>
      <name val="標楷體"/>
      <family val="2"/>
      <charset val="136"/>
      <scheme val="minor"/>
    </font>
    <font>
      <sz val="10"/>
      <color theme="1"/>
      <name val="標楷體"/>
      <family val="2"/>
      <charset val="136"/>
      <scheme val="minor"/>
    </font>
    <font>
      <sz val="10"/>
      <color theme="1"/>
      <name val="標楷體"/>
      <family val="1"/>
      <charset val="136"/>
      <scheme val="minor"/>
    </font>
    <font>
      <b/>
      <sz val="14"/>
      <color theme="1"/>
      <name val="標楷體"/>
      <family val="1"/>
      <charset val="136"/>
      <scheme val="minor"/>
    </font>
    <font>
      <sz val="12"/>
      <name val="標楷體"/>
      <family val="2"/>
      <charset val="136"/>
      <scheme val="minor"/>
    </font>
    <font>
      <sz val="12"/>
      <color theme="0"/>
      <name val="標楷體"/>
      <family val="2"/>
      <charset val="136"/>
      <scheme val="minor"/>
    </font>
    <font>
      <sz val="12"/>
      <color rgb="FFFF0000"/>
      <name val="標楷體"/>
      <family val="2"/>
      <charset val="136"/>
      <scheme val="minor"/>
    </font>
    <font>
      <sz val="12"/>
      <color theme="1"/>
      <name val="標楷體"/>
      <family val="4"/>
      <charset val="136"/>
      <scheme val="minor"/>
    </font>
    <font>
      <sz val="12"/>
      <color theme="1"/>
      <name val="標楷體"/>
      <family val="1"/>
      <charset val="136"/>
      <scheme val="minor"/>
    </font>
    <font>
      <sz val="9"/>
      <color theme="1"/>
      <name val="標楷體"/>
      <family val="4"/>
      <charset val="136"/>
      <scheme val="minor"/>
    </font>
    <font>
      <sz val="12"/>
      <color rgb="FF0070C0"/>
      <name val="標楷體"/>
      <family val="2"/>
      <charset val="136"/>
      <scheme val="minor"/>
    </font>
    <font>
      <sz val="12"/>
      <color rgb="FF0070C0"/>
      <name val="標楷體"/>
      <family val="4"/>
      <charset val="136"/>
      <scheme val="minor"/>
    </font>
    <font>
      <sz val="12"/>
      <color theme="1"/>
      <name val="標楷體"/>
      <family val="2"/>
      <charset val="136"/>
      <scheme val="minor"/>
    </font>
    <font>
      <sz val="12"/>
      <color theme="1"/>
      <name val="標楷體"/>
      <family val="4"/>
      <charset val="136"/>
    </font>
    <font>
      <sz val="12"/>
      <color rgb="FF000000"/>
      <name val="標楷體"/>
      <family val="4"/>
      <charset val="136"/>
    </font>
    <font>
      <sz val="12"/>
      <color theme="1"/>
      <name val="Times New Roman"/>
      <family val="1"/>
    </font>
    <font>
      <sz val="12"/>
      <color theme="1"/>
      <name val="標楷體"/>
      <family val="2"/>
      <scheme val="minor"/>
    </font>
    <font>
      <sz val="12"/>
      <color theme="1"/>
      <name val="Microsoft JhengHei"/>
      <family val="2"/>
      <charset val="136"/>
    </font>
    <font>
      <sz val="12"/>
      <color rgb="FF000000"/>
      <name val="Microsoft JhengHei"/>
      <family val="2"/>
      <charset val="136"/>
    </font>
    <font>
      <sz val="12"/>
      <name val="微軟正黑體"/>
      <family val="2"/>
      <charset val="136"/>
    </font>
    <font>
      <sz val="12"/>
      <color theme="1"/>
      <name val="微軟正黑體"/>
      <family val="2"/>
      <charset val="136"/>
    </font>
    <font>
      <sz val="12"/>
      <color rgb="FFFF0000"/>
      <name val="微軟正黑體"/>
      <family val="2"/>
      <charset val="136"/>
    </font>
    <font>
      <sz val="12"/>
      <color rgb="FF000000"/>
      <name val="微軟正黑體"/>
      <family val="2"/>
      <charset val="136"/>
    </font>
    <font>
      <b/>
      <sz val="12"/>
      <name val="標楷體"/>
      <family val="2"/>
      <charset val="136"/>
      <scheme val="minor"/>
    </font>
    <font>
      <sz val="12"/>
      <color rgb="FFFF0000"/>
      <name val="標楷體"/>
      <family val="4"/>
      <charset val="136"/>
      <scheme val="minor"/>
    </font>
    <font>
      <sz val="9"/>
      <color rgb="FFFF0000"/>
      <name val="標楷體"/>
      <family val="4"/>
      <charset val="136"/>
      <scheme val="minor"/>
    </font>
    <font>
      <sz val="10"/>
      <name val="標楷體"/>
      <family val="2"/>
      <charset val="136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</fills>
  <borders count="6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0" fontId="17" fillId="0" borderId="0"/>
  </cellStyleXfs>
  <cellXfs count="30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2" borderId="7" xfId="0" applyFon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horizontal="center" vertical="center"/>
      <protection locked="0"/>
    </xf>
    <xf numFmtId="0" fontId="2" fillId="2" borderId="9" xfId="0" applyFont="1" applyFill="1" applyBorder="1" applyAlignment="1" applyProtection="1">
      <alignment horizontal="center" vertical="center"/>
      <protection locked="0"/>
    </xf>
    <xf numFmtId="0" fontId="2" fillId="2" borderId="10" xfId="0" applyFont="1" applyFill="1" applyBorder="1" applyAlignment="1" applyProtection="1">
      <alignment horizontal="center" vertical="center"/>
      <protection locked="0"/>
    </xf>
    <xf numFmtId="0" fontId="2" fillId="2" borderId="11" xfId="0" applyFont="1" applyFill="1" applyBorder="1" applyAlignment="1" applyProtection="1">
      <alignment horizontal="center" vertical="center"/>
      <protection locked="0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14" xfId="0" applyFont="1" applyFill="1" applyBorder="1" applyAlignment="1" applyProtection="1">
      <alignment horizontal="center" vertical="center"/>
      <protection locked="0"/>
    </xf>
    <xf numFmtId="0" fontId="2" fillId="2" borderId="15" xfId="0" applyFont="1" applyFill="1" applyBorder="1" applyAlignment="1" applyProtection="1">
      <alignment horizontal="center" vertical="center"/>
      <protection locked="0"/>
    </xf>
    <xf numFmtId="0" fontId="2" fillId="2" borderId="16" xfId="0" applyFont="1" applyFill="1" applyBorder="1" applyAlignment="1" applyProtection="1">
      <alignment horizontal="center" vertical="center"/>
      <protection locked="0"/>
    </xf>
    <xf numFmtId="0" fontId="2" fillId="2" borderId="17" xfId="0" applyFont="1" applyFill="1" applyBorder="1" applyAlignment="1" applyProtection="1">
      <alignment horizontal="center" vertical="center"/>
      <protection locked="0"/>
    </xf>
    <xf numFmtId="0" fontId="2" fillId="2" borderId="0" xfId="0" applyFont="1" applyFill="1">
      <alignment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 applyProtection="1">
      <alignment horizontal="center" vertical="center"/>
      <protection locked="0"/>
    </xf>
    <xf numFmtId="0" fontId="0" fillId="2" borderId="0" xfId="0" applyFill="1" applyProtection="1">
      <alignment vertical="center"/>
      <protection locked="0"/>
    </xf>
    <xf numFmtId="0" fontId="2" fillId="2" borderId="4" xfId="0" applyFont="1" applyFill="1" applyBorder="1" applyAlignment="1">
      <alignment horizontal="center" vertical="center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2" fillId="2" borderId="20" xfId="0" applyFont="1" applyFill="1" applyBorder="1" applyAlignment="1" applyProtection="1">
      <alignment horizontal="center" vertical="center"/>
      <protection locked="0"/>
    </xf>
    <xf numFmtId="0" fontId="2" fillId="2" borderId="21" xfId="0" applyFont="1" applyFill="1" applyBorder="1" applyAlignment="1" applyProtection="1">
      <alignment horizontal="center" vertical="center"/>
      <protection locked="0"/>
    </xf>
    <xf numFmtId="0" fontId="0" fillId="2" borderId="13" xfId="0" applyFill="1" applyBorder="1" applyAlignment="1" applyProtection="1">
      <alignment horizontal="center" vertical="center"/>
      <protection locked="0"/>
    </xf>
    <xf numFmtId="0" fontId="0" fillId="2" borderId="19" xfId="0" applyFill="1" applyBorder="1" applyAlignment="1" applyProtection="1">
      <alignment horizontal="center" vertical="center"/>
      <protection locked="0"/>
    </xf>
    <xf numFmtId="0" fontId="0" fillId="2" borderId="19" xfId="0" applyFill="1" applyBorder="1" applyAlignment="1">
      <alignment horizontal="center" vertical="center"/>
    </xf>
    <xf numFmtId="0" fontId="0" fillId="2" borderId="27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2" fillId="2" borderId="28" xfId="0" applyFont="1" applyFill="1" applyBorder="1" applyAlignment="1" applyProtection="1">
      <alignment horizontal="center" vertical="center"/>
      <protection locked="0"/>
    </xf>
    <xf numFmtId="0" fontId="2" fillId="2" borderId="29" xfId="0" applyFont="1" applyFill="1" applyBorder="1" applyAlignment="1" applyProtection="1">
      <alignment horizontal="center" vertical="center"/>
      <protection locked="0"/>
    </xf>
    <xf numFmtId="0" fontId="2" fillId="2" borderId="30" xfId="0" applyFont="1" applyFill="1" applyBorder="1" applyAlignment="1" applyProtection="1">
      <alignment horizontal="center" vertical="center"/>
      <protection locked="0"/>
    </xf>
    <xf numFmtId="0" fontId="2" fillId="2" borderId="31" xfId="0" applyFont="1" applyFill="1" applyBorder="1" applyAlignment="1" applyProtection="1">
      <alignment horizontal="center" vertical="center"/>
      <protection locked="0"/>
    </xf>
    <xf numFmtId="0" fontId="0" fillId="0" borderId="19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3" xfId="0" applyBorder="1">
      <alignment vertical="center"/>
    </xf>
    <xf numFmtId="0" fontId="0" fillId="2" borderId="35" xfId="0" applyFill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Protection="1">
      <alignment vertical="center"/>
      <protection locked="0"/>
    </xf>
    <xf numFmtId="0" fontId="2" fillId="2" borderId="38" xfId="0" applyFont="1" applyFill="1" applyBorder="1" applyAlignment="1" applyProtection="1">
      <alignment horizontal="center" vertical="center"/>
      <protection locked="0"/>
    </xf>
    <xf numFmtId="0" fontId="2" fillId="2" borderId="37" xfId="0" applyFont="1" applyFill="1" applyBorder="1" applyAlignment="1" applyProtection="1">
      <alignment horizontal="center" vertical="center"/>
      <protection locked="0"/>
    </xf>
    <xf numFmtId="0" fontId="2" fillId="2" borderId="32" xfId="0" applyFont="1" applyFill="1" applyBorder="1" applyAlignment="1" applyProtection="1">
      <alignment horizontal="center" vertical="center"/>
      <protection locked="0"/>
    </xf>
    <xf numFmtId="0" fontId="0" fillId="5" borderId="37" xfId="0" applyFill="1" applyBorder="1" applyAlignment="1" applyProtection="1">
      <alignment horizontal="center" vertical="center"/>
      <protection locked="0"/>
    </xf>
    <xf numFmtId="0" fontId="0" fillId="5" borderId="32" xfId="0" applyFill="1" applyBorder="1" applyAlignment="1" applyProtection="1">
      <alignment horizontal="center" vertical="center"/>
      <protection locked="0"/>
    </xf>
    <xf numFmtId="0" fontId="0" fillId="5" borderId="38" xfId="0" applyFill="1" applyBorder="1" applyAlignment="1" applyProtection="1">
      <alignment horizontal="center" vertical="center"/>
      <protection locked="0"/>
    </xf>
    <xf numFmtId="0" fontId="0" fillId="5" borderId="33" xfId="0" applyFill="1" applyBorder="1" applyAlignment="1" applyProtection="1">
      <alignment horizontal="center" vertical="center"/>
      <protection locked="0"/>
    </xf>
    <xf numFmtId="0" fontId="2" fillId="2" borderId="39" xfId="0" applyFont="1" applyFill="1" applyBorder="1" applyAlignment="1" applyProtection="1">
      <alignment horizontal="center" vertical="center"/>
      <protection locked="0"/>
    </xf>
    <xf numFmtId="0" fontId="2" fillId="2" borderId="40" xfId="0" applyFont="1" applyFill="1" applyBorder="1" applyAlignment="1" applyProtection="1">
      <alignment horizontal="center" vertical="center"/>
      <protection locked="0"/>
    </xf>
    <xf numFmtId="0" fontId="2" fillId="2" borderId="41" xfId="0" applyFont="1" applyFill="1" applyBorder="1" applyAlignment="1" applyProtection="1">
      <alignment horizontal="center" vertical="center"/>
      <protection locked="0"/>
    </xf>
    <xf numFmtId="0" fontId="2" fillId="2" borderId="42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>
      <alignment horizontal="center" vertical="center"/>
    </xf>
    <xf numFmtId="0" fontId="2" fillId="2" borderId="45" xfId="0" applyFont="1" applyFill="1" applyBorder="1" applyAlignment="1" applyProtection="1">
      <alignment horizontal="center" vertical="center"/>
      <protection locked="0"/>
    </xf>
    <xf numFmtId="0" fontId="2" fillId="6" borderId="19" xfId="0" applyFont="1" applyFill="1" applyBorder="1" applyAlignment="1" applyProtection="1">
      <alignment horizontal="center" vertical="center"/>
      <protection locked="0"/>
    </xf>
    <xf numFmtId="0" fontId="2" fillId="6" borderId="4" xfId="0" applyFont="1" applyFill="1" applyBorder="1" applyAlignment="1" applyProtection="1">
      <alignment horizontal="center" vertical="center"/>
      <protection locked="0"/>
    </xf>
    <xf numFmtId="0" fontId="2" fillId="0" borderId="21" xfId="0" applyFont="1" applyBorder="1" applyAlignment="1" applyProtection="1">
      <alignment horizontal="center" vertical="center"/>
      <protection locked="0"/>
    </xf>
    <xf numFmtId="0" fontId="9" fillId="2" borderId="25" xfId="0" applyFont="1" applyFill="1" applyBorder="1" applyAlignment="1">
      <alignment horizontal="center" vertical="center"/>
    </xf>
    <xf numFmtId="0" fontId="8" fillId="2" borderId="26" xfId="0" applyFont="1" applyFill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5" borderId="48" xfId="0" applyFill="1" applyBorder="1" applyAlignment="1" applyProtection="1">
      <alignment horizontal="center" vertical="center"/>
      <protection locked="0"/>
    </xf>
    <xf numFmtId="0" fontId="2" fillId="2" borderId="48" xfId="0" applyFont="1" applyFill="1" applyBorder="1" applyAlignment="1" applyProtection="1">
      <alignment horizontal="center" vertical="center"/>
      <protection locked="0"/>
    </xf>
    <xf numFmtId="0" fontId="0" fillId="2" borderId="44" xfId="0" applyFill="1" applyBorder="1" applyAlignment="1" applyProtection="1">
      <alignment horizontal="center" vertical="center"/>
      <protection locked="0"/>
    </xf>
    <xf numFmtId="0" fontId="5" fillId="4" borderId="18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5" fillId="0" borderId="0" xfId="0" applyFont="1">
      <alignment vertical="center"/>
    </xf>
    <xf numFmtId="49" fontId="10" fillId="2" borderId="24" xfId="0" applyNumberFormat="1" applyFont="1" applyFill="1" applyBorder="1" applyAlignment="1">
      <alignment horizontal="center" vertical="center"/>
    </xf>
    <xf numFmtId="49" fontId="10" fillId="2" borderId="45" xfId="0" applyNumberFormat="1" applyFont="1" applyFill="1" applyBorder="1" applyAlignment="1">
      <alignment horizontal="center" vertical="center"/>
    </xf>
    <xf numFmtId="0" fontId="2" fillId="0" borderId="20" xfId="0" applyFont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1" xfId="0" applyBorder="1" applyAlignment="1">
      <alignment horizontal="center" vertical="center"/>
    </xf>
    <xf numFmtId="0" fontId="0" fillId="0" borderId="50" xfId="0" applyBorder="1" applyAlignment="1">
      <alignment horizontal="left" vertical="center"/>
    </xf>
    <xf numFmtId="0" fontId="11" fillId="0" borderId="16" xfId="0" applyFont="1" applyBorder="1" applyAlignment="1">
      <alignment horizontal="left" vertical="center"/>
    </xf>
    <xf numFmtId="0" fontId="12" fillId="0" borderId="16" xfId="0" applyFont="1" applyBorder="1" applyAlignment="1">
      <alignment horizontal="left" vertical="center"/>
    </xf>
    <xf numFmtId="0" fontId="0" fillId="0" borderId="16" xfId="0" applyBorder="1">
      <alignment vertical="center"/>
    </xf>
    <xf numFmtId="0" fontId="6" fillId="2" borderId="16" xfId="0" applyFont="1" applyFill="1" applyBorder="1">
      <alignment vertical="center"/>
    </xf>
    <xf numFmtId="0" fontId="0" fillId="0" borderId="15" xfId="0" applyBorder="1" applyAlignment="1">
      <alignment horizontal="left" vertical="center"/>
    </xf>
    <xf numFmtId="0" fontId="0" fillId="0" borderId="42" xfId="0" applyBorder="1">
      <alignment vertical="center"/>
    </xf>
    <xf numFmtId="0" fontId="0" fillId="2" borderId="46" xfId="0" applyFill="1" applyBorder="1" applyAlignment="1" applyProtection="1">
      <alignment horizontal="center" vertical="center"/>
      <protection locked="0"/>
    </xf>
    <xf numFmtId="0" fontId="0" fillId="5" borderId="4" xfId="0" applyFill="1" applyBorder="1" applyAlignment="1" applyProtection="1">
      <alignment horizontal="center" vertical="center"/>
      <protection locked="0"/>
    </xf>
    <xf numFmtId="0" fontId="0" fillId="0" borderId="24" xfId="0" applyBorder="1">
      <alignment vertical="center"/>
    </xf>
    <xf numFmtId="0" fontId="0" fillId="0" borderId="45" xfId="0" applyBorder="1">
      <alignment vertical="center"/>
    </xf>
    <xf numFmtId="0" fontId="2" fillId="0" borderId="6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0" fontId="5" fillId="0" borderId="24" xfId="0" applyFont="1" applyBorder="1" applyAlignment="1">
      <alignment horizontal="center" vertical="center"/>
    </xf>
    <xf numFmtId="0" fontId="16" fillId="9" borderId="24" xfId="0" applyFont="1" applyFill="1" applyBorder="1" applyAlignment="1">
      <alignment horizontal="center" vertical="center" wrapText="1"/>
    </xf>
    <xf numFmtId="0" fontId="14" fillId="9" borderId="24" xfId="0" applyFont="1" applyFill="1" applyBorder="1" applyAlignment="1">
      <alignment horizontal="center" vertical="center" wrapText="1"/>
    </xf>
    <xf numFmtId="0" fontId="18" fillId="10" borderId="24" xfId="2" applyFont="1" applyFill="1" applyBorder="1" applyAlignment="1">
      <alignment horizontal="center" vertical="center" wrapText="1"/>
    </xf>
    <xf numFmtId="0" fontId="18" fillId="10" borderId="54" xfId="2" applyFont="1" applyFill="1" applyBorder="1" applyAlignment="1">
      <alignment horizontal="center" vertical="center" wrapText="1"/>
    </xf>
    <xf numFmtId="0" fontId="18" fillId="0" borderId="54" xfId="2" applyFont="1" applyBorder="1" applyAlignment="1">
      <alignment horizontal="center" vertical="center" wrapText="1"/>
    </xf>
    <xf numFmtId="0" fontId="18" fillId="0" borderId="24" xfId="2" applyFont="1" applyBorder="1" applyAlignment="1">
      <alignment horizontal="center" vertical="center"/>
    </xf>
    <xf numFmtId="0" fontId="21" fillId="0" borderId="0" xfId="2" applyFont="1" applyAlignment="1">
      <alignment horizontal="center" vertical="center"/>
    </xf>
    <xf numFmtId="0" fontId="21" fillId="0" borderId="55" xfId="2" applyFont="1" applyBorder="1" applyAlignment="1">
      <alignment horizontal="center" vertical="center" wrapText="1"/>
    </xf>
    <xf numFmtId="0" fontId="21" fillId="0" borderId="0" xfId="0" applyFont="1">
      <alignment vertical="center"/>
    </xf>
    <xf numFmtId="0" fontId="14" fillId="0" borderId="0" xfId="0" applyFont="1" applyAlignment="1">
      <alignment horizontal="center" vertical="center" wrapText="1"/>
    </xf>
    <xf numFmtId="0" fontId="16" fillId="9" borderId="0" xfId="0" applyFont="1" applyFill="1" applyAlignment="1">
      <alignment horizontal="center" vertical="center" wrapText="1"/>
    </xf>
    <xf numFmtId="0" fontId="18" fillId="0" borderId="0" xfId="2" applyFont="1" applyAlignment="1">
      <alignment horizontal="center" vertical="center" wrapText="1"/>
    </xf>
    <xf numFmtId="0" fontId="19" fillId="0" borderId="0" xfId="2" applyFont="1" applyAlignment="1">
      <alignment horizontal="center" vertical="center" wrapText="1"/>
    </xf>
    <xf numFmtId="0" fontId="18" fillId="0" borderId="0" xfId="2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21" fillId="0" borderId="0" xfId="2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23" fillId="0" borderId="0" xfId="2" applyFont="1" applyAlignment="1">
      <alignment horizontal="center" vertical="center" wrapText="1"/>
    </xf>
    <xf numFmtId="0" fontId="22" fillId="0" borderId="0" xfId="2" applyFont="1" applyAlignment="1">
      <alignment horizontal="center" vertical="center" wrapText="1"/>
    </xf>
    <xf numFmtId="0" fontId="21" fillId="0" borderId="24" xfId="0" applyFont="1" applyBorder="1" applyAlignment="1">
      <alignment horizontal="center" vertical="center" wrapText="1"/>
    </xf>
    <xf numFmtId="0" fontId="23" fillId="0" borderId="24" xfId="0" applyFont="1" applyBorder="1" applyAlignment="1">
      <alignment horizontal="center" vertical="center" wrapText="1"/>
    </xf>
    <xf numFmtId="0" fontId="21" fillId="0" borderId="24" xfId="2" applyFont="1" applyBorder="1" applyAlignment="1">
      <alignment horizontal="center" vertical="center"/>
    </xf>
    <xf numFmtId="0" fontId="23" fillId="0" borderId="24" xfId="2" applyFont="1" applyBorder="1" applyAlignment="1">
      <alignment horizontal="center" vertical="center" wrapText="1"/>
    </xf>
    <xf numFmtId="0" fontId="21" fillId="0" borderId="24" xfId="2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3" fillId="10" borderId="24" xfId="2" applyFont="1" applyFill="1" applyBorder="1" applyAlignment="1">
      <alignment horizontal="center" vertical="center" wrapText="1"/>
    </xf>
    <xf numFmtId="0" fontId="20" fillId="0" borderId="24" xfId="2" applyFont="1" applyBorder="1" applyAlignment="1">
      <alignment horizontal="center" vertical="center" wrapText="1"/>
    </xf>
    <xf numFmtId="0" fontId="21" fillId="10" borderId="24" xfId="2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177" fontId="7" fillId="0" borderId="0" xfId="1" applyNumberFormat="1" applyFont="1">
      <alignment vertical="center"/>
    </xf>
    <xf numFmtId="177" fontId="0" fillId="0" borderId="24" xfId="1" applyNumberFormat="1" applyFont="1" applyBorder="1" applyAlignment="1">
      <alignment horizontal="center" vertical="center"/>
    </xf>
    <xf numFmtId="177" fontId="0" fillId="0" borderId="0" xfId="1" applyNumberFormat="1" applyFont="1">
      <alignment vertical="center"/>
    </xf>
    <xf numFmtId="0" fontId="0" fillId="0" borderId="52" xfId="0" applyBorder="1" applyAlignment="1">
      <alignment horizontal="center" vertical="center"/>
    </xf>
    <xf numFmtId="0" fontId="0" fillId="2" borderId="23" xfId="0" applyFill="1" applyBorder="1" applyAlignment="1" applyProtection="1">
      <alignment horizontal="center" vertical="center"/>
      <protection locked="0"/>
    </xf>
    <xf numFmtId="179" fontId="0" fillId="0" borderId="0" xfId="1" applyNumberFormat="1" applyFont="1">
      <alignment vertical="center"/>
    </xf>
    <xf numFmtId="177" fontId="0" fillId="0" borderId="0" xfId="1" applyNumberFormat="1" applyFont="1" applyFill="1" applyBorder="1">
      <alignment vertical="center"/>
    </xf>
    <xf numFmtId="178" fontId="0" fillId="0" borderId="0" xfId="0" applyNumberFormat="1">
      <alignment vertical="center"/>
    </xf>
    <xf numFmtId="0" fontId="7" fillId="0" borderId="0" xfId="0" applyFont="1" applyAlignment="1">
      <alignment horizontal="center" vertical="center"/>
    </xf>
    <xf numFmtId="177" fontId="0" fillId="0" borderId="0" xfId="1" applyNumberFormat="1" applyFont="1" applyFill="1">
      <alignment vertical="center"/>
    </xf>
    <xf numFmtId="49" fontId="0" fillId="0" borderId="0" xfId="0" applyNumberFormat="1">
      <alignment vertical="center"/>
    </xf>
    <xf numFmtId="0" fontId="0" fillId="0" borderId="19" xfId="0" applyBorder="1" applyAlignment="1">
      <alignment horizontal="center" vertical="center" shrinkToFit="1"/>
    </xf>
    <xf numFmtId="0" fontId="0" fillId="2" borderId="4" xfId="0" applyFill="1" applyBorder="1" applyAlignment="1">
      <alignment horizontal="center" vertical="center" shrinkToFit="1"/>
    </xf>
    <xf numFmtId="0" fontId="8" fillId="0" borderId="19" xfId="0" applyFont="1" applyBorder="1" applyAlignment="1">
      <alignment horizontal="center" vertical="center" shrinkToFit="1"/>
    </xf>
    <xf numFmtId="0" fontId="0" fillId="5" borderId="4" xfId="0" applyFill="1" applyBorder="1" applyAlignment="1" applyProtection="1">
      <alignment horizontal="center" vertical="center" shrinkToFit="1"/>
      <protection locked="0"/>
    </xf>
    <xf numFmtId="0" fontId="0" fillId="5" borderId="37" xfId="0" applyFill="1" applyBorder="1" applyAlignment="1" applyProtection="1">
      <alignment horizontal="center" vertical="center" shrinkToFit="1"/>
      <protection locked="0"/>
    </xf>
    <xf numFmtId="0" fontId="0" fillId="5" borderId="32" xfId="0" applyFill="1" applyBorder="1" applyAlignment="1" applyProtection="1">
      <alignment horizontal="center" vertical="center" shrinkToFit="1"/>
      <protection locked="0"/>
    </xf>
    <xf numFmtId="0" fontId="0" fillId="5" borderId="33" xfId="0" applyFill="1" applyBorder="1" applyAlignment="1" applyProtection="1">
      <alignment horizontal="center" vertical="center" shrinkToFit="1"/>
      <protection locked="0"/>
    </xf>
    <xf numFmtId="0" fontId="0" fillId="5" borderId="38" xfId="0" applyFill="1" applyBorder="1" applyAlignment="1" applyProtection="1">
      <alignment horizontal="center" vertical="center" shrinkToFit="1"/>
      <protection locked="0"/>
    </xf>
    <xf numFmtId="0" fontId="0" fillId="0" borderId="4" xfId="0" applyBorder="1" applyAlignment="1">
      <alignment horizontal="center" vertical="center" shrinkToFit="1"/>
    </xf>
    <xf numFmtId="0" fontId="21" fillId="10" borderId="54" xfId="2" applyFont="1" applyFill="1" applyBorder="1" applyAlignment="1">
      <alignment horizontal="center" vertical="center" shrinkToFit="1"/>
    </xf>
    <xf numFmtId="0" fontId="21" fillId="7" borderId="55" xfId="2" applyFont="1" applyFill="1" applyBorder="1" applyAlignment="1">
      <alignment horizontal="center" vertical="center" shrinkToFit="1"/>
    </xf>
    <xf numFmtId="0" fontId="0" fillId="0" borderId="1" xfId="0" applyBorder="1" applyAlignment="1">
      <alignment vertical="center" shrinkToFit="1"/>
    </xf>
    <xf numFmtId="0" fontId="0" fillId="0" borderId="47" xfId="0" applyBorder="1" applyAlignment="1">
      <alignment vertical="center" shrinkToFit="1"/>
    </xf>
    <xf numFmtId="0" fontId="0" fillId="0" borderId="45" xfId="0" applyBorder="1" applyAlignment="1">
      <alignment vertical="center" shrinkToFit="1"/>
    </xf>
    <xf numFmtId="176" fontId="0" fillId="0" borderId="51" xfId="1" applyNumberFormat="1" applyFont="1" applyBorder="1" applyAlignment="1">
      <alignment vertical="center" shrinkToFit="1"/>
    </xf>
    <xf numFmtId="0" fontId="21" fillId="0" borderId="0" xfId="2" applyFont="1" applyAlignment="1">
      <alignment horizontal="center" vertical="center" shrinkToFit="1"/>
    </xf>
    <xf numFmtId="0" fontId="21" fillId="8" borderId="55" xfId="2" applyFont="1" applyFill="1" applyBorder="1" applyAlignment="1">
      <alignment horizontal="center" vertical="center" shrinkToFit="1"/>
    </xf>
    <xf numFmtId="0" fontId="0" fillId="0" borderId="53" xfId="0" applyBorder="1" applyAlignment="1">
      <alignment vertical="center" shrinkToFit="1"/>
    </xf>
    <xf numFmtId="0" fontId="0" fillId="0" borderId="24" xfId="0" applyBorder="1" applyAlignment="1">
      <alignment vertical="center" shrinkToFit="1"/>
    </xf>
    <xf numFmtId="0" fontId="23" fillId="7" borderId="55" xfId="2" applyFont="1" applyFill="1" applyBorder="1" applyAlignment="1">
      <alignment horizontal="center" vertical="center" shrinkToFit="1"/>
    </xf>
    <xf numFmtId="0" fontId="23" fillId="8" borderId="55" xfId="2" applyFont="1" applyFill="1" applyBorder="1" applyAlignment="1">
      <alignment horizontal="center" vertical="center" shrinkToFit="1"/>
    </xf>
    <xf numFmtId="0" fontId="0" fillId="0" borderId="43" xfId="0" applyBorder="1" applyAlignment="1">
      <alignment vertical="center" shrinkToFit="1"/>
    </xf>
    <xf numFmtId="0" fontId="0" fillId="0" borderId="2" xfId="0" applyBorder="1" applyAlignment="1">
      <alignment vertical="center" shrinkToFit="1"/>
    </xf>
    <xf numFmtId="0" fontId="0" fillId="0" borderId="0" xfId="0" applyAlignment="1">
      <alignment vertical="center" shrinkToFit="1"/>
    </xf>
    <xf numFmtId="0" fontId="21" fillId="0" borderId="0" xfId="0" applyFont="1" applyAlignment="1">
      <alignment vertical="center" shrinkToFit="1"/>
    </xf>
    <xf numFmtId="0" fontId="0" fillId="0" borderId="38" xfId="0" applyBorder="1" applyAlignment="1">
      <alignment vertical="center" shrinkToFit="1"/>
    </xf>
    <xf numFmtId="0" fontId="0" fillId="0" borderId="32" xfId="0" applyBorder="1" applyAlignment="1">
      <alignment vertical="center" shrinkToFit="1"/>
    </xf>
    <xf numFmtId="0" fontId="0" fillId="0" borderId="48" xfId="0" applyBorder="1" applyAlignment="1">
      <alignment vertical="center" shrinkToFit="1"/>
    </xf>
    <xf numFmtId="176" fontId="0" fillId="0" borderId="4" xfId="1" applyNumberFormat="1" applyFont="1" applyBorder="1" applyAlignment="1">
      <alignment vertical="center" shrinkToFit="1"/>
    </xf>
    <xf numFmtId="0" fontId="0" fillId="0" borderId="0" xfId="0" applyAlignment="1">
      <alignment horizontal="center" vertical="center" shrinkToFit="1"/>
    </xf>
    <xf numFmtId="0" fontId="21" fillId="0" borderId="4" xfId="0" applyFont="1" applyBorder="1" applyAlignment="1">
      <alignment horizontal="center" vertical="center" shrinkToFit="1"/>
    </xf>
    <xf numFmtId="0" fontId="18" fillId="10" borderId="55" xfId="2" applyFont="1" applyFill="1" applyBorder="1" applyAlignment="1">
      <alignment horizontal="center" vertical="center" shrinkToFit="1"/>
    </xf>
    <xf numFmtId="0" fontId="21" fillId="8" borderId="45" xfId="0" applyFont="1" applyFill="1" applyBorder="1" applyAlignment="1">
      <alignment horizontal="center" vertical="center" shrinkToFit="1"/>
    </xf>
    <xf numFmtId="0" fontId="21" fillId="7" borderId="24" xfId="0" applyFont="1" applyFill="1" applyBorder="1" applyAlignment="1">
      <alignment horizontal="center" vertical="center" shrinkToFit="1"/>
    </xf>
    <xf numFmtId="0" fontId="21" fillId="8" borderId="24" xfId="0" applyFont="1" applyFill="1" applyBorder="1" applyAlignment="1">
      <alignment horizontal="center" vertical="center" shrinkToFit="1"/>
    </xf>
    <xf numFmtId="0" fontId="18" fillId="0" borderId="49" xfId="2" applyFont="1" applyBorder="1" applyAlignment="1">
      <alignment horizontal="center" vertical="center" shrinkToFit="1"/>
    </xf>
    <xf numFmtId="0" fontId="0" fillId="0" borderId="33" xfId="0" applyBorder="1" applyAlignment="1">
      <alignment vertical="center" shrinkToFit="1"/>
    </xf>
    <xf numFmtId="0" fontId="0" fillId="0" borderId="4" xfId="0" applyBorder="1" applyAlignment="1">
      <alignment vertical="center" shrinkToFit="1"/>
    </xf>
    <xf numFmtId="0" fontId="16" fillId="9" borderId="24" xfId="0" applyFont="1" applyFill="1" applyBorder="1" applyAlignment="1">
      <alignment horizontal="center" vertical="center" shrinkToFit="1"/>
    </xf>
    <xf numFmtId="0" fontId="23" fillId="7" borderId="24" xfId="0" applyFont="1" applyFill="1" applyBorder="1" applyAlignment="1">
      <alignment horizontal="center" vertical="center" shrinkToFit="1"/>
    </xf>
    <xf numFmtId="0" fontId="14" fillId="9" borderId="24" xfId="0" applyFont="1" applyFill="1" applyBorder="1" applyAlignment="1">
      <alignment horizontal="center" vertical="center" shrinkToFit="1"/>
    </xf>
    <xf numFmtId="0" fontId="23" fillId="8" borderId="24" xfId="0" applyFont="1" applyFill="1" applyBorder="1" applyAlignment="1">
      <alignment horizontal="center" vertical="center" shrinkToFit="1"/>
    </xf>
    <xf numFmtId="0" fontId="18" fillId="0" borderId="24" xfId="2" applyFont="1" applyBorder="1" applyAlignment="1">
      <alignment horizontal="center" vertical="center" shrinkToFit="1"/>
    </xf>
    <xf numFmtId="0" fontId="21" fillId="8" borderId="24" xfId="2" applyFont="1" applyFill="1" applyBorder="1" applyAlignment="1">
      <alignment horizontal="center" vertical="center" shrinkToFit="1"/>
    </xf>
    <xf numFmtId="0" fontId="18" fillId="10" borderId="24" xfId="2" applyFont="1" applyFill="1" applyBorder="1" applyAlignment="1">
      <alignment horizontal="center" vertical="center" shrinkToFit="1"/>
    </xf>
    <xf numFmtId="0" fontId="23" fillId="7" borderId="24" xfId="2" applyFont="1" applyFill="1" applyBorder="1" applyAlignment="1">
      <alignment horizontal="center" vertical="center" shrinkToFit="1"/>
    </xf>
    <xf numFmtId="0" fontId="21" fillId="7" borderId="24" xfId="2" applyFont="1" applyFill="1" applyBorder="1" applyAlignment="1">
      <alignment horizontal="center" vertical="center" shrinkToFit="1"/>
    </xf>
    <xf numFmtId="0" fontId="21" fillId="0" borderId="22" xfId="0" applyFont="1" applyBorder="1" applyAlignment="1">
      <alignment horizontal="center" vertical="center" shrinkToFit="1"/>
    </xf>
    <xf numFmtId="0" fontId="15" fillId="0" borderId="24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4" fillId="0" borderId="45" xfId="0" applyFont="1" applyBorder="1" applyAlignment="1">
      <alignment horizontal="center" vertical="center" wrapText="1"/>
    </xf>
    <xf numFmtId="0" fontId="16" fillId="9" borderId="45" xfId="0" applyFont="1" applyFill="1" applyBorder="1" applyAlignment="1">
      <alignment horizontal="center" vertical="center" wrapText="1"/>
    </xf>
    <xf numFmtId="49" fontId="10" fillId="0" borderId="24" xfId="0" applyNumberFormat="1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2" fillId="0" borderId="28" xfId="0" applyFont="1" applyBorder="1" applyAlignment="1" applyProtection="1">
      <alignment horizontal="center" vertical="center"/>
      <protection locked="0"/>
    </xf>
    <xf numFmtId="0" fontId="2" fillId="0" borderId="15" xfId="0" applyFont="1" applyBorder="1" applyAlignment="1" applyProtection="1">
      <alignment horizontal="center" vertical="center"/>
      <protection locked="0"/>
    </xf>
    <xf numFmtId="0" fontId="2" fillId="0" borderId="16" xfId="0" applyFont="1" applyBorder="1" applyAlignment="1" applyProtection="1">
      <alignment horizontal="center" vertical="center"/>
      <protection locked="0"/>
    </xf>
    <xf numFmtId="0" fontId="8" fillId="0" borderId="26" xfId="0" applyFont="1" applyBorder="1" applyAlignment="1">
      <alignment horizontal="center" vertical="center"/>
    </xf>
    <xf numFmtId="0" fontId="2" fillId="0" borderId="29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0" fontId="2" fillId="0" borderId="30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9" fillId="0" borderId="26" xfId="0" applyFont="1" applyBorder="1" applyAlignment="1">
      <alignment horizontal="center" vertical="center"/>
    </xf>
    <xf numFmtId="0" fontId="2" fillId="0" borderId="31" xfId="0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0" fontId="2" fillId="0" borderId="50" xfId="0" applyFont="1" applyBorder="1" applyAlignment="1" applyProtection="1">
      <alignment horizontal="center" vertical="center"/>
      <protection locked="0"/>
    </xf>
    <xf numFmtId="0" fontId="2" fillId="6" borderId="35" xfId="0" applyFont="1" applyFill="1" applyBorder="1" applyAlignment="1" applyProtection="1">
      <alignment horizontal="center" vertical="center"/>
      <protection locked="0"/>
    </xf>
    <xf numFmtId="43" fontId="0" fillId="0" borderId="0" xfId="1" applyFont="1" applyFill="1">
      <alignment vertical="center"/>
    </xf>
    <xf numFmtId="0" fontId="0" fillId="0" borderId="0" xfId="0" applyAlignment="1">
      <alignment horizontal="right" vertical="center"/>
    </xf>
    <xf numFmtId="0" fontId="0" fillId="2" borderId="32" xfId="0" applyFill="1" applyBorder="1" applyAlignment="1" applyProtection="1">
      <alignment horizontal="center" vertical="center"/>
      <protection locked="0"/>
    </xf>
    <xf numFmtId="0" fontId="2" fillId="2" borderId="50" xfId="0" applyFont="1" applyFill="1" applyBorder="1" applyAlignment="1" applyProtection="1">
      <alignment horizontal="center" vertical="center"/>
      <protection locked="0"/>
    </xf>
    <xf numFmtId="0" fontId="8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8" fillId="0" borderId="0" xfId="2" applyFont="1" applyAlignment="1">
      <alignment vertical="center"/>
    </xf>
    <xf numFmtId="0" fontId="0" fillId="5" borderId="24" xfId="0" applyFill="1" applyBorder="1">
      <alignment vertical="center"/>
    </xf>
    <xf numFmtId="0" fontId="0" fillId="0" borderId="24" xfId="0" applyBorder="1" applyAlignment="1">
      <alignment horizontal="left" vertical="center"/>
    </xf>
    <xf numFmtId="0" fontId="8" fillId="0" borderId="24" xfId="2" applyFont="1" applyBorder="1" applyAlignment="1">
      <alignment horizontal="left" vertical="center"/>
    </xf>
    <xf numFmtId="0" fontId="21" fillId="0" borderId="54" xfId="2" applyFont="1" applyBorder="1" applyAlignment="1">
      <alignment horizontal="center" vertical="center" wrapText="1"/>
    </xf>
    <xf numFmtId="0" fontId="21" fillId="10" borderId="54" xfId="2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23" fillId="0" borderId="54" xfId="2" applyFont="1" applyBorder="1" applyAlignment="1">
      <alignment horizontal="center" vertical="center" wrapText="1"/>
    </xf>
    <xf numFmtId="0" fontId="21" fillId="10" borderId="0" xfId="2" applyFont="1" applyFill="1" applyAlignment="1">
      <alignment horizontal="center" vertical="center" wrapText="1"/>
    </xf>
    <xf numFmtId="0" fontId="14" fillId="9" borderId="0" xfId="0" applyFont="1" applyFill="1" applyAlignment="1">
      <alignment horizontal="center" vertical="center" wrapText="1"/>
    </xf>
    <xf numFmtId="49" fontId="0" fillId="0" borderId="24" xfId="0" applyNumberFormat="1" applyBorder="1" applyAlignment="1">
      <alignment horizontal="center" vertical="center"/>
    </xf>
    <xf numFmtId="0" fontId="0" fillId="0" borderId="17" xfId="0" applyBorder="1">
      <alignment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56" xfId="0" applyBorder="1">
      <alignment vertical="center"/>
    </xf>
    <xf numFmtId="0" fontId="0" fillId="0" borderId="57" xfId="0" applyBorder="1">
      <alignment vertical="center"/>
    </xf>
    <xf numFmtId="0" fontId="0" fillId="0" borderId="58" xfId="0" applyBorder="1">
      <alignment vertical="center"/>
    </xf>
    <xf numFmtId="0" fontId="0" fillId="0" borderId="59" xfId="0" applyBorder="1">
      <alignment vertical="center"/>
    </xf>
    <xf numFmtId="0" fontId="0" fillId="0" borderId="60" xfId="0" applyBorder="1">
      <alignment vertical="center"/>
    </xf>
    <xf numFmtId="0" fontId="0" fillId="0" borderId="38" xfId="0" applyBorder="1" applyAlignment="1">
      <alignment horizontal="center" vertical="center"/>
    </xf>
    <xf numFmtId="0" fontId="0" fillId="0" borderId="61" xfId="0" applyBorder="1">
      <alignment vertical="center"/>
    </xf>
    <xf numFmtId="0" fontId="0" fillId="0" borderId="62" xfId="0" applyBorder="1">
      <alignment vertical="center"/>
    </xf>
    <xf numFmtId="0" fontId="0" fillId="0" borderId="63" xfId="0" applyBorder="1">
      <alignment vertical="center"/>
    </xf>
    <xf numFmtId="0" fontId="2" fillId="0" borderId="0" xfId="0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24" xfId="0" applyNumberFormat="1" applyBorder="1">
      <alignment vertical="center"/>
    </xf>
    <xf numFmtId="0" fontId="0" fillId="0" borderId="56" xfId="0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49" fontId="0" fillId="0" borderId="56" xfId="0" applyNumberFormat="1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0" borderId="5" xfId="0" applyBorder="1">
      <alignment vertical="center"/>
    </xf>
    <xf numFmtId="49" fontId="0" fillId="0" borderId="52" xfId="0" applyNumberFormat="1" applyBorder="1">
      <alignment vertical="center"/>
    </xf>
    <xf numFmtId="0" fontId="0" fillId="0" borderId="64" xfId="0" applyBorder="1" applyAlignment="1" applyProtection="1">
      <alignment horizontal="center" vertical="center"/>
      <protection locked="0"/>
    </xf>
    <xf numFmtId="0" fontId="0" fillId="0" borderId="62" xfId="0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178" fontId="0" fillId="0" borderId="45" xfId="0" applyNumberFormat="1" applyBorder="1">
      <alignment vertical="center"/>
    </xf>
    <xf numFmtId="0" fontId="0" fillId="0" borderId="38" xfId="0" applyBorder="1">
      <alignment vertical="center"/>
    </xf>
    <xf numFmtId="0" fontId="5" fillId="0" borderId="45" xfId="0" applyFont="1" applyBorder="1" applyAlignment="1">
      <alignment horizontal="center" vertical="center"/>
    </xf>
    <xf numFmtId="177" fontId="0" fillId="0" borderId="45" xfId="1" applyNumberFormat="1" applyFont="1" applyFill="1" applyBorder="1">
      <alignment vertical="center"/>
    </xf>
    <xf numFmtId="0" fontId="24" fillId="0" borderId="32" xfId="0" applyFont="1" applyBorder="1">
      <alignment vertical="center"/>
    </xf>
    <xf numFmtId="177" fontId="0" fillId="0" borderId="32" xfId="1" applyNumberFormat="1" applyFont="1" applyBorder="1" applyAlignment="1">
      <alignment horizontal="center" vertical="center"/>
    </xf>
    <xf numFmtId="0" fontId="0" fillId="0" borderId="50" xfId="0" applyBorder="1">
      <alignment vertical="center"/>
    </xf>
    <xf numFmtId="0" fontId="0" fillId="0" borderId="65" xfId="0" applyBorder="1" applyAlignment="1">
      <alignment horizontal="center" vertical="center"/>
    </xf>
    <xf numFmtId="0" fontId="0" fillId="0" borderId="66" xfId="0" applyBorder="1" applyAlignment="1">
      <alignment horizontal="center" vertical="center"/>
    </xf>
    <xf numFmtId="0" fontId="0" fillId="0" borderId="67" xfId="0" applyBorder="1" applyAlignment="1">
      <alignment horizontal="center" vertical="center"/>
    </xf>
    <xf numFmtId="0" fontId="0" fillId="0" borderId="6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>
      <alignment vertical="center"/>
    </xf>
    <xf numFmtId="180" fontId="0" fillId="0" borderId="59" xfId="0" applyNumberFormat="1" applyBorder="1">
      <alignment vertical="center"/>
    </xf>
    <xf numFmtId="0" fontId="27" fillId="11" borderId="31" xfId="0" applyFont="1" applyFill="1" applyBorder="1" applyAlignment="1" applyProtection="1">
      <alignment horizontal="center" vertical="center"/>
      <protection locked="0"/>
    </xf>
    <xf numFmtId="0" fontId="2" fillId="12" borderId="20" xfId="0" applyFont="1" applyFill="1" applyBorder="1" applyAlignment="1" applyProtection="1">
      <alignment horizontal="center" vertical="center"/>
      <protection locked="0"/>
    </xf>
    <xf numFmtId="181" fontId="0" fillId="0" borderId="0" xfId="0" applyNumberFormat="1">
      <alignment vertical="center"/>
    </xf>
    <xf numFmtId="0" fontId="2" fillId="11" borderId="29" xfId="0" applyFont="1" applyFill="1" applyBorder="1" applyAlignment="1" applyProtection="1">
      <alignment horizontal="center" vertical="center"/>
      <protection locked="0"/>
    </xf>
    <xf numFmtId="0" fontId="0" fillId="5" borderId="0" xfId="0" applyFill="1" applyAlignment="1">
      <alignment horizontal="center" vertical="center"/>
    </xf>
    <xf numFmtId="0" fontId="0" fillId="5" borderId="0" xfId="0" applyFill="1">
      <alignment vertical="center"/>
    </xf>
    <xf numFmtId="43" fontId="0" fillId="5" borderId="0" xfId="1" applyFont="1" applyFill="1">
      <alignment vertical="center"/>
    </xf>
    <xf numFmtId="177" fontId="0" fillId="5" borderId="0" xfId="1" applyNumberFormat="1" applyFont="1" applyFill="1">
      <alignment vertical="center"/>
    </xf>
    <xf numFmtId="178" fontId="0" fillId="5" borderId="0" xfId="0" applyNumberFormat="1" applyFill="1">
      <alignment vertical="center"/>
    </xf>
    <xf numFmtId="178" fontId="0" fillId="5" borderId="45" xfId="0" applyNumberFormat="1" applyFill="1" applyBorder="1">
      <alignment vertical="center"/>
    </xf>
    <xf numFmtId="0" fontId="0" fillId="5" borderId="45" xfId="0" applyFill="1" applyBorder="1">
      <alignment vertical="center"/>
    </xf>
    <xf numFmtId="0" fontId="0" fillId="5" borderId="24" xfId="0" applyFill="1" applyBorder="1" applyAlignment="1">
      <alignment horizontal="center" vertical="center"/>
    </xf>
    <xf numFmtId="178" fontId="0" fillId="0" borderId="24" xfId="0" applyNumberFormat="1" applyBorder="1">
      <alignment vertical="center"/>
    </xf>
    <xf numFmtId="178" fontId="0" fillId="0" borderId="24" xfId="0" applyNumberFormat="1" applyBorder="1" applyAlignment="1">
      <alignment horizontal="center" vertical="center"/>
    </xf>
    <xf numFmtId="177" fontId="0" fillId="0" borderId="0" xfId="1" applyNumberFormat="1" applyFont="1" applyAlignment="1">
      <alignment horizontal="center" vertical="center"/>
    </xf>
    <xf numFmtId="0" fontId="0" fillId="0" borderId="24" xfId="0" applyBorder="1" applyAlignment="1">
      <alignment horizontal="center" vertical="center" shrinkToFit="1"/>
    </xf>
    <xf numFmtId="0" fontId="0" fillId="0" borderId="1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3" borderId="19" xfId="0" applyFill="1" applyBorder="1" applyAlignment="1" applyProtection="1">
      <alignment horizontal="center" vertical="center"/>
      <protection locked="0"/>
    </xf>
    <xf numFmtId="0" fontId="0" fillId="3" borderId="13" xfId="0" applyFill="1" applyBorder="1" applyAlignment="1" applyProtection="1">
      <alignment horizontal="center" vertical="center"/>
      <protection locked="0"/>
    </xf>
    <xf numFmtId="0" fontId="0" fillId="3" borderId="22" xfId="0" applyFill="1" applyBorder="1" applyAlignment="1" applyProtection="1">
      <alignment horizontal="center" vertical="center"/>
      <protection locked="0"/>
    </xf>
    <xf numFmtId="0" fontId="4" fillId="2" borderId="43" xfId="0" applyFont="1" applyFill="1" applyBorder="1" applyAlignment="1">
      <alignment horizontal="center" vertical="center"/>
    </xf>
    <xf numFmtId="0" fontId="4" fillId="2" borderId="46" xfId="0" applyFont="1" applyFill="1" applyBorder="1" applyAlignment="1">
      <alignment horizontal="center" vertical="center"/>
    </xf>
    <xf numFmtId="0" fontId="4" fillId="2" borderId="47" xfId="0" applyFont="1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0" fillId="2" borderId="19" xfId="0" applyFill="1" applyBorder="1" applyAlignment="1" applyProtection="1">
      <alignment horizontal="center" vertical="center"/>
      <protection locked="0"/>
    </xf>
    <xf numFmtId="0" fontId="0" fillId="2" borderId="22" xfId="0" applyFill="1" applyBorder="1" applyAlignment="1" applyProtection="1">
      <alignment horizontal="center" vertical="center"/>
      <protection locked="0"/>
    </xf>
    <xf numFmtId="0" fontId="0" fillId="2" borderId="19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2" fillId="6" borderId="19" xfId="0" applyFont="1" applyFill="1" applyBorder="1" applyAlignment="1" applyProtection="1">
      <alignment horizontal="center" vertical="center"/>
      <protection locked="0"/>
    </xf>
    <xf numFmtId="0" fontId="0" fillId="6" borderId="13" xfId="0" applyFill="1" applyBorder="1" applyAlignment="1">
      <alignment horizontal="center" vertical="center"/>
    </xf>
    <xf numFmtId="0" fontId="0" fillId="6" borderId="22" xfId="0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3" borderId="5" xfId="0" applyFill="1" applyBorder="1" applyAlignment="1" applyProtection="1">
      <alignment horizontal="center" vertical="center"/>
      <protection locked="0"/>
    </xf>
    <xf numFmtId="0" fontId="0" fillId="3" borderId="0" xfId="0" applyFill="1" applyAlignment="1" applyProtection="1">
      <alignment horizontal="center" vertical="center"/>
      <protection locked="0"/>
    </xf>
    <xf numFmtId="0" fontId="0" fillId="3" borderId="35" xfId="0" applyFill="1" applyBorder="1" applyAlignment="1" applyProtection="1">
      <alignment horizontal="center" vertical="center"/>
      <protection locked="0"/>
    </xf>
    <xf numFmtId="0" fontId="0" fillId="3" borderId="34" xfId="0" applyFill="1" applyBorder="1" applyAlignment="1" applyProtection="1">
      <alignment horizontal="center" vertical="center"/>
      <protection locked="0"/>
    </xf>
    <xf numFmtId="0" fontId="0" fillId="3" borderId="36" xfId="0" applyFill="1" applyBorder="1" applyAlignment="1" applyProtection="1">
      <alignment horizontal="center" vertical="center"/>
      <protection locked="0"/>
    </xf>
    <xf numFmtId="0" fontId="0" fillId="3" borderId="23" xfId="0" applyFill="1" applyBorder="1" applyAlignment="1" applyProtection="1">
      <alignment horizontal="center" vertical="center"/>
      <protection locked="0"/>
    </xf>
    <xf numFmtId="0" fontId="0" fillId="0" borderId="19" xfId="0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0" fillId="0" borderId="22" xfId="0" applyBorder="1" applyAlignment="1">
      <alignment horizontal="center" vertical="center" shrinkToFit="1"/>
    </xf>
  </cellXfs>
  <cellStyles count="3">
    <cellStyle name="一般" xfId="0" builtinId="0"/>
    <cellStyle name="一般 2" xfId="2"/>
    <cellStyle name="千分位" xfId="1" builtinId="3"/>
  </cellStyles>
  <dxfs count="22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微軟正黑體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微軟正黑體"/>
        <scheme val="none"/>
      </font>
      <alignment horizontal="center" vertical="center" textRotation="0" wrapText="1" indent="0" justifyLastLine="0" shrinkToFit="0" readingOrder="0"/>
    </dxf>
  </dxfs>
  <tableStyles count="0" defaultTableStyle="TableStyleMedium9" defaultPivotStyle="PivotStyleLight16"/>
  <colors>
    <mruColors>
      <color rgb="FFFFCC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eetMetadata" Target="metadata.xml"/></Relationships>
</file>

<file path=xl/tables/table1.xml><?xml version="1.0" encoding="utf-8"?>
<table xmlns="http://schemas.openxmlformats.org/spreadsheetml/2006/main" id="1" name="表格1" displayName="表格1" ref="A1:A50" totalsRowShown="0">
  <autoFilter ref="A1:A50"/>
  <tableColumns count="1">
    <tableColumn id="1" name="球員名單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id="4" name="表格2_5" displayName="表格2_5" ref="D2:D19" totalsRowShown="0" dataDxfId="226">
  <autoFilter ref="D2:D19"/>
  <tableColumns count="1">
    <tableColumn id="1" name="投捕觀名單" dataDxfId="225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id="2" name="表格2" displayName="表格2" ref="F2:F7" totalsRowShown="0">
  <autoFilter ref="F2:F7"/>
  <tableColumns count="1">
    <tableColumn id="1" name="隊伍名稱" dataDxfId="224"/>
  </tableColumns>
  <tableStyleInfo name="TableStyleMedium9" showFirstColumn="0" showLastColumn="0" showRowStripes="1" showColumnStripes="0"/>
</table>
</file>

<file path=xl/theme/_rels/theme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宣紙">
  <a:themeElements>
    <a:clrScheme name="宣紙">
      <a:dk1>
        <a:sysClr val="windowText" lastClr="000000"/>
      </a:dk1>
      <a:lt1>
        <a:sysClr val="window" lastClr="FFFFFF"/>
      </a:lt1>
      <a:dk2>
        <a:srgbClr val="444D26"/>
      </a:dk2>
      <a:lt2>
        <a:srgbClr val="FEFAC9"/>
      </a:lt2>
      <a:accent1>
        <a:srgbClr val="A5B592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8E58B6"/>
      </a:hlink>
      <a:folHlink>
        <a:srgbClr val="7F6F6F"/>
      </a:folHlink>
    </a:clrScheme>
    <a:fontScheme name="宣紙">
      <a:majorFont>
        <a:latin typeface="Constantia"/>
        <a:ea typeface=""/>
        <a:cs typeface=""/>
        <a:font script="Jpan" typeface="HG明朝E"/>
        <a:font script="Hang" typeface="궁서"/>
        <a:font script="Hans" typeface="华文新魏"/>
        <a:font script="Hant" typeface="標楷體"/>
        <a:font script="Arab" typeface="Times New Roman"/>
        <a:font script="Hebr" typeface="Times New Roman"/>
        <a:font script="Thai" typeface="Browalli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onstantia"/>
        <a:ea typeface=""/>
        <a:cs typeface=""/>
        <a:font script="Jpan" typeface="HG明朝E"/>
        <a:font script="Hang" typeface="궁서"/>
        <a:font script="Hans" typeface="华文新魏"/>
        <a:font script="Hant" typeface="標楷體"/>
        <a:font script="Arab" typeface="Times New Roman"/>
        <a:font script="Hebr" typeface="Times New Roman"/>
        <a:font script="Thai" typeface="Browalli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inorFont>
    </a:fontScheme>
    <a:fmtScheme name="宣紙">
      <a:fillStyleLst>
        <a:solidFill>
          <a:schemeClr val="phClr"/>
        </a:solidFill>
        <a:blipFill>
          <a:blip xmlns:r="http://schemas.openxmlformats.org/officeDocument/2006/relationships" r:embed="rId1">
            <a:duotone>
              <a:schemeClr val="phClr">
                <a:shade val="63000"/>
                <a:tint val="82000"/>
              </a:schemeClr>
              <a:schemeClr val="phClr">
                <a:tint val="10000"/>
                <a:satMod val="400000"/>
              </a:schemeClr>
            </a:duotone>
          </a:blip>
          <a:tile tx="0" ty="0" sx="40000" sy="40000" flip="none" algn="tl"/>
        </a:blipFill>
        <a:blipFill>
          <a:blip xmlns:r="http://schemas.openxmlformats.org/officeDocument/2006/relationships" r:embed="rId1">
            <a:duotone>
              <a:schemeClr val="phClr">
                <a:shade val="40000"/>
              </a:schemeClr>
              <a:schemeClr val="phClr">
                <a:tint val="42000"/>
              </a:schemeClr>
            </a:duotone>
          </a:blip>
          <a:tile tx="0" ty="0" sx="40000" sy="40000" flip="none" algn="tl"/>
        </a:blipFill>
      </a:fillStyleLst>
      <a:lnStyleLst>
        <a:ln w="127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  <a:ln w="635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95000" rotWithShape="0">
              <a:srgbClr val="000000">
                <a:alpha val="50000"/>
              </a:srgbClr>
            </a:outerShdw>
            <a:softEdge rad="12700"/>
          </a:effectLst>
        </a:effectStyle>
        <a:effectStyle>
          <a:effectLst>
            <a:outerShdw blurRad="95000" rotWithShape="0">
              <a:srgbClr val="000000">
                <a:alpha val="50000"/>
              </a:srgbClr>
            </a:outerShdw>
            <a:softEdge rad="12700"/>
          </a:effectLst>
        </a:effectStyle>
        <a:effectStyle>
          <a:effectLst>
            <a:outerShdw blurRad="95000" algn="tl" rotWithShape="0">
              <a:srgbClr val="000000">
                <a:alpha val="50000"/>
              </a:srgbClr>
            </a:outerShdw>
          </a:effectLst>
          <a:scene3d>
            <a:camera prst="orthographicFront"/>
            <a:lightRig rig="soft" dir="t">
              <a:rot lat="0" lon="0" rev="18000000"/>
            </a:lightRig>
          </a:scene3d>
          <a:sp3d prstMaterial="dkEdge">
            <a:bevelT w="73660" h="44450" prst="riblet"/>
          </a:sp3d>
        </a:effectStyle>
      </a:effectStyleLst>
      <a:bgFillStyleLst>
        <a:solidFill>
          <a:schemeClr val="phClr"/>
        </a:solidFill>
        <a:blipFill>
          <a:blip xmlns:r="http://schemas.openxmlformats.org/officeDocument/2006/relationships" r:embed="rId1">
            <a:duotone>
              <a:schemeClr val="phClr">
                <a:shade val="55000"/>
                <a:alpha val="20000"/>
              </a:schemeClr>
              <a:schemeClr val="phClr">
                <a:tint val="40000"/>
                <a:shade val="90000"/>
                <a:satMod val="60000"/>
                <a:alpha val="20000"/>
              </a:schemeClr>
            </a:duotone>
          </a:blip>
          <a:tile tx="0" ty="0" sx="58000" sy="38000" flip="none" algn="tl"/>
        </a:blipFill>
        <a:blipFill>
          <a:blip xmlns:r="http://schemas.openxmlformats.org/officeDocument/2006/relationships" r:embed="rId2">
            <a:duotone>
              <a:schemeClr val="phClr">
                <a:shade val="12000"/>
                <a:satMod val="240000"/>
              </a:schemeClr>
              <a:schemeClr val="phClr">
                <a:tint val="65000"/>
              </a:schemeClr>
            </a:duotone>
          </a:blip>
          <a:stretch>
            <a:fillRect/>
          </a:stretch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externalLinkPath" Target="file:///C:\Users\Omaintl\Downloads\622%20&#27169;&#25836;&#36093;&#35352;&#37636;&#34920;.xlsx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externalLinkPath" Target="file:///C:\Users\Omaintl\Downloads\622%20&#27169;&#25836;&#36093;&#35352;&#37636;&#34920;.xlsx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externalLinkPath" Target="file:///C:\Users\Omaintl\Downloads\622%20&#27169;&#25836;&#36093;&#35352;&#37636;&#34920;.xlsx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externalLinkPath" Target="file:///C:\Users\Omaintl\Downloads\622%20&#27169;&#25836;&#36093;&#35352;&#37636;&#34920;.xlsx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externalLinkPath" Target="file:///C:\Users\Omaintl\Downloads\622%20&#27169;&#25836;&#36093;&#35352;&#37636;&#34920;.xlsx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externalLinkPath" Target="file:///C:\Users\Omaintl\Downloads\622%20&#27169;&#25836;&#36093;&#35352;&#37636;&#34920;.xlsx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9"/>
  <sheetViews>
    <sheetView topLeftCell="A21" workbookViewId="0">
      <selection activeCell="N28" sqref="N28"/>
    </sheetView>
  </sheetViews>
  <sheetFormatPr defaultRowHeight="16.5"/>
  <cols>
    <col min="1" max="1" width="14.875" customWidth="1"/>
    <col min="4" max="4" width="13.125" customWidth="1"/>
    <col min="5" max="5" width="11" customWidth="1"/>
    <col min="6" max="6" width="10.625" customWidth="1"/>
    <col min="13" max="13" width="9.125" customWidth="1"/>
  </cols>
  <sheetData>
    <row r="1" spans="1:17">
      <c r="A1" t="s">
        <v>15</v>
      </c>
      <c r="B1" s="1" t="s">
        <v>18</v>
      </c>
    </row>
    <row r="2" spans="1:17">
      <c r="A2" s="1" t="s">
        <v>42</v>
      </c>
      <c r="B2" s="83" t="s">
        <v>81</v>
      </c>
      <c r="D2" t="s">
        <v>16</v>
      </c>
      <c r="F2" t="s">
        <v>28</v>
      </c>
      <c r="J2" s="106"/>
      <c r="K2" s="212"/>
      <c r="L2" s="213"/>
    </row>
    <row r="3" spans="1:17">
      <c r="A3" s="179" t="s">
        <v>14</v>
      </c>
      <c r="B3" s="92">
        <v>26</v>
      </c>
      <c r="D3" s="114" t="s">
        <v>60</v>
      </c>
      <c r="F3" s="83" t="s">
        <v>81</v>
      </c>
      <c r="J3" s="106"/>
      <c r="K3" s="212"/>
      <c r="L3" s="212"/>
    </row>
    <row r="4" spans="1:17">
      <c r="A4" s="180" t="s">
        <v>124</v>
      </c>
      <c r="B4" s="92">
        <v>25</v>
      </c>
      <c r="D4" s="113" t="s">
        <v>122</v>
      </c>
      <c r="F4" s="83" t="s">
        <v>82</v>
      </c>
      <c r="J4" s="106"/>
      <c r="K4" s="212"/>
      <c r="L4" s="212"/>
    </row>
    <row r="5" spans="1:17">
      <c r="A5" s="180" t="s">
        <v>69</v>
      </c>
      <c r="B5" s="91">
        <v>29</v>
      </c>
      <c r="D5" s="114" t="s">
        <v>101</v>
      </c>
      <c r="F5" s="83" t="s">
        <v>46</v>
      </c>
      <c r="J5" s="210"/>
      <c r="K5" s="210"/>
      <c r="L5" s="210"/>
    </row>
    <row r="6" spans="1:17">
      <c r="A6" s="179" t="s">
        <v>30</v>
      </c>
      <c r="B6" s="91">
        <v>17</v>
      </c>
      <c r="D6" s="114" t="s">
        <v>102</v>
      </c>
      <c r="F6" s="83"/>
      <c r="J6" s="106"/>
      <c r="K6" s="212"/>
      <c r="L6" s="213"/>
    </row>
    <row r="7" spans="1:17">
      <c r="A7" s="180" t="s">
        <v>19</v>
      </c>
      <c r="B7" s="91">
        <v>55</v>
      </c>
      <c r="D7" s="116" t="s">
        <v>116</v>
      </c>
      <c r="F7" s="83"/>
      <c r="J7" s="106"/>
      <c r="K7" s="212"/>
      <c r="L7" s="212"/>
    </row>
    <row r="8" spans="1:17">
      <c r="A8" s="181" t="s">
        <v>36</v>
      </c>
      <c r="B8" s="182">
        <v>66</v>
      </c>
      <c r="D8" s="110" t="s">
        <v>118</v>
      </c>
      <c r="G8" s="100"/>
      <c r="H8" s="105"/>
      <c r="J8" s="106"/>
      <c r="K8" s="212"/>
      <c r="L8" s="213"/>
      <c r="M8" s="102"/>
      <c r="N8" s="102"/>
      <c r="P8" s="106"/>
      <c r="Q8" s="106"/>
    </row>
    <row r="9" spans="1:17">
      <c r="A9" s="180" t="s">
        <v>84</v>
      </c>
      <c r="B9" s="91">
        <v>20</v>
      </c>
      <c r="D9" s="114" t="s">
        <v>34</v>
      </c>
      <c r="G9" s="107"/>
      <c r="H9" s="105"/>
      <c r="J9" s="108"/>
      <c r="K9" s="212"/>
      <c r="L9" s="212"/>
      <c r="M9" s="102"/>
      <c r="N9" s="102"/>
      <c r="P9" s="106"/>
      <c r="Q9" s="97"/>
    </row>
    <row r="10" spans="1:17" ht="18.600000000000001" customHeight="1">
      <c r="A10" s="180" t="s">
        <v>128</v>
      </c>
      <c r="B10" s="91">
        <v>23</v>
      </c>
      <c r="D10" s="110"/>
      <c r="G10" s="107"/>
      <c r="H10" s="100"/>
      <c r="J10" s="108"/>
      <c r="K10" s="212"/>
      <c r="L10" s="212"/>
      <c r="M10" s="103"/>
      <c r="N10" s="102"/>
      <c r="P10" s="108"/>
      <c r="Q10" s="106"/>
    </row>
    <row r="11" spans="1:17">
      <c r="A11" s="180" t="s">
        <v>126</v>
      </c>
      <c r="B11" s="91">
        <v>0</v>
      </c>
      <c r="D11" s="114" t="s">
        <v>83</v>
      </c>
      <c r="G11" s="107"/>
      <c r="H11" s="100"/>
      <c r="J11" s="104"/>
      <c r="K11" s="100"/>
      <c r="L11" s="105"/>
      <c r="M11" s="103"/>
      <c r="N11" s="102"/>
      <c r="P11" s="108"/>
      <c r="Q11" s="106"/>
    </row>
    <row r="12" spans="1:17">
      <c r="A12" s="98" t="s">
        <v>161</v>
      </c>
      <c r="B12" s="118">
        <v>19</v>
      </c>
      <c r="D12" s="114" t="s">
        <v>41</v>
      </c>
      <c r="G12" s="100"/>
      <c r="H12" s="100"/>
      <c r="J12" s="103"/>
      <c r="K12" s="100"/>
      <c r="L12" s="105"/>
      <c r="M12" s="103"/>
      <c r="N12" s="102"/>
      <c r="P12" s="108"/>
      <c r="Q12" s="106"/>
    </row>
    <row r="13" spans="1:17">
      <c r="A13" s="1" t="s">
        <v>43</v>
      </c>
      <c r="B13" s="68" t="s">
        <v>82</v>
      </c>
      <c r="D13" s="114" t="s">
        <v>103</v>
      </c>
      <c r="G13" s="100"/>
      <c r="H13" s="105"/>
      <c r="J13" s="102"/>
      <c r="K13" s="100"/>
      <c r="L13" s="105"/>
      <c r="M13" s="102"/>
      <c r="N13" s="102"/>
      <c r="P13" s="106"/>
      <c r="Q13" s="106"/>
    </row>
    <row r="14" spans="1:17">
      <c r="A14" s="208" t="s">
        <v>92</v>
      </c>
      <c r="B14" s="209">
        <v>8</v>
      </c>
      <c r="D14" s="114" t="s">
        <v>38</v>
      </c>
      <c r="G14" s="107"/>
      <c r="H14" s="105"/>
      <c r="J14" s="102"/>
      <c r="K14" s="102"/>
      <c r="M14" s="102"/>
      <c r="N14" s="102"/>
      <c r="P14" s="106"/>
      <c r="Q14" s="106"/>
    </row>
    <row r="15" spans="1:17">
      <c r="A15" s="208" t="s">
        <v>93</v>
      </c>
      <c r="B15" s="209">
        <v>23</v>
      </c>
      <c r="D15" s="117"/>
      <c r="G15" s="100"/>
      <c r="H15" s="105"/>
      <c r="J15" s="102"/>
      <c r="K15" s="102"/>
      <c r="M15" s="102"/>
      <c r="N15" s="102"/>
      <c r="P15" s="106"/>
      <c r="Q15" s="106"/>
    </row>
    <row r="16" spans="1:17">
      <c r="A16" s="208" t="s">
        <v>94</v>
      </c>
      <c r="B16" s="209">
        <v>32</v>
      </c>
      <c r="D16" s="110" t="s">
        <v>35</v>
      </c>
      <c r="G16" s="100"/>
      <c r="H16" s="105"/>
      <c r="J16" s="104"/>
      <c r="K16" s="104"/>
      <c r="M16" s="102"/>
      <c r="N16" s="102"/>
      <c r="P16" s="106"/>
      <c r="Q16" s="106"/>
    </row>
    <row r="17" spans="1:18">
      <c r="A17" s="210" t="s">
        <v>95</v>
      </c>
      <c r="B17" s="210">
        <v>33</v>
      </c>
      <c r="D17" s="110" t="s">
        <v>104</v>
      </c>
      <c r="G17" s="100"/>
      <c r="H17" s="105"/>
      <c r="J17" s="102"/>
      <c r="K17" s="102"/>
      <c r="M17" s="102"/>
      <c r="N17" s="102"/>
      <c r="P17" s="106"/>
      <c r="Q17" s="106"/>
    </row>
    <row r="18" spans="1:18">
      <c r="A18" s="208" t="s">
        <v>96</v>
      </c>
      <c r="B18" s="209">
        <v>35</v>
      </c>
      <c r="D18" s="114"/>
      <c r="G18" s="100"/>
      <c r="H18" s="105"/>
      <c r="J18" s="102"/>
      <c r="K18" s="102"/>
      <c r="M18" s="102"/>
      <c r="N18" s="102"/>
      <c r="P18" s="106"/>
      <c r="Q18" s="106"/>
    </row>
    <row r="19" spans="1:18">
      <c r="A19" s="208" t="s">
        <v>97</v>
      </c>
      <c r="B19" s="209">
        <v>51</v>
      </c>
      <c r="D19" s="110"/>
      <c r="G19" s="100"/>
      <c r="H19" s="105"/>
      <c r="J19" s="102"/>
      <c r="K19" s="102"/>
      <c r="M19" s="102"/>
      <c r="N19" s="102"/>
      <c r="P19" s="106"/>
      <c r="Q19" s="106"/>
    </row>
    <row r="20" spans="1:18">
      <c r="A20" s="208" t="s">
        <v>98</v>
      </c>
      <c r="B20" s="209">
        <v>88</v>
      </c>
      <c r="J20" s="103"/>
      <c r="K20" s="102"/>
      <c r="M20" s="102"/>
      <c r="N20" s="102"/>
      <c r="P20" s="109"/>
      <c r="Q20" s="109"/>
    </row>
    <row r="21" spans="1:18">
      <c r="A21" s="211" t="s">
        <v>99</v>
      </c>
      <c r="B21" s="209">
        <v>99</v>
      </c>
      <c r="G21" s="271" t="s">
        <v>72</v>
      </c>
      <c r="H21" s="271"/>
      <c r="I21" s="271"/>
      <c r="J21" s="271"/>
      <c r="K21" s="104"/>
      <c r="M21" s="102"/>
      <c r="N21" s="102"/>
      <c r="P21" s="106"/>
      <c r="Q21" s="106"/>
    </row>
    <row r="22" spans="1:18">
      <c r="A22" s="211" t="s">
        <v>100</v>
      </c>
      <c r="B22" s="209">
        <v>111</v>
      </c>
      <c r="F22" s="206" t="s">
        <v>81</v>
      </c>
      <c r="G22" s="206">
        <f>F37-G37</f>
        <v>-8</v>
      </c>
      <c r="H22" s="206" t="s">
        <v>82</v>
      </c>
      <c r="I22" s="206">
        <f>H37-I37</f>
        <v>-10</v>
      </c>
      <c r="J22" s="206" t="s">
        <v>46</v>
      </c>
      <c r="K22" s="207">
        <f>J37-K37</f>
        <v>18</v>
      </c>
      <c r="M22" s="103"/>
      <c r="N22" s="102"/>
      <c r="P22" s="106"/>
      <c r="Q22" s="106"/>
    </row>
    <row r="23" spans="1:18">
      <c r="A23" s="95"/>
      <c r="B23" s="94"/>
      <c r="D23" s="99"/>
      <c r="E23" s="99"/>
      <c r="F23" s="60" t="s">
        <v>89</v>
      </c>
      <c r="G23" s="60" t="s">
        <v>88</v>
      </c>
      <c r="H23" s="60" t="s">
        <v>89</v>
      </c>
      <c r="I23" s="60" t="s">
        <v>88</v>
      </c>
      <c r="J23" s="60" t="s">
        <v>89</v>
      </c>
      <c r="K23" s="60" t="s">
        <v>88</v>
      </c>
      <c r="N23" s="104"/>
      <c r="O23" s="104"/>
      <c r="Q23" s="108"/>
      <c r="R23" s="106"/>
    </row>
    <row r="24" spans="1:18">
      <c r="A24" s="1" t="s">
        <v>45</v>
      </c>
      <c r="B24" t="s">
        <v>46</v>
      </c>
      <c r="D24" s="99"/>
      <c r="E24" s="199" t="s">
        <v>20</v>
      </c>
      <c r="F24" s="265">
        <v>2</v>
      </c>
      <c r="G24" s="60">
        <v>4</v>
      </c>
      <c r="H24" s="265">
        <v>4</v>
      </c>
      <c r="I24" s="60">
        <v>2</v>
      </c>
      <c r="J24" s="60"/>
      <c r="K24" s="60"/>
      <c r="M24" s="202"/>
      <c r="N24" s="204"/>
      <c r="O24" s="203"/>
      <c r="Q24" s="108"/>
      <c r="R24" s="106"/>
    </row>
    <row r="25" spans="1:18">
      <c r="A25" s="60" t="s">
        <v>105</v>
      </c>
      <c r="B25" s="60">
        <v>18</v>
      </c>
      <c r="D25" s="99"/>
      <c r="E25" s="199"/>
      <c r="F25" s="60"/>
      <c r="G25" s="60"/>
      <c r="H25" s="60"/>
      <c r="I25" s="60"/>
      <c r="J25" s="60"/>
      <c r="K25" s="60"/>
      <c r="M25" s="202"/>
      <c r="N25" s="203"/>
      <c r="O25" s="203"/>
      <c r="Q25" s="108"/>
      <c r="R25" s="106"/>
    </row>
    <row r="26" spans="1:18">
      <c r="A26" s="110" t="s">
        <v>106</v>
      </c>
      <c r="B26" s="91">
        <v>11</v>
      </c>
      <c r="D26" s="99"/>
      <c r="E26" s="199" t="s">
        <v>29</v>
      </c>
      <c r="F26" s="60"/>
      <c r="G26" s="60"/>
      <c r="H26" s="265">
        <v>6</v>
      </c>
      <c r="I26" s="60">
        <v>13</v>
      </c>
      <c r="J26" s="265">
        <v>13</v>
      </c>
      <c r="K26" s="60">
        <v>6</v>
      </c>
      <c r="M26" s="202"/>
      <c r="N26" s="203"/>
      <c r="O26" s="203"/>
      <c r="Q26" s="108"/>
      <c r="R26" s="106"/>
    </row>
    <row r="27" spans="1:18">
      <c r="A27" s="111" t="s">
        <v>107</v>
      </c>
      <c r="B27" s="91">
        <v>39</v>
      </c>
      <c r="D27" s="99"/>
      <c r="E27" s="199"/>
      <c r="F27" s="60"/>
      <c r="G27" s="60"/>
      <c r="H27" s="60"/>
      <c r="I27" s="60"/>
      <c r="J27" s="60"/>
      <c r="K27" s="60"/>
      <c r="M27" s="202"/>
      <c r="N27" s="203"/>
      <c r="O27" s="203"/>
      <c r="Q27" s="108"/>
      <c r="R27" s="106"/>
    </row>
    <row r="28" spans="1:18">
      <c r="A28" s="111" t="s">
        <v>108</v>
      </c>
      <c r="B28" s="92">
        <v>22</v>
      </c>
      <c r="D28" s="99"/>
      <c r="E28" s="199" t="s">
        <v>47</v>
      </c>
      <c r="F28" s="265">
        <v>1</v>
      </c>
      <c r="G28" s="60">
        <v>3</v>
      </c>
      <c r="H28" s="60"/>
      <c r="I28" s="60"/>
      <c r="J28" s="265">
        <v>3</v>
      </c>
      <c r="K28" s="60">
        <v>1</v>
      </c>
      <c r="M28" s="202"/>
      <c r="N28" s="203"/>
      <c r="O28" s="203"/>
    </row>
    <row r="29" spans="1:18">
      <c r="A29" s="111" t="s">
        <v>109</v>
      </c>
      <c r="B29" s="92">
        <v>37</v>
      </c>
      <c r="E29" s="199"/>
      <c r="F29" s="60"/>
      <c r="G29" s="60"/>
      <c r="H29" s="60"/>
      <c r="I29" s="60"/>
      <c r="J29" s="60"/>
      <c r="K29" s="60"/>
      <c r="M29" s="202"/>
      <c r="N29" s="203"/>
      <c r="O29" s="203"/>
    </row>
    <row r="30" spans="1:18">
      <c r="A30" s="110" t="s">
        <v>110</v>
      </c>
      <c r="B30" s="92">
        <v>81</v>
      </c>
      <c r="D30" s="99"/>
      <c r="E30" s="199" t="s">
        <v>48</v>
      </c>
      <c r="F30" s="60"/>
      <c r="G30" s="60"/>
      <c r="H30" s="265">
        <v>6</v>
      </c>
      <c r="I30" s="60">
        <v>11</v>
      </c>
      <c r="J30" s="265">
        <v>11</v>
      </c>
      <c r="K30" s="60">
        <v>6</v>
      </c>
    </row>
    <row r="31" spans="1:18">
      <c r="A31" s="110" t="s">
        <v>111</v>
      </c>
      <c r="B31" s="91">
        <v>58</v>
      </c>
      <c r="D31" s="99"/>
      <c r="E31" s="199"/>
      <c r="F31" s="60"/>
      <c r="G31" s="60"/>
      <c r="H31" s="60"/>
      <c r="I31" s="60"/>
      <c r="J31" s="60"/>
      <c r="K31" s="60"/>
    </row>
    <row r="32" spans="1:18">
      <c r="A32" s="111" t="s">
        <v>112</v>
      </c>
      <c r="B32" s="91">
        <v>0</v>
      </c>
      <c r="E32" s="199" t="s">
        <v>49</v>
      </c>
      <c r="F32" s="265">
        <v>7</v>
      </c>
      <c r="G32" s="60">
        <v>11</v>
      </c>
      <c r="H32" s="60"/>
      <c r="I32" s="60"/>
      <c r="J32" s="265">
        <v>11</v>
      </c>
      <c r="K32" s="60">
        <v>7</v>
      </c>
    </row>
    <row r="33" spans="1:11">
      <c r="A33" s="110" t="s">
        <v>113</v>
      </c>
      <c r="B33" s="91">
        <v>36</v>
      </c>
      <c r="D33" s="99"/>
      <c r="E33" s="199"/>
      <c r="F33" s="60"/>
      <c r="G33" s="60"/>
      <c r="H33" s="60"/>
      <c r="I33" s="60"/>
      <c r="J33" s="60"/>
      <c r="K33" s="60"/>
    </row>
    <row r="34" spans="1:11">
      <c r="A34" s="110" t="s">
        <v>114</v>
      </c>
      <c r="B34" s="91">
        <v>26</v>
      </c>
      <c r="E34" s="199" t="s">
        <v>50</v>
      </c>
      <c r="F34" s="265" t="s">
        <v>217</v>
      </c>
      <c r="G34" s="60"/>
      <c r="H34" s="265" t="s">
        <v>217</v>
      </c>
      <c r="I34" s="60"/>
      <c r="J34" s="60"/>
      <c r="K34" s="60"/>
    </row>
    <row r="35" spans="1:11">
      <c r="A35" s="110" t="s">
        <v>115</v>
      </c>
      <c r="B35" s="91">
        <v>10</v>
      </c>
      <c r="E35" s="99"/>
      <c r="F35" s="60"/>
      <c r="G35" s="60"/>
      <c r="H35" s="60"/>
      <c r="I35" s="60"/>
      <c r="J35" s="60"/>
      <c r="K35" s="60"/>
    </row>
    <row r="36" spans="1:11">
      <c r="A36" s="112" t="s">
        <v>214</v>
      </c>
      <c r="B36" s="96" t="s">
        <v>215</v>
      </c>
      <c r="F36" s="60"/>
      <c r="G36" s="60"/>
      <c r="H36" s="60"/>
      <c r="I36" s="60"/>
      <c r="J36" s="60"/>
      <c r="K36" s="60"/>
    </row>
    <row r="37" spans="1:11">
      <c r="A37" s="113"/>
      <c r="B37" s="93"/>
      <c r="F37" s="60">
        <f t="shared" ref="F37:K37" si="0">SUM(F24:F36)</f>
        <v>10</v>
      </c>
      <c r="G37" s="60">
        <f t="shared" si="0"/>
        <v>18</v>
      </c>
      <c r="H37" s="60">
        <f t="shared" si="0"/>
        <v>16</v>
      </c>
      <c r="I37" s="60">
        <f t="shared" si="0"/>
        <v>26</v>
      </c>
      <c r="J37" s="60">
        <f t="shared" si="0"/>
        <v>38</v>
      </c>
      <c r="K37" s="60">
        <f t="shared" si="0"/>
        <v>20</v>
      </c>
    </row>
    <row r="38" spans="1:11">
      <c r="A38" s="115" t="s">
        <v>44</v>
      </c>
      <c r="B38" s="101"/>
    </row>
    <row r="39" spans="1:11">
      <c r="A39" s="113"/>
      <c r="B39" s="93"/>
    </row>
    <row r="40" spans="1:11">
      <c r="A40" s="114"/>
      <c r="B40" s="93"/>
    </row>
    <row r="41" spans="1:11">
      <c r="A41" s="114"/>
      <c r="B41" s="93"/>
    </row>
    <row r="42" spans="1:11">
      <c r="A42" s="114"/>
      <c r="B42" s="93"/>
    </row>
    <row r="43" spans="1:11">
      <c r="A43" s="112"/>
      <c r="B43" s="96"/>
    </row>
    <row r="44" spans="1:11">
      <c r="A44" s="114"/>
      <c r="B44" s="93"/>
    </row>
    <row r="45" spans="1:11">
      <c r="A45" s="114"/>
      <c r="B45" s="93"/>
    </row>
    <row r="46" spans="1:11">
      <c r="A46" s="114"/>
      <c r="B46" s="93"/>
    </row>
    <row r="47" spans="1:11">
      <c r="A47" s="112"/>
      <c r="B47" s="96"/>
    </row>
    <row r="48" spans="1:11">
      <c r="A48" s="112"/>
      <c r="B48" s="96"/>
    </row>
    <row r="49" spans="1:2">
      <c r="A49" s="100"/>
      <c r="B49" s="101"/>
    </row>
  </sheetData>
  <mergeCells count="1">
    <mergeCell ref="G21:J21"/>
  </mergeCells>
  <phoneticPr fontId="1" type="noConversion"/>
  <pageMargins left="0.7" right="0.7" top="0.75" bottom="0.75" header="0.3" footer="0.3"/>
  <tableParts count="3">
    <tablePart r:id="rId1"/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B328"/>
  <sheetViews>
    <sheetView topLeftCell="AA10" zoomScaleNormal="100" workbookViewId="0">
      <selection activeCell="AV15" sqref="AV15"/>
    </sheetView>
  </sheetViews>
  <sheetFormatPr defaultRowHeight="16.5"/>
  <cols>
    <col min="1" max="1" width="7.5" customWidth="1"/>
    <col min="2" max="2" width="5.625" customWidth="1"/>
    <col min="3" max="3" width="5.875" customWidth="1"/>
    <col min="4" max="4" width="2.625" style="14" customWidth="1"/>
    <col min="5" max="5" width="4.375" style="14" customWidth="1"/>
    <col min="6" max="6" width="14.625" style="15" customWidth="1"/>
    <col min="7" max="9" width="3.625" style="16" customWidth="1"/>
    <col min="10" max="10" width="3.625" style="17" customWidth="1"/>
    <col min="11" max="14" width="3.625" style="15" customWidth="1"/>
    <col min="15" max="17" width="3.625" style="1" customWidth="1"/>
    <col min="18" max="33" width="3.625" customWidth="1"/>
    <col min="34" max="34" width="2.625" customWidth="1"/>
    <col min="35" max="36" width="4.375" customWidth="1"/>
    <col min="37" max="37" width="4.625" customWidth="1"/>
    <col min="38" max="38" width="4.5" customWidth="1"/>
    <col min="39" max="39" width="16" customWidth="1"/>
    <col min="41" max="51" width="8.625" customWidth="1"/>
  </cols>
  <sheetData>
    <row r="1" spans="1:54" ht="20.100000000000001" customHeight="1" thickBot="1">
      <c r="B1" s="272" t="s">
        <v>27</v>
      </c>
      <c r="C1" s="280"/>
      <c r="D1" s="281" t="s">
        <v>0</v>
      </c>
      <c r="E1" s="282"/>
      <c r="F1" s="283"/>
      <c r="G1" s="24"/>
      <c r="H1" s="23" t="s">
        <v>20</v>
      </c>
      <c r="I1" s="23"/>
      <c r="J1" s="284" t="s">
        <v>1</v>
      </c>
      <c r="K1" s="285"/>
      <c r="L1" s="286" t="s">
        <v>86</v>
      </c>
      <c r="M1" s="287"/>
      <c r="N1" s="287"/>
      <c r="O1" s="288"/>
      <c r="P1" s="32"/>
      <c r="Q1" s="58">
        <f>AE21</f>
        <v>4</v>
      </c>
      <c r="R1" s="33"/>
      <c r="S1" s="33"/>
      <c r="T1" s="33" t="s">
        <v>129</v>
      </c>
      <c r="U1" s="35"/>
      <c r="V1" s="33" t="s">
        <v>2</v>
      </c>
      <c r="W1" s="33"/>
      <c r="X1" s="33" t="s">
        <v>142</v>
      </c>
      <c r="Y1" s="35"/>
      <c r="Z1" s="33"/>
      <c r="AA1" s="58">
        <f>AE41</f>
        <v>2</v>
      </c>
      <c r="AB1" s="33"/>
      <c r="AC1" s="33"/>
      <c r="AD1" s="33"/>
      <c r="AE1" s="123"/>
      <c r="AG1" s="123"/>
      <c r="AH1" s="34"/>
      <c r="AI1" s="272" t="s">
        <v>8</v>
      </c>
      <c r="AJ1" s="273"/>
      <c r="AK1" s="273"/>
      <c r="AL1" s="273"/>
      <c r="AM1" s="64"/>
    </row>
    <row r="2" spans="1:54" ht="15" customHeight="1" thickBot="1">
      <c r="A2" s="67" t="s">
        <v>17</v>
      </c>
      <c r="B2" s="59" t="s">
        <v>26</v>
      </c>
      <c r="C2" s="59" t="s">
        <v>24</v>
      </c>
      <c r="D2" s="18" t="s">
        <v>3</v>
      </c>
      <c r="E2" s="18" t="s">
        <v>18</v>
      </c>
      <c r="F2" s="25" t="s">
        <v>4</v>
      </c>
      <c r="G2" s="274">
        <v>1</v>
      </c>
      <c r="H2" s="275"/>
      <c r="I2" s="275"/>
      <c r="J2" s="19" t="s">
        <v>5</v>
      </c>
      <c r="K2" s="275">
        <v>2</v>
      </c>
      <c r="L2" s="275"/>
      <c r="M2" s="275"/>
      <c r="N2" s="19" t="s">
        <v>5</v>
      </c>
      <c r="O2" s="274">
        <v>3</v>
      </c>
      <c r="P2" s="275"/>
      <c r="Q2" s="275"/>
      <c r="R2" s="200" t="s">
        <v>5</v>
      </c>
      <c r="S2" s="274">
        <v>4</v>
      </c>
      <c r="T2" s="275"/>
      <c r="U2" s="275"/>
      <c r="V2" s="19" t="s">
        <v>5</v>
      </c>
      <c r="W2" s="274">
        <v>5</v>
      </c>
      <c r="X2" s="275"/>
      <c r="Y2" s="275"/>
      <c r="Z2" s="24" t="s">
        <v>5</v>
      </c>
      <c r="AA2" s="274">
        <v>6</v>
      </c>
      <c r="AB2" s="275"/>
      <c r="AC2" s="276"/>
      <c r="AD2" s="24" t="s">
        <v>74</v>
      </c>
      <c r="AE2" s="274">
        <v>7</v>
      </c>
      <c r="AF2" s="275"/>
      <c r="AG2" s="276"/>
      <c r="AH2" s="19" t="s">
        <v>5</v>
      </c>
      <c r="AI2" s="44" t="s">
        <v>25</v>
      </c>
      <c r="AJ2" s="42" t="s">
        <v>11</v>
      </c>
      <c r="AK2" s="43" t="s">
        <v>7</v>
      </c>
      <c r="AL2" s="61" t="s">
        <v>87</v>
      </c>
      <c r="AM2" s="19" t="s">
        <v>23</v>
      </c>
      <c r="AN2" s="72"/>
    </row>
    <row r="3" spans="1:54" ht="15" customHeight="1" thickBot="1">
      <c r="A3" s="60">
        <f>COUNTIF($G$23:$AG$40,E3)</f>
        <v>0</v>
      </c>
      <c r="B3" s="66"/>
      <c r="C3" s="66">
        <f>COUNTIF(G3:AG3,"HR")</f>
        <v>0</v>
      </c>
      <c r="D3" s="278">
        <v>1</v>
      </c>
      <c r="E3" s="70" t="s">
        <v>130</v>
      </c>
      <c r="F3" s="56" t="s">
        <v>98</v>
      </c>
      <c r="G3" s="28" t="s">
        <v>143</v>
      </c>
      <c r="H3" s="21"/>
      <c r="I3" s="22"/>
      <c r="J3" s="201" t="s">
        <v>219</v>
      </c>
      <c r="K3" s="28"/>
      <c r="L3" s="21" t="s">
        <v>143</v>
      </c>
      <c r="M3" s="22"/>
      <c r="N3" s="201"/>
      <c r="O3" s="28"/>
      <c r="P3" s="71"/>
      <c r="Q3" s="55"/>
      <c r="R3" s="201"/>
      <c r="S3" s="28"/>
      <c r="T3" s="21">
        <v>25</v>
      </c>
      <c r="U3" s="22"/>
      <c r="V3" s="201" t="s">
        <v>218</v>
      </c>
      <c r="W3" s="28"/>
      <c r="X3" s="21"/>
      <c r="Y3" s="22"/>
      <c r="Z3" s="201"/>
      <c r="AA3" s="28"/>
      <c r="AB3" s="21" t="s">
        <v>143</v>
      </c>
      <c r="AC3" s="22"/>
      <c r="AD3" s="201"/>
      <c r="AE3" s="21"/>
      <c r="AF3" s="21"/>
      <c r="AG3" s="22"/>
      <c r="AH3" s="8"/>
      <c r="AI3" s="52">
        <f>COUNTA(G3:I3,K3:M3,O3:Q3,S3:U3,W3:Y3,AA3:AC3,AE3:AG3)</f>
        <v>4</v>
      </c>
      <c r="AJ3" s="52">
        <f>COUNTIF(G3:AG3,"R")+(COUNTIF(G3:AG3,"HR")*2)</f>
        <v>0</v>
      </c>
      <c r="AK3" s="52">
        <f>COUNTIF(G3:AG3,"K")</f>
        <v>3</v>
      </c>
      <c r="AL3" s="52">
        <f>$A3+$B3</f>
        <v>0</v>
      </c>
      <c r="AM3" s="74" t="s">
        <v>21</v>
      </c>
      <c r="AO3" s="18" t="s">
        <v>18</v>
      </c>
      <c r="AP3" s="25" t="s">
        <v>4</v>
      </c>
      <c r="AQ3" s="44" t="s">
        <v>25</v>
      </c>
      <c r="AR3" s="42" t="s">
        <v>11</v>
      </c>
      <c r="AS3" s="61" t="s">
        <v>7</v>
      </c>
      <c r="AT3" s="82" t="s">
        <v>87</v>
      </c>
      <c r="AV3" s="235" t="s">
        <v>119</v>
      </c>
      <c r="AW3" s="123"/>
      <c r="AX3" s="236" t="s">
        <v>120</v>
      </c>
      <c r="AY3" s="237"/>
      <c r="AZ3" s="37"/>
      <c r="BA3" s="37"/>
      <c r="BB3" s="37"/>
    </row>
    <row r="4" spans="1:54" ht="15" customHeight="1">
      <c r="A4" s="60">
        <f t="shared" ref="A4:A20" si="0">COUNTIF($G$23:$AG$40,E4)</f>
        <v>0</v>
      </c>
      <c r="B4" s="60"/>
      <c r="C4" s="66">
        <f t="shared" ref="C4:C20" si="1">COUNTIF(G4:AG4,"HR")</f>
        <v>0</v>
      </c>
      <c r="D4" s="278"/>
      <c r="E4" s="69"/>
      <c r="F4" s="57"/>
      <c r="G4" s="29"/>
      <c r="H4" s="3"/>
      <c r="I4" s="6"/>
      <c r="J4" s="12"/>
      <c r="K4" s="29"/>
      <c r="L4" s="3"/>
      <c r="M4" s="6"/>
      <c r="N4" s="12"/>
      <c r="O4" s="29"/>
      <c r="P4" s="3"/>
      <c r="Q4" s="6"/>
      <c r="R4" s="12"/>
      <c r="S4" s="29"/>
      <c r="T4" s="3"/>
      <c r="U4" s="6"/>
      <c r="V4" s="12"/>
      <c r="W4" s="29"/>
      <c r="X4" s="3"/>
      <c r="Y4" s="6"/>
      <c r="Z4" s="12"/>
      <c r="AA4" s="29"/>
      <c r="AB4" s="3"/>
      <c r="AC4" s="6"/>
      <c r="AD4" s="12"/>
      <c r="AE4" s="3"/>
      <c r="AF4" s="3"/>
      <c r="AG4" s="6"/>
      <c r="AH4" s="9"/>
      <c r="AI4" s="52">
        <f t="shared" ref="AI4:AI20" si="2">COUNTA(G4:I4,K4:M4,O4:Q4,S4:U4,W4:Y4,AA4:AC4,AE4:AG4)</f>
        <v>0</v>
      </c>
      <c r="AJ4" s="52">
        <f t="shared" ref="AJ4:AJ20" si="3">COUNTIF(G4:AG4,"R")+(COUNTIF(G4:AG4,"HR")*2)</f>
        <v>0</v>
      </c>
      <c r="AK4" s="52">
        <f t="shared" ref="AK4:AK20" si="4">COUNTIF(G4:AG4,"K")</f>
        <v>0</v>
      </c>
      <c r="AL4" s="52">
        <f t="shared" ref="AL4:AL20" si="5">$A4+$B4</f>
        <v>0</v>
      </c>
      <c r="AM4" s="75" t="s">
        <v>39</v>
      </c>
      <c r="AO4" s="66">
        <v>88</v>
      </c>
      <c r="AP4" s="1" t="str" cm="1">
        <f t="array" ref="AP4:AP11">_xlfn.UNIQUE(F3:F20)</f>
        <v>鄭傳逸</v>
      </c>
      <c r="AQ4" s="66">
        <f>SUMIF($F$3:$F$20,AP4,$AI$3:$AI$20)</f>
        <v>4</v>
      </c>
      <c r="AR4" s="84">
        <f>SUMIF($F$3:$F$20,AP4,$AJ$3:$AJ$20)</f>
        <v>0</v>
      </c>
      <c r="AS4" s="84">
        <f>SUMIF($F$3:$F$20,AP4,$AK$3:$AK$20)</f>
        <v>3</v>
      </c>
      <c r="AT4" s="84">
        <f>SUMIF($F$3:$F$20,AP4,$AL$3:$AL$20)</f>
        <v>0</v>
      </c>
      <c r="AV4" s="238" t="s">
        <v>32</v>
      </c>
      <c r="AW4" s="60" t="s">
        <v>25</v>
      </c>
      <c r="AX4" s="214" t="s">
        <v>11</v>
      </c>
      <c r="AY4" s="239" t="s">
        <v>7</v>
      </c>
    </row>
    <row r="5" spans="1:54" ht="15" customHeight="1">
      <c r="A5" s="60">
        <f t="shared" si="0"/>
        <v>0</v>
      </c>
      <c r="B5" s="60"/>
      <c r="C5" s="66">
        <f t="shared" si="1"/>
        <v>0</v>
      </c>
      <c r="D5" s="279"/>
      <c r="E5" s="69"/>
      <c r="F5" s="57"/>
      <c r="G5" s="30"/>
      <c r="H5" s="4"/>
      <c r="I5" s="7"/>
      <c r="J5" s="12"/>
      <c r="K5" s="30"/>
      <c r="L5" s="4"/>
      <c r="M5" s="7"/>
      <c r="N5" s="12"/>
      <c r="O5" s="30"/>
      <c r="P5" s="4"/>
      <c r="Q5" s="7"/>
      <c r="R5" s="12"/>
      <c r="S5" s="30"/>
      <c r="T5" s="4"/>
      <c r="U5" s="7"/>
      <c r="V5" s="12"/>
      <c r="W5" s="30"/>
      <c r="X5" s="4"/>
      <c r="Y5" s="7"/>
      <c r="Z5" s="12"/>
      <c r="AA5" s="30"/>
      <c r="AB5" s="4"/>
      <c r="AC5" s="7"/>
      <c r="AD5" s="12"/>
      <c r="AE5" s="4"/>
      <c r="AF5" s="4"/>
      <c r="AG5" s="7"/>
      <c r="AH5" s="9"/>
      <c r="AI5" s="52">
        <f t="shared" si="2"/>
        <v>0</v>
      </c>
      <c r="AJ5" s="52">
        <f t="shared" si="3"/>
        <v>0</v>
      </c>
      <c r="AK5" s="52">
        <f t="shared" si="4"/>
        <v>0</v>
      </c>
      <c r="AL5" s="52">
        <f t="shared" si="5"/>
        <v>0</v>
      </c>
      <c r="AM5" s="76" t="s">
        <v>40</v>
      </c>
      <c r="AO5" s="60"/>
      <c r="AP5" s="83">
        <v>0</v>
      </c>
      <c r="AQ5" s="60">
        <f t="shared" ref="AQ5:AQ6" si="6">SUMIF($F$3:$F$20,AP5,$AI$3:$AI$20)</f>
        <v>0</v>
      </c>
      <c r="AR5" s="83">
        <f t="shared" ref="AR5:AR6" si="7">SUMIF($F$3:$F$20,AP5,$AJ$3:$AJ$20)</f>
        <v>0</v>
      </c>
      <c r="AS5" s="83">
        <f t="shared" ref="AS5:AS6" si="8">SUMIF($F$3:$F$20,AP5,$AK$3:$AK$20)</f>
        <v>0</v>
      </c>
      <c r="AT5" s="83">
        <f t="shared" ref="AT5:AT6" si="9">SUMIF($F$3:$F$20,AP5,$AL$3:$AL$20)</f>
        <v>0</v>
      </c>
      <c r="AV5" s="225" t="str" cm="1">
        <f t="array" ref="AV5:AV6">_xlfn.UNIQUE(AM4:AM5)</f>
        <v>駱繼宗</v>
      </c>
      <c r="AW5" s="60">
        <v>10</v>
      </c>
      <c r="AX5" s="60">
        <v>1</v>
      </c>
      <c r="AY5" s="239">
        <v>9</v>
      </c>
    </row>
    <row r="6" spans="1:54" ht="15" customHeight="1">
      <c r="A6" s="60">
        <f t="shared" si="0"/>
        <v>0</v>
      </c>
      <c r="B6" s="60"/>
      <c r="C6" s="66">
        <f t="shared" si="1"/>
        <v>0</v>
      </c>
      <c r="D6" s="277">
        <v>2</v>
      </c>
      <c r="E6" s="69" t="s">
        <v>131</v>
      </c>
      <c r="F6" s="57" t="s">
        <v>99</v>
      </c>
      <c r="G6" s="31" t="s">
        <v>143</v>
      </c>
      <c r="H6" s="2"/>
      <c r="I6" s="5"/>
      <c r="J6" s="12"/>
      <c r="K6" s="31"/>
      <c r="L6" s="2"/>
      <c r="M6" s="5"/>
      <c r="N6" s="12"/>
      <c r="O6" s="31" t="s">
        <v>143</v>
      </c>
      <c r="P6" s="2"/>
      <c r="Q6" s="5"/>
      <c r="R6" s="12"/>
      <c r="S6" s="31"/>
      <c r="T6" s="2"/>
      <c r="U6" s="5"/>
      <c r="V6" s="12"/>
      <c r="W6" s="31" t="s">
        <v>144</v>
      </c>
      <c r="X6" s="2"/>
      <c r="Y6" s="5"/>
      <c r="Z6" s="12"/>
      <c r="AA6" s="31"/>
      <c r="AB6" s="2">
        <v>26</v>
      </c>
      <c r="AC6" s="5"/>
      <c r="AD6" s="12"/>
      <c r="AE6" s="2"/>
      <c r="AF6" s="2"/>
      <c r="AG6" s="5"/>
      <c r="AH6" s="9"/>
      <c r="AI6" s="52">
        <f t="shared" si="2"/>
        <v>4</v>
      </c>
      <c r="AJ6" s="52">
        <f t="shared" si="3"/>
        <v>1</v>
      </c>
      <c r="AK6" s="52">
        <f t="shared" si="4"/>
        <v>2</v>
      </c>
      <c r="AL6" s="52">
        <f t="shared" si="5"/>
        <v>0</v>
      </c>
      <c r="AM6" s="77" t="s">
        <v>9</v>
      </c>
      <c r="AO6" s="90">
        <v>99</v>
      </c>
      <c r="AP6" s="83" t="str">
        <v>林育良</v>
      </c>
      <c r="AQ6" s="60">
        <f t="shared" si="6"/>
        <v>4</v>
      </c>
      <c r="AR6" s="83">
        <f t="shared" si="7"/>
        <v>1</v>
      </c>
      <c r="AS6" s="83">
        <f t="shared" si="8"/>
        <v>2</v>
      </c>
      <c r="AT6" s="83">
        <f t="shared" si="9"/>
        <v>0</v>
      </c>
      <c r="AV6" s="225" t="str">
        <v>李裕仁</v>
      </c>
      <c r="AW6" s="90">
        <v>12</v>
      </c>
      <c r="AX6" s="90">
        <v>3</v>
      </c>
      <c r="AY6" s="239">
        <v>6</v>
      </c>
    </row>
    <row r="7" spans="1:54" ht="15" customHeight="1">
      <c r="A7" s="60">
        <f t="shared" si="0"/>
        <v>0</v>
      </c>
      <c r="B7" s="60"/>
      <c r="C7" s="66">
        <f t="shared" si="1"/>
        <v>0</v>
      </c>
      <c r="D7" s="278"/>
      <c r="E7" s="69"/>
      <c r="F7" s="57"/>
      <c r="G7" s="29"/>
      <c r="H7" s="3"/>
      <c r="I7" s="6"/>
      <c r="J7" s="12"/>
      <c r="K7" s="29"/>
      <c r="L7" s="3"/>
      <c r="M7" s="6"/>
      <c r="N7" s="12"/>
      <c r="O7" s="29"/>
      <c r="P7" s="3"/>
      <c r="Q7" s="6"/>
      <c r="R7" s="12"/>
      <c r="S7" s="29"/>
      <c r="T7" s="3"/>
      <c r="U7" s="6"/>
      <c r="V7" s="12"/>
      <c r="W7" s="29"/>
      <c r="X7" s="3"/>
      <c r="Y7" s="6"/>
      <c r="Z7" s="12"/>
      <c r="AA7" s="29"/>
      <c r="AB7" s="3"/>
      <c r="AC7" s="6"/>
      <c r="AD7" s="12"/>
      <c r="AE7" s="3"/>
      <c r="AF7" s="3"/>
      <c r="AG7" s="6"/>
      <c r="AH7" s="9"/>
      <c r="AI7" s="52">
        <f t="shared" si="2"/>
        <v>0</v>
      </c>
      <c r="AJ7" s="52">
        <f t="shared" si="3"/>
        <v>0</v>
      </c>
      <c r="AK7" s="52">
        <f t="shared" si="4"/>
        <v>0</v>
      </c>
      <c r="AL7" s="52">
        <f t="shared" si="5"/>
        <v>0</v>
      </c>
      <c r="AM7" s="75" t="s">
        <v>145</v>
      </c>
      <c r="AO7" s="60">
        <v>8</v>
      </c>
      <c r="AP7" s="83" t="str">
        <v>陳璽帆</v>
      </c>
      <c r="AQ7" s="60">
        <f t="shared" ref="AQ7:AQ12" si="10">SUMIF($F$3:$F$20,AP7,$AI$3:$AI$20)</f>
        <v>4</v>
      </c>
      <c r="AR7" s="83">
        <f t="shared" ref="AR7:AR12" si="11">SUMIF($F$3:$F$20,AP7,$AJ$3:$AJ$20)</f>
        <v>2</v>
      </c>
      <c r="AS7" s="83">
        <f t="shared" ref="AS7:AS12" si="12">SUMIF($F$3:$F$20,AP7,$AK$3:$AK$20)</f>
        <v>1</v>
      </c>
      <c r="AT7" s="83">
        <f t="shared" ref="AT7:AT12" si="13">SUMIF($F$3:$F$20,AP7,$AL$3:$AL$20)</f>
        <v>0</v>
      </c>
      <c r="AV7" s="225"/>
      <c r="AW7" s="60"/>
      <c r="AX7" s="229"/>
      <c r="AY7" s="220"/>
    </row>
    <row r="8" spans="1:54" ht="15" customHeight="1" thickBot="1">
      <c r="A8" s="60">
        <f t="shared" si="0"/>
        <v>0</v>
      </c>
      <c r="B8" s="60"/>
      <c r="C8" s="66">
        <f t="shared" si="1"/>
        <v>0</v>
      </c>
      <c r="D8" s="279"/>
      <c r="E8" s="69"/>
      <c r="F8" s="57"/>
      <c r="G8" s="30"/>
      <c r="H8" s="4"/>
      <c r="I8" s="7"/>
      <c r="J8" s="12"/>
      <c r="K8" s="30"/>
      <c r="L8" s="4"/>
      <c r="M8" s="7"/>
      <c r="N8" s="12"/>
      <c r="O8" s="30"/>
      <c r="P8" s="4"/>
      <c r="Q8" s="7"/>
      <c r="R8" s="12"/>
      <c r="S8" s="30"/>
      <c r="T8" s="4"/>
      <c r="U8" s="7"/>
      <c r="V8" s="12"/>
      <c r="W8" s="30"/>
      <c r="X8" s="4"/>
      <c r="Y8" s="7"/>
      <c r="Z8" s="12"/>
      <c r="AA8" s="30"/>
      <c r="AB8" s="4"/>
      <c r="AC8" s="7"/>
      <c r="AD8" s="12"/>
      <c r="AE8" s="4"/>
      <c r="AF8" s="4"/>
      <c r="AG8" s="7"/>
      <c r="AH8" s="9"/>
      <c r="AI8" s="52">
        <f t="shared" si="2"/>
        <v>0</v>
      </c>
      <c r="AJ8" s="52">
        <f t="shared" si="3"/>
        <v>0</v>
      </c>
      <c r="AK8" s="52">
        <f t="shared" si="4"/>
        <v>0</v>
      </c>
      <c r="AL8" s="52">
        <f t="shared" si="5"/>
        <v>0</v>
      </c>
      <c r="AM8" s="75"/>
      <c r="AO8" s="60">
        <v>33</v>
      </c>
      <c r="AP8" s="83" t="str">
        <v>胡文秋</v>
      </c>
      <c r="AQ8" s="60">
        <f t="shared" si="10"/>
        <v>4</v>
      </c>
      <c r="AR8" s="83">
        <f t="shared" si="11"/>
        <v>0</v>
      </c>
      <c r="AS8" s="83">
        <f t="shared" si="12"/>
        <v>4</v>
      </c>
      <c r="AT8" s="83">
        <f t="shared" si="13"/>
        <v>6</v>
      </c>
      <c r="AV8" s="226"/>
      <c r="AW8" s="221">
        <f>SUM(AW5:AW7)</f>
        <v>22</v>
      </c>
      <c r="AX8" s="253">
        <f>SUM(AX5:AX7)</f>
        <v>4</v>
      </c>
      <c r="AY8" s="221">
        <f t="shared" ref="AY8" si="14">SUM(AY5:AY7)</f>
        <v>15</v>
      </c>
    </row>
    <row r="9" spans="1:54" ht="15" customHeight="1">
      <c r="A9" s="60">
        <f t="shared" si="0"/>
        <v>0</v>
      </c>
      <c r="B9" s="60"/>
      <c r="C9" s="66">
        <f t="shared" si="1"/>
        <v>0</v>
      </c>
      <c r="D9" s="277">
        <v>3</v>
      </c>
      <c r="E9" s="69" t="s">
        <v>132</v>
      </c>
      <c r="F9" s="57" t="s">
        <v>92</v>
      </c>
      <c r="G9" s="31" t="s">
        <v>144</v>
      </c>
      <c r="H9" s="2"/>
      <c r="I9" s="5"/>
      <c r="J9" s="12"/>
      <c r="K9" s="31"/>
      <c r="L9" s="2"/>
      <c r="M9" s="5"/>
      <c r="N9" s="12"/>
      <c r="O9" s="31" t="s">
        <v>143</v>
      </c>
      <c r="P9" s="2"/>
      <c r="Q9" s="5"/>
      <c r="R9" s="12"/>
      <c r="S9" s="31"/>
      <c r="T9" s="2"/>
      <c r="U9" s="5"/>
      <c r="V9" s="12"/>
      <c r="W9" s="31">
        <v>17</v>
      </c>
      <c r="X9" s="2"/>
      <c r="Y9" s="5"/>
      <c r="Z9" s="12"/>
      <c r="AA9" s="31"/>
      <c r="AB9" s="2" t="s">
        <v>144</v>
      </c>
      <c r="AC9" s="5"/>
      <c r="AD9" s="12"/>
      <c r="AE9" s="2"/>
      <c r="AF9" s="2"/>
      <c r="AG9" s="5"/>
      <c r="AH9" s="9"/>
      <c r="AI9" s="52">
        <f t="shared" si="2"/>
        <v>4</v>
      </c>
      <c r="AJ9" s="52">
        <f t="shared" si="3"/>
        <v>2</v>
      </c>
      <c r="AK9" s="52">
        <f t="shared" si="4"/>
        <v>1</v>
      </c>
      <c r="AL9" s="52">
        <f t="shared" si="5"/>
        <v>0</v>
      </c>
      <c r="AM9" s="78"/>
      <c r="AO9" s="60">
        <v>35</v>
      </c>
      <c r="AP9" s="83" t="str">
        <v>陳俊欽</v>
      </c>
      <c r="AQ9" s="60">
        <f t="shared" si="10"/>
        <v>3</v>
      </c>
      <c r="AR9" s="83">
        <f t="shared" si="11"/>
        <v>0</v>
      </c>
      <c r="AS9" s="83">
        <f t="shared" si="12"/>
        <v>3</v>
      </c>
      <c r="AT9" s="83">
        <f t="shared" si="13"/>
        <v>0</v>
      </c>
    </row>
    <row r="10" spans="1:54" ht="15" customHeight="1">
      <c r="A10" s="60">
        <f t="shared" si="0"/>
        <v>0</v>
      </c>
      <c r="B10" s="60"/>
      <c r="C10" s="66">
        <f t="shared" si="1"/>
        <v>0</v>
      </c>
      <c r="D10" s="278"/>
      <c r="E10" s="69"/>
      <c r="F10" s="57"/>
      <c r="G10" s="29"/>
      <c r="H10" s="3"/>
      <c r="I10" s="6"/>
      <c r="J10" s="12"/>
      <c r="K10" s="29"/>
      <c r="L10" s="3"/>
      <c r="M10" s="6"/>
      <c r="N10" s="12"/>
      <c r="O10" s="29"/>
      <c r="P10" s="3"/>
      <c r="Q10" s="6"/>
      <c r="R10" s="12"/>
      <c r="S10" s="29"/>
      <c r="T10" s="3"/>
      <c r="U10" s="6"/>
      <c r="V10" s="12"/>
      <c r="W10" s="29"/>
      <c r="X10" s="3"/>
      <c r="Y10" s="6"/>
      <c r="Z10" s="12"/>
      <c r="AA10" s="29"/>
      <c r="AB10" s="3"/>
      <c r="AC10" s="6"/>
      <c r="AD10" s="12"/>
      <c r="AE10" s="3"/>
      <c r="AF10" s="3"/>
      <c r="AG10" s="6"/>
      <c r="AH10" s="9"/>
      <c r="AI10" s="52">
        <f t="shared" si="2"/>
        <v>0</v>
      </c>
      <c r="AJ10" s="52">
        <f t="shared" si="3"/>
        <v>0</v>
      </c>
      <c r="AK10" s="52">
        <f t="shared" si="4"/>
        <v>0</v>
      </c>
      <c r="AL10" s="52">
        <f t="shared" si="5"/>
        <v>0</v>
      </c>
      <c r="AM10" s="77" t="s">
        <v>10</v>
      </c>
      <c r="AO10" s="60">
        <v>23</v>
      </c>
      <c r="AP10" s="83" t="str">
        <v>莊詠安</v>
      </c>
      <c r="AQ10" s="60">
        <f t="shared" si="10"/>
        <v>1</v>
      </c>
      <c r="AR10" s="83">
        <f t="shared" si="11"/>
        <v>0</v>
      </c>
      <c r="AS10" s="83">
        <f t="shared" si="12"/>
        <v>1</v>
      </c>
      <c r="AT10" s="83">
        <f t="shared" si="13"/>
        <v>0</v>
      </c>
    </row>
    <row r="11" spans="1:54" ht="15" customHeight="1">
      <c r="A11" s="60">
        <f t="shared" si="0"/>
        <v>0</v>
      </c>
      <c r="B11" s="60"/>
      <c r="C11" s="66">
        <f t="shared" si="1"/>
        <v>0</v>
      </c>
      <c r="D11" s="279"/>
      <c r="E11" s="69"/>
      <c r="F11" s="57"/>
      <c r="G11" s="30"/>
      <c r="H11" s="4"/>
      <c r="I11" s="7"/>
      <c r="J11" s="12"/>
      <c r="K11" s="30"/>
      <c r="L11" s="4"/>
      <c r="M11" s="7"/>
      <c r="N11" s="12"/>
      <c r="O11" s="30"/>
      <c r="P11" s="4"/>
      <c r="Q11" s="7"/>
      <c r="R11" s="12"/>
      <c r="S11" s="30"/>
      <c r="T11" s="4"/>
      <c r="U11" s="7"/>
      <c r="V11" s="12"/>
      <c r="W11" s="30"/>
      <c r="X11" s="4"/>
      <c r="Y11" s="7"/>
      <c r="Z11" s="12"/>
      <c r="AA11" s="30"/>
      <c r="AB11" s="4"/>
      <c r="AC11" s="7"/>
      <c r="AD11" s="12"/>
      <c r="AE11" s="4"/>
      <c r="AF11" s="4"/>
      <c r="AG11" s="7"/>
      <c r="AH11" s="9"/>
      <c r="AI11" s="52">
        <f t="shared" si="2"/>
        <v>0</v>
      </c>
      <c r="AJ11" s="52">
        <f t="shared" si="3"/>
        <v>0</v>
      </c>
      <c r="AK11" s="52">
        <f t="shared" si="4"/>
        <v>0</v>
      </c>
      <c r="AL11" s="52">
        <f t="shared" si="5"/>
        <v>0</v>
      </c>
      <c r="AM11" s="75" t="s">
        <v>41</v>
      </c>
      <c r="AO11" s="60">
        <v>111</v>
      </c>
      <c r="AP11" s="83" t="str">
        <v>林健彰</v>
      </c>
      <c r="AQ11" s="60">
        <f t="shared" si="10"/>
        <v>2</v>
      </c>
      <c r="AR11" s="83">
        <f t="shared" si="11"/>
        <v>1</v>
      </c>
      <c r="AS11" s="83">
        <f t="shared" si="12"/>
        <v>1</v>
      </c>
      <c r="AT11" s="83">
        <f t="shared" si="13"/>
        <v>1</v>
      </c>
    </row>
    <row r="12" spans="1:54" ht="15" customHeight="1">
      <c r="A12" s="60">
        <f t="shared" si="0"/>
        <v>6</v>
      </c>
      <c r="B12" s="60"/>
      <c r="C12" s="66">
        <f t="shared" si="1"/>
        <v>0</v>
      </c>
      <c r="D12" s="277">
        <v>4</v>
      </c>
      <c r="E12" s="69" t="s">
        <v>133</v>
      </c>
      <c r="F12" s="57" t="s">
        <v>95</v>
      </c>
      <c r="G12" s="31" t="s">
        <v>143</v>
      </c>
      <c r="H12" s="2"/>
      <c r="I12" s="5"/>
      <c r="J12" s="12"/>
      <c r="K12" s="31"/>
      <c r="L12" s="2"/>
      <c r="M12" s="5"/>
      <c r="N12" s="12"/>
      <c r="O12" s="31" t="s">
        <v>143</v>
      </c>
      <c r="P12" s="2"/>
      <c r="Q12" s="5"/>
      <c r="R12" s="12"/>
      <c r="S12" s="31"/>
      <c r="T12" s="2"/>
      <c r="U12" s="5"/>
      <c r="V12" s="12"/>
      <c r="W12" s="31" t="s">
        <v>143</v>
      </c>
      <c r="X12" s="2"/>
      <c r="Y12" s="5"/>
      <c r="Z12" s="12"/>
      <c r="AA12" s="31"/>
      <c r="AB12" s="2" t="s">
        <v>143</v>
      </c>
      <c r="AC12" s="5"/>
      <c r="AD12" s="12"/>
      <c r="AE12" s="2"/>
      <c r="AF12" s="2"/>
      <c r="AG12" s="5"/>
      <c r="AH12" s="9"/>
      <c r="AI12" s="52">
        <f t="shared" si="2"/>
        <v>4</v>
      </c>
      <c r="AJ12" s="52">
        <f t="shared" si="3"/>
        <v>0</v>
      </c>
      <c r="AK12" s="52">
        <f t="shared" si="4"/>
        <v>4</v>
      </c>
      <c r="AL12" s="52">
        <f t="shared" si="5"/>
        <v>6</v>
      </c>
      <c r="AM12" s="75"/>
      <c r="AO12" s="83"/>
      <c r="AP12" s="83"/>
      <c r="AQ12" s="60">
        <f t="shared" si="10"/>
        <v>0</v>
      </c>
      <c r="AR12" s="83">
        <f t="shared" si="11"/>
        <v>0</v>
      </c>
      <c r="AS12" s="83">
        <f t="shared" si="12"/>
        <v>0</v>
      </c>
      <c r="AT12" s="83">
        <f t="shared" si="13"/>
        <v>0</v>
      </c>
    </row>
    <row r="13" spans="1:54" ht="15" customHeight="1">
      <c r="A13" s="60">
        <f t="shared" si="0"/>
        <v>0</v>
      </c>
      <c r="B13" s="60"/>
      <c r="C13" s="66">
        <f t="shared" si="1"/>
        <v>0</v>
      </c>
      <c r="D13" s="278"/>
      <c r="E13" s="69"/>
      <c r="F13" s="57"/>
      <c r="G13" s="29"/>
      <c r="H13" s="3"/>
      <c r="I13" s="6"/>
      <c r="J13" s="12"/>
      <c r="K13" s="29"/>
      <c r="L13" s="3"/>
      <c r="M13" s="6"/>
      <c r="N13" s="12"/>
      <c r="O13" s="29"/>
      <c r="P13" s="3"/>
      <c r="Q13" s="6"/>
      <c r="R13" s="12"/>
      <c r="S13" s="29"/>
      <c r="T13" s="3"/>
      <c r="U13" s="6"/>
      <c r="V13" s="12"/>
      <c r="W13" s="29"/>
      <c r="X13" s="3"/>
      <c r="Y13" s="6"/>
      <c r="Z13" s="12"/>
      <c r="AA13" s="29"/>
      <c r="AB13" s="3"/>
      <c r="AC13" s="6"/>
      <c r="AD13" s="12"/>
      <c r="AE13" s="3"/>
      <c r="AF13" s="3"/>
      <c r="AG13" s="6"/>
      <c r="AH13" s="9"/>
      <c r="AI13" s="52">
        <f t="shared" si="2"/>
        <v>0</v>
      </c>
      <c r="AJ13" s="52">
        <f t="shared" si="3"/>
        <v>0</v>
      </c>
      <c r="AK13" s="52">
        <f t="shared" si="4"/>
        <v>0</v>
      </c>
      <c r="AL13" s="52">
        <f t="shared" si="5"/>
        <v>0</v>
      </c>
      <c r="AM13" s="77"/>
      <c r="AO13" s="83"/>
      <c r="AP13" s="83"/>
      <c r="AQ13" s="83"/>
      <c r="AR13" s="83"/>
      <c r="AS13" s="83"/>
      <c r="AT13" s="83"/>
    </row>
    <row r="14" spans="1:54" ht="15" customHeight="1">
      <c r="A14" s="60">
        <f t="shared" si="0"/>
        <v>0</v>
      </c>
      <c r="B14" s="60"/>
      <c r="C14" s="66">
        <f t="shared" si="1"/>
        <v>0</v>
      </c>
      <c r="D14" s="279"/>
      <c r="E14" s="69"/>
      <c r="F14" s="57"/>
      <c r="G14" s="30"/>
      <c r="H14" s="4"/>
      <c r="I14" s="7"/>
      <c r="J14" s="12"/>
      <c r="K14" s="30"/>
      <c r="L14" s="4"/>
      <c r="M14" s="7"/>
      <c r="N14" s="12"/>
      <c r="O14" s="30"/>
      <c r="P14" s="4"/>
      <c r="Q14" s="7"/>
      <c r="R14" s="12"/>
      <c r="S14" s="30"/>
      <c r="T14" s="4"/>
      <c r="U14" s="7"/>
      <c r="V14" s="12"/>
      <c r="W14" s="30"/>
      <c r="X14" s="4"/>
      <c r="Y14" s="7"/>
      <c r="Z14" s="12"/>
      <c r="AA14" s="30"/>
      <c r="AB14" s="4"/>
      <c r="AC14" s="7"/>
      <c r="AD14" s="12"/>
      <c r="AE14" s="4"/>
      <c r="AF14" s="4"/>
      <c r="AG14" s="7"/>
      <c r="AH14" s="9"/>
      <c r="AI14" s="52">
        <f t="shared" si="2"/>
        <v>0</v>
      </c>
      <c r="AJ14" s="52">
        <f t="shared" si="3"/>
        <v>0</v>
      </c>
      <c r="AK14" s="52">
        <f t="shared" si="4"/>
        <v>0</v>
      </c>
      <c r="AL14" s="52">
        <f t="shared" si="5"/>
        <v>0</v>
      </c>
      <c r="AM14" s="77" t="s">
        <v>12</v>
      </c>
      <c r="AO14" s="83"/>
      <c r="AP14" s="83"/>
      <c r="AQ14" s="83"/>
      <c r="AR14" s="83"/>
      <c r="AS14" s="83"/>
      <c r="AT14" s="83"/>
    </row>
    <row r="15" spans="1:54" ht="15" customHeight="1">
      <c r="A15" s="60">
        <f t="shared" si="0"/>
        <v>0</v>
      </c>
      <c r="B15" s="60"/>
      <c r="C15" s="66">
        <f t="shared" si="1"/>
        <v>0</v>
      </c>
      <c r="D15" s="277">
        <v>5</v>
      </c>
      <c r="E15" s="69" t="s">
        <v>134</v>
      </c>
      <c r="F15" s="57" t="s">
        <v>96</v>
      </c>
      <c r="G15" s="31"/>
      <c r="H15" s="2"/>
      <c r="I15" s="5"/>
      <c r="J15" s="12"/>
      <c r="K15" s="31" t="s">
        <v>143</v>
      </c>
      <c r="L15" s="2"/>
      <c r="M15" s="5"/>
      <c r="N15" s="12"/>
      <c r="O15" s="31"/>
      <c r="P15" s="2"/>
      <c r="Q15" s="5"/>
      <c r="R15" s="12"/>
      <c r="S15" s="31" t="s">
        <v>143</v>
      </c>
      <c r="T15" s="2"/>
      <c r="U15" s="5"/>
      <c r="V15" s="12"/>
      <c r="W15" s="31" t="s">
        <v>143</v>
      </c>
      <c r="X15" s="2"/>
      <c r="Y15" s="5"/>
      <c r="Z15" s="12"/>
      <c r="AA15" s="31"/>
      <c r="AB15" s="2"/>
      <c r="AC15" s="5"/>
      <c r="AD15" s="12"/>
      <c r="AE15" s="2"/>
      <c r="AF15" s="2"/>
      <c r="AG15" s="5"/>
      <c r="AH15" s="9"/>
      <c r="AI15" s="52">
        <f t="shared" si="2"/>
        <v>3</v>
      </c>
      <c r="AJ15" s="52">
        <f t="shared" si="3"/>
        <v>0</v>
      </c>
      <c r="AK15" s="52">
        <f t="shared" si="4"/>
        <v>3</v>
      </c>
      <c r="AL15" s="52">
        <f t="shared" si="5"/>
        <v>0</v>
      </c>
      <c r="AM15" s="289"/>
      <c r="AO15" s="83"/>
      <c r="AP15" s="83"/>
      <c r="AQ15" s="83"/>
      <c r="AR15" s="83"/>
      <c r="AS15" s="83"/>
      <c r="AT15" s="83"/>
    </row>
    <row r="16" spans="1:54" ht="15" customHeight="1">
      <c r="A16" s="60">
        <f t="shared" si="0"/>
        <v>0</v>
      </c>
      <c r="B16" s="60"/>
      <c r="C16" s="66">
        <f t="shared" si="1"/>
        <v>0</v>
      </c>
      <c r="D16" s="278"/>
      <c r="E16" s="69"/>
      <c r="F16" s="57"/>
      <c r="G16" s="29"/>
      <c r="H16" s="3"/>
      <c r="I16" s="6"/>
      <c r="J16" s="12"/>
      <c r="K16" s="29"/>
      <c r="L16" s="3"/>
      <c r="M16" s="6"/>
      <c r="N16" s="12"/>
      <c r="O16" s="29"/>
      <c r="P16" s="3"/>
      <c r="Q16" s="6"/>
      <c r="R16" s="12"/>
      <c r="S16" s="29"/>
      <c r="T16" s="3"/>
      <c r="U16" s="6"/>
      <c r="V16" s="12"/>
      <c r="W16" s="29"/>
      <c r="X16" s="3"/>
      <c r="Y16" s="6"/>
      <c r="Z16" s="12"/>
      <c r="AA16" s="29"/>
      <c r="AB16" s="3"/>
      <c r="AC16" s="6"/>
      <c r="AD16" s="12"/>
      <c r="AE16" s="3"/>
      <c r="AF16" s="3"/>
      <c r="AG16" s="6"/>
      <c r="AH16" s="9"/>
      <c r="AI16" s="52">
        <f t="shared" si="2"/>
        <v>0</v>
      </c>
      <c r="AJ16" s="52">
        <f t="shared" si="3"/>
        <v>0</v>
      </c>
      <c r="AK16" s="52">
        <f t="shared" si="4"/>
        <v>0</v>
      </c>
      <c r="AL16" s="52">
        <f t="shared" si="5"/>
        <v>0</v>
      </c>
      <c r="AM16" s="289"/>
      <c r="AQ16" s="84">
        <f>SUM(AQ3:AQ15)</f>
        <v>22</v>
      </c>
      <c r="AR16" s="84">
        <f>SUM(AR3:AR15)</f>
        <v>4</v>
      </c>
      <c r="AS16" s="84">
        <f>SUM(AS3:AS15)</f>
        <v>15</v>
      </c>
      <c r="AT16" s="84">
        <f>SUM(AT3:AT15)</f>
        <v>7</v>
      </c>
    </row>
    <row r="17" spans="1:54" ht="15" customHeight="1">
      <c r="A17" s="60">
        <f t="shared" si="0"/>
        <v>0</v>
      </c>
      <c r="B17" s="60"/>
      <c r="C17" s="66">
        <f t="shared" si="1"/>
        <v>0</v>
      </c>
      <c r="D17" s="279"/>
      <c r="E17" s="69"/>
      <c r="F17" s="57"/>
      <c r="G17" s="30"/>
      <c r="H17" s="4"/>
      <c r="I17" s="7"/>
      <c r="J17" s="12"/>
      <c r="K17" s="30"/>
      <c r="L17" s="4"/>
      <c r="M17" s="7"/>
      <c r="N17" s="12"/>
      <c r="O17" s="30"/>
      <c r="P17" s="4"/>
      <c r="Q17" s="7"/>
      <c r="R17" s="12"/>
      <c r="S17" s="30"/>
      <c r="T17" s="4"/>
      <c r="U17" s="7"/>
      <c r="V17" s="12"/>
      <c r="W17" s="30"/>
      <c r="X17" s="4"/>
      <c r="Y17" s="7"/>
      <c r="Z17" s="12"/>
      <c r="AA17" s="30"/>
      <c r="AB17" s="4"/>
      <c r="AC17" s="7"/>
      <c r="AD17" s="12"/>
      <c r="AE17" s="4"/>
      <c r="AF17" s="4"/>
      <c r="AG17" s="7"/>
      <c r="AH17" s="9"/>
      <c r="AI17" s="52">
        <f t="shared" si="2"/>
        <v>0</v>
      </c>
      <c r="AJ17" s="52">
        <f t="shared" si="3"/>
        <v>0</v>
      </c>
      <c r="AK17" s="52">
        <f t="shared" si="4"/>
        <v>0</v>
      </c>
      <c r="AL17" s="52">
        <f t="shared" si="5"/>
        <v>0</v>
      </c>
      <c r="AM17" s="289"/>
    </row>
    <row r="18" spans="1:54" ht="15" customHeight="1">
      <c r="A18" s="60">
        <f t="shared" si="0"/>
        <v>0</v>
      </c>
      <c r="B18" s="60"/>
      <c r="C18" s="66">
        <f t="shared" si="1"/>
        <v>0</v>
      </c>
      <c r="D18" s="277">
        <v>6</v>
      </c>
      <c r="E18" s="69" t="s">
        <v>135</v>
      </c>
      <c r="F18" s="57" t="s">
        <v>93</v>
      </c>
      <c r="G18" s="31"/>
      <c r="H18" s="2"/>
      <c r="I18" s="5"/>
      <c r="J18" s="12"/>
      <c r="K18" s="31" t="s">
        <v>143</v>
      </c>
      <c r="L18" s="2"/>
      <c r="M18" s="5"/>
      <c r="N18" s="12"/>
      <c r="O18" s="31"/>
      <c r="P18" s="2"/>
      <c r="Q18" s="5"/>
      <c r="R18" s="12"/>
      <c r="S18" s="31"/>
      <c r="T18" s="2"/>
      <c r="U18" s="5"/>
      <c r="V18" s="12"/>
      <c r="W18" s="31"/>
      <c r="X18" s="2"/>
      <c r="Y18" s="5"/>
      <c r="Z18" s="12"/>
      <c r="AA18" s="31"/>
      <c r="AB18" s="2"/>
      <c r="AC18" s="5"/>
      <c r="AD18" s="12"/>
      <c r="AE18" s="2"/>
      <c r="AF18" s="2"/>
      <c r="AG18" s="5"/>
      <c r="AH18" s="9"/>
      <c r="AI18" s="52">
        <f t="shared" si="2"/>
        <v>1</v>
      </c>
      <c r="AJ18" s="52">
        <f t="shared" si="3"/>
        <v>0</v>
      </c>
      <c r="AK18" s="52">
        <f t="shared" si="4"/>
        <v>1</v>
      </c>
      <c r="AL18" s="52">
        <f t="shared" si="5"/>
        <v>0</v>
      </c>
      <c r="AM18" s="289"/>
    </row>
    <row r="19" spans="1:54" ht="15" customHeight="1">
      <c r="A19" s="60">
        <f t="shared" si="0"/>
        <v>1</v>
      </c>
      <c r="B19" s="60"/>
      <c r="C19" s="66">
        <f t="shared" si="1"/>
        <v>0</v>
      </c>
      <c r="D19" s="291"/>
      <c r="E19" s="69" t="s">
        <v>147</v>
      </c>
      <c r="F19" s="57" t="s">
        <v>100</v>
      </c>
      <c r="G19" s="29"/>
      <c r="H19" s="3"/>
      <c r="I19" s="6"/>
      <c r="J19" s="12"/>
      <c r="K19" s="29"/>
      <c r="L19" s="3"/>
      <c r="M19" s="6"/>
      <c r="N19" s="12"/>
      <c r="O19" s="29"/>
      <c r="P19" s="3"/>
      <c r="Q19" s="6"/>
      <c r="R19" s="12"/>
      <c r="S19" s="29" t="s">
        <v>143</v>
      </c>
      <c r="T19" s="3"/>
      <c r="U19" s="6"/>
      <c r="V19" s="12"/>
      <c r="W19" s="29"/>
      <c r="X19" s="3"/>
      <c r="Y19" s="6"/>
      <c r="Z19" s="12"/>
      <c r="AA19" s="29" t="s">
        <v>144</v>
      </c>
      <c r="AB19" s="3"/>
      <c r="AC19" s="6"/>
      <c r="AD19" s="12"/>
      <c r="AE19" s="3"/>
      <c r="AF19" s="3"/>
      <c r="AG19" s="6"/>
      <c r="AH19" s="9"/>
      <c r="AI19" s="52">
        <f t="shared" si="2"/>
        <v>2</v>
      </c>
      <c r="AJ19" s="52">
        <f t="shared" si="3"/>
        <v>1</v>
      </c>
      <c r="AK19" s="52">
        <f t="shared" si="4"/>
        <v>1</v>
      </c>
      <c r="AL19" s="52">
        <f t="shared" si="5"/>
        <v>1</v>
      </c>
      <c r="AM19" s="289"/>
    </row>
    <row r="20" spans="1:54" ht="15" customHeight="1" thickBot="1">
      <c r="A20" s="65">
        <f t="shared" si="0"/>
        <v>0</v>
      </c>
      <c r="B20" s="65"/>
      <c r="C20" s="66">
        <f t="shared" si="1"/>
        <v>0</v>
      </c>
      <c r="D20" s="291"/>
      <c r="E20" s="69"/>
      <c r="F20" s="57"/>
      <c r="G20" s="46"/>
      <c r="H20" s="47"/>
      <c r="I20" s="48"/>
      <c r="J20" s="49"/>
      <c r="K20" s="46"/>
      <c r="L20" s="47"/>
      <c r="M20" s="48"/>
      <c r="N20" s="49"/>
      <c r="O20" s="46"/>
      <c r="P20" s="47"/>
      <c r="Q20" s="48"/>
      <c r="R20" s="13"/>
      <c r="S20" s="46"/>
      <c r="T20" s="47"/>
      <c r="U20" s="48"/>
      <c r="V20" s="49"/>
      <c r="W20" s="46"/>
      <c r="X20" s="47"/>
      <c r="Y20" s="48"/>
      <c r="Z20" s="49"/>
      <c r="AA20" s="46"/>
      <c r="AB20" s="47"/>
      <c r="AC20" s="48"/>
      <c r="AD20" s="13"/>
      <c r="AE20" s="47"/>
      <c r="AF20" s="47"/>
      <c r="AG20" s="48"/>
      <c r="AH20" s="10"/>
      <c r="AI20" s="52">
        <f t="shared" si="2"/>
        <v>0</v>
      </c>
      <c r="AJ20" s="52">
        <f t="shared" si="3"/>
        <v>0</v>
      </c>
      <c r="AK20" s="52">
        <f t="shared" si="4"/>
        <v>0</v>
      </c>
      <c r="AL20" s="52">
        <f t="shared" si="5"/>
        <v>0</v>
      </c>
      <c r="AM20" s="289"/>
    </row>
    <row r="21" spans="1:54" ht="15" customHeight="1" thickBot="1">
      <c r="A21" s="59">
        <f>SUM(A3:A20)</f>
        <v>7</v>
      </c>
      <c r="B21" s="59">
        <f>SUM(B3:B20)</f>
        <v>0</v>
      </c>
      <c r="C21" s="59">
        <f>SUM(C3:C20)</f>
        <v>0</v>
      </c>
      <c r="D21" s="292" t="s">
        <v>13</v>
      </c>
      <c r="E21" s="293"/>
      <c r="F21" s="280"/>
      <c r="G21" s="294">
        <f>COUNTIF(G3:I20,"R")+(COUNTIF(G3:I20,"HR")*2)</f>
        <v>1</v>
      </c>
      <c r="H21" s="295"/>
      <c r="I21" s="296"/>
      <c r="J21" s="54"/>
      <c r="K21" s="294">
        <f>COUNTIF(K3:M20,"R")+(COUNTIF(K3:M20,"HR")*2)+G21</f>
        <v>1</v>
      </c>
      <c r="L21" s="295"/>
      <c r="M21" s="296"/>
      <c r="N21" s="54"/>
      <c r="O21" s="294">
        <f>COUNTIF(O3:Q20,"R")+(COUNTIF(O3:Q20,"HR")*2)+K21</f>
        <v>1</v>
      </c>
      <c r="P21" s="295"/>
      <c r="Q21" s="296"/>
      <c r="R21" s="53"/>
      <c r="S21" s="294">
        <f>COUNTIF(S3:U20,"R")+(COUNTIF(S3:U20,"HR")*2)+O21</f>
        <v>1</v>
      </c>
      <c r="T21" s="295"/>
      <c r="U21" s="296"/>
      <c r="V21" s="54"/>
      <c r="W21" s="294">
        <f>COUNTIF(W3:Y20,"R")+(COUNTIF(W3:Y20,"HR")*2)+S21</f>
        <v>2</v>
      </c>
      <c r="X21" s="295"/>
      <c r="Y21" s="296"/>
      <c r="Z21" s="54"/>
      <c r="AA21" s="294">
        <f>COUNTIF(AA3:AC20,"R")+(COUNTIF(AA3:AC20,"HR")*2)+W21</f>
        <v>4</v>
      </c>
      <c r="AB21" s="295"/>
      <c r="AC21" s="296"/>
      <c r="AD21" s="197"/>
      <c r="AE21" s="294">
        <f>COUNTIF(AE3:AG20,"R")+(COUNTIF(AE3:AG20,"HR")*2)+AA21</f>
        <v>4</v>
      </c>
      <c r="AF21" s="295"/>
      <c r="AG21" s="296"/>
      <c r="AH21" s="50"/>
      <c r="AI21" s="39">
        <f>SUM(AI3:AI20)</f>
        <v>22</v>
      </c>
      <c r="AJ21" s="40">
        <f>SUM(AJ3:AJ20)</f>
        <v>4</v>
      </c>
      <c r="AK21" s="41">
        <f>SUM(AK3:AK20)</f>
        <v>15</v>
      </c>
      <c r="AL21" s="62">
        <f>SUM(AL3:AL20)</f>
        <v>7</v>
      </c>
      <c r="AM21" s="290"/>
    </row>
    <row r="22" spans="1:54" ht="15" customHeight="1" thickBot="1">
      <c r="A22" s="59" t="s">
        <v>17</v>
      </c>
      <c r="B22" s="59" t="s">
        <v>26</v>
      </c>
      <c r="C22" s="59" t="s">
        <v>24</v>
      </c>
      <c r="D22" s="18" t="s">
        <v>6</v>
      </c>
      <c r="E22" s="18" t="s">
        <v>18</v>
      </c>
      <c r="F22" s="51" t="s">
        <v>4</v>
      </c>
      <c r="G22" s="274">
        <v>1</v>
      </c>
      <c r="H22" s="275"/>
      <c r="I22" s="276"/>
      <c r="J22" s="19" t="s">
        <v>5</v>
      </c>
      <c r="K22" s="275">
        <v>2</v>
      </c>
      <c r="L22" s="275"/>
      <c r="M22" s="275"/>
      <c r="N22" s="19" t="s">
        <v>5</v>
      </c>
      <c r="O22" s="274">
        <v>3</v>
      </c>
      <c r="P22" s="275"/>
      <c r="Q22" s="275"/>
      <c r="R22" s="200" t="s">
        <v>5</v>
      </c>
      <c r="S22" s="274">
        <v>4</v>
      </c>
      <c r="T22" s="275"/>
      <c r="U22" s="275"/>
      <c r="V22" s="19" t="s">
        <v>5</v>
      </c>
      <c r="W22" s="274">
        <v>5</v>
      </c>
      <c r="X22" s="275"/>
      <c r="Y22" s="275"/>
      <c r="Z22" s="19" t="s">
        <v>5</v>
      </c>
      <c r="AA22" s="274">
        <v>6</v>
      </c>
      <c r="AB22" s="275"/>
      <c r="AC22" s="275"/>
      <c r="AD22" s="24" t="s">
        <v>74</v>
      </c>
      <c r="AE22" s="274">
        <v>7</v>
      </c>
      <c r="AF22" s="275"/>
      <c r="AG22" s="276"/>
      <c r="AH22" s="26" t="s">
        <v>5</v>
      </c>
      <c r="AI22" s="44" t="s">
        <v>25</v>
      </c>
      <c r="AJ22" s="42" t="s">
        <v>11</v>
      </c>
      <c r="AK22" s="43" t="s">
        <v>7</v>
      </c>
      <c r="AL22" s="61" t="s">
        <v>87</v>
      </c>
      <c r="AM22" s="63" t="s">
        <v>22</v>
      </c>
      <c r="AW22" s="227"/>
      <c r="AX22" s="1"/>
      <c r="AY22" s="37"/>
      <c r="AZ22" s="37"/>
      <c r="BA22" s="37"/>
      <c r="BB22" s="37"/>
    </row>
    <row r="23" spans="1:54" ht="15" customHeight="1">
      <c r="A23" s="66">
        <f>COUNTIF($G$3:$AG$20,E23)</f>
        <v>0</v>
      </c>
      <c r="B23" s="66"/>
      <c r="C23" s="66">
        <f t="shared" ref="C23:C40" si="15">COUNTIF(G23:AG23,"HR")</f>
        <v>0</v>
      </c>
      <c r="D23" s="278">
        <v>1</v>
      </c>
      <c r="E23" s="183" t="s">
        <v>135</v>
      </c>
      <c r="F23" s="184" t="s">
        <v>136</v>
      </c>
      <c r="G23" s="185" t="s">
        <v>143</v>
      </c>
      <c r="H23" s="71"/>
      <c r="I23" s="55"/>
      <c r="J23" s="196"/>
      <c r="K23" s="185"/>
      <c r="L23" s="71">
        <v>33</v>
      </c>
      <c r="M23" s="55"/>
      <c r="N23" s="196"/>
      <c r="O23" s="185"/>
      <c r="P23" s="71"/>
      <c r="Q23" s="55"/>
      <c r="R23" s="196"/>
      <c r="S23" s="185"/>
      <c r="T23" s="71" t="s">
        <v>143</v>
      </c>
      <c r="U23" s="55"/>
      <c r="V23" s="196"/>
      <c r="W23" s="185"/>
      <c r="X23" s="71"/>
      <c r="Y23" s="55"/>
      <c r="Z23" s="196"/>
      <c r="AA23" s="185"/>
      <c r="AB23" s="71" t="s">
        <v>143</v>
      </c>
      <c r="AC23" s="55"/>
      <c r="AD23" s="196"/>
      <c r="AE23" s="71"/>
      <c r="AF23" s="71"/>
      <c r="AG23" s="55"/>
      <c r="AH23" s="85"/>
      <c r="AI23" s="52">
        <f>COUNTA(G23:I23,K23:M23,O23:Q23,S23:U23,W23:Y23,AA23:AC23,AE23:AG23)</f>
        <v>4</v>
      </c>
      <c r="AJ23" s="52">
        <f>COUNTIF(G23:AG23,"R")+(COUNTIF(G23:AG23,"HR")*2)</f>
        <v>0</v>
      </c>
      <c r="AK23" s="52">
        <f>COUNTIF(G23:AG23,"K")</f>
        <v>3</v>
      </c>
      <c r="AL23" s="52">
        <f>$A23+$B23</f>
        <v>0</v>
      </c>
      <c r="AM23" s="79" t="s">
        <v>21</v>
      </c>
      <c r="AO23" s="60">
        <v>23</v>
      </c>
      <c r="AP23" s="60" t="str" cm="1">
        <f t="array" ref="AP23:AP29">_xlfn.UNIQUE(F23:F40)</f>
        <v>黃雅苓</v>
      </c>
      <c r="AQ23" s="83">
        <f>SUMIF($F$23:$F$40,AP23,$AI$23:$AI$40)</f>
        <v>4</v>
      </c>
      <c r="AR23" s="83">
        <f>SUMIF($F$23:$F$40,AP23,$AJ$23:$AJ$40)</f>
        <v>0</v>
      </c>
      <c r="AS23" s="83">
        <f>SUMIF($F$23:$F$40,AP23,$AK$23:$AK$40)</f>
        <v>3</v>
      </c>
      <c r="AT23" s="83">
        <f>SUMIF($F$23:$F$40,AP23,$AL$23:$AL$40)</f>
        <v>0</v>
      </c>
      <c r="AW23" s="1"/>
      <c r="AX23" s="130"/>
    </row>
    <row r="24" spans="1:54" ht="15" customHeight="1" thickBot="1">
      <c r="A24" s="66">
        <f t="shared" ref="A24:A40" si="16">COUNTIF($G$3:$AG$20,E24)</f>
        <v>0</v>
      </c>
      <c r="B24" s="66"/>
      <c r="C24" s="66">
        <f t="shared" si="15"/>
        <v>0</v>
      </c>
      <c r="D24" s="278"/>
      <c r="E24" s="183"/>
      <c r="F24" s="188"/>
      <c r="G24" s="189"/>
      <c r="H24" s="190"/>
      <c r="I24" s="86"/>
      <c r="J24" s="187"/>
      <c r="K24" s="189"/>
      <c r="L24" s="190"/>
      <c r="M24" s="86"/>
      <c r="N24" s="187"/>
      <c r="O24" s="189"/>
      <c r="P24" s="190"/>
      <c r="Q24" s="86"/>
      <c r="R24" s="187"/>
      <c r="S24" s="189"/>
      <c r="T24" s="190"/>
      <c r="U24" s="86"/>
      <c r="V24" s="187"/>
      <c r="W24" s="189"/>
      <c r="X24" s="190"/>
      <c r="Y24" s="86"/>
      <c r="Z24" s="187"/>
      <c r="AA24" s="189"/>
      <c r="AB24" s="190"/>
      <c r="AC24" s="86"/>
      <c r="AD24" s="187"/>
      <c r="AE24" s="190"/>
      <c r="AF24" s="190"/>
      <c r="AG24" s="86"/>
      <c r="AH24" s="87"/>
      <c r="AI24" s="52">
        <f t="shared" ref="AI24:AI40" si="17">COUNTA(G24:I24,K24:M24,O24:Q24,S24:U24,W24:Y24,AA24:AC24,AE24:AG24)</f>
        <v>0</v>
      </c>
      <c r="AJ24" s="52">
        <f t="shared" ref="AJ24:AJ40" si="18">COUNTIF(G24:AG24,"R")+(COUNTIF(G24:AG24,"HR")*2)</f>
        <v>0</v>
      </c>
      <c r="AK24" s="52">
        <f t="shared" ref="AK24:AK40" si="19">COUNTIF(G24:AG24,"K")</f>
        <v>0</v>
      </c>
      <c r="AL24" s="52">
        <f t="shared" ref="AL24:AL40" si="20">$A24+$B24</f>
        <v>0</v>
      </c>
      <c r="AM24" s="75" t="s">
        <v>60</v>
      </c>
      <c r="AO24" s="60"/>
      <c r="AP24" s="60">
        <v>0</v>
      </c>
      <c r="AQ24" s="83">
        <f t="shared" ref="AQ24:AQ30" si="21">SUMIF($F$23:$F$40,AP24,$AI$23:$AI$40)</f>
        <v>0</v>
      </c>
      <c r="AR24" s="83">
        <f t="shared" ref="AR24:AR30" si="22">SUMIF($F$23:$F$40,AP24,$AJ$23:$AJ$40)</f>
        <v>0</v>
      </c>
      <c r="AS24" s="83">
        <f t="shared" ref="AS24:AS30" si="23">SUMIF($F$23:$F$40,AP24,$AK$23:$AK$40)</f>
        <v>0</v>
      </c>
      <c r="AT24" s="83">
        <f t="shared" ref="AT24:AT30" si="24">SUMIF($F$23:$F$40,AP24,$AL$23:$AL$40)</f>
        <v>0</v>
      </c>
      <c r="AV24" s="1"/>
      <c r="AW24" s="1"/>
      <c r="AX24" s="228"/>
    </row>
    <row r="25" spans="1:54" ht="15" customHeight="1">
      <c r="A25" s="66">
        <f t="shared" si="16"/>
        <v>0</v>
      </c>
      <c r="B25" s="66"/>
      <c r="C25" s="66">
        <f t="shared" si="15"/>
        <v>0</v>
      </c>
      <c r="D25" s="279"/>
      <c r="E25" s="183"/>
      <c r="F25" s="188"/>
      <c r="G25" s="191"/>
      <c r="H25" s="192"/>
      <c r="I25" s="88"/>
      <c r="J25" s="187"/>
      <c r="K25" s="191"/>
      <c r="L25" s="192"/>
      <c r="M25" s="88"/>
      <c r="N25" s="187"/>
      <c r="O25" s="191"/>
      <c r="P25" s="192"/>
      <c r="Q25" s="88"/>
      <c r="R25" s="187"/>
      <c r="S25" s="191"/>
      <c r="T25" s="192"/>
      <c r="U25" s="88"/>
      <c r="V25" s="187"/>
      <c r="W25" s="191"/>
      <c r="X25" s="192"/>
      <c r="Y25" s="88"/>
      <c r="Z25" s="187"/>
      <c r="AA25" s="191"/>
      <c r="AB25" s="192"/>
      <c r="AC25" s="88"/>
      <c r="AD25" s="187"/>
      <c r="AE25" s="192"/>
      <c r="AF25" s="192"/>
      <c r="AG25" s="88"/>
      <c r="AH25" s="87"/>
      <c r="AI25" s="52">
        <f t="shared" si="17"/>
        <v>0</v>
      </c>
      <c r="AJ25" s="52">
        <f t="shared" si="18"/>
        <v>0</v>
      </c>
      <c r="AK25" s="52">
        <f t="shared" si="19"/>
        <v>0</v>
      </c>
      <c r="AL25" s="52">
        <f t="shared" si="20"/>
        <v>0</v>
      </c>
      <c r="AM25" s="75"/>
      <c r="AO25" s="60">
        <v>20</v>
      </c>
      <c r="AP25" s="60" t="str">
        <v>劉家溫</v>
      </c>
      <c r="AQ25" s="83">
        <f t="shared" si="21"/>
        <v>4</v>
      </c>
      <c r="AR25" s="83">
        <f t="shared" si="22"/>
        <v>0</v>
      </c>
      <c r="AS25" s="83">
        <f t="shared" si="23"/>
        <v>2</v>
      </c>
      <c r="AT25" s="83">
        <f t="shared" si="24"/>
        <v>0</v>
      </c>
      <c r="AV25" s="224" t="str" cm="1">
        <f t="array" ref="AV25:AV26">_xlfn.UNIQUE(AM24:AM25)</f>
        <v>宋展宇</v>
      </c>
      <c r="AW25" s="230">
        <v>20</v>
      </c>
      <c r="AX25" s="218">
        <v>2</v>
      </c>
      <c r="AY25" s="219">
        <v>11</v>
      </c>
    </row>
    <row r="26" spans="1:54" ht="15" customHeight="1">
      <c r="A26" s="66">
        <f t="shared" si="16"/>
        <v>0</v>
      </c>
      <c r="B26" s="66"/>
      <c r="C26" s="66">
        <f t="shared" si="15"/>
        <v>0</v>
      </c>
      <c r="D26" s="277">
        <v>2</v>
      </c>
      <c r="E26" s="183" t="s">
        <v>137</v>
      </c>
      <c r="F26" s="193" t="s">
        <v>84</v>
      </c>
      <c r="G26" s="194" t="s">
        <v>143</v>
      </c>
      <c r="H26" s="195"/>
      <c r="I26" s="89"/>
      <c r="J26" s="187"/>
      <c r="K26" s="194"/>
      <c r="L26" s="195">
        <v>33</v>
      </c>
      <c r="M26" s="89"/>
      <c r="N26" s="187"/>
      <c r="O26" s="194"/>
      <c r="P26" s="195"/>
      <c r="Q26" s="89"/>
      <c r="R26" s="187"/>
      <c r="S26" s="194"/>
      <c r="T26" s="195">
        <v>111</v>
      </c>
      <c r="U26" s="89"/>
      <c r="V26" s="187"/>
      <c r="W26" s="194"/>
      <c r="X26" s="195"/>
      <c r="Y26" s="89"/>
      <c r="Z26" s="187"/>
      <c r="AA26" s="194"/>
      <c r="AB26" s="195" t="s">
        <v>143</v>
      </c>
      <c r="AC26" s="89"/>
      <c r="AD26" s="187"/>
      <c r="AE26" s="195"/>
      <c r="AF26" s="195"/>
      <c r="AG26" s="89"/>
      <c r="AH26" s="87"/>
      <c r="AI26" s="52">
        <f t="shared" si="17"/>
        <v>4</v>
      </c>
      <c r="AJ26" s="52">
        <f t="shared" si="18"/>
        <v>0</v>
      </c>
      <c r="AK26" s="52">
        <f t="shared" si="19"/>
        <v>2</v>
      </c>
      <c r="AL26" s="52">
        <f t="shared" si="20"/>
        <v>0</v>
      </c>
      <c r="AM26" s="77" t="s">
        <v>9</v>
      </c>
      <c r="AO26" s="60">
        <v>26</v>
      </c>
      <c r="AP26" s="60" t="str">
        <v>賴智傑</v>
      </c>
      <c r="AQ26" s="83">
        <f t="shared" si="21"/>
        <v>3</v>
      </c>
      <c r="AR26" s="83">
        <f t="shared" si="22"/>
        <v>0</v>
      </c>
      <c r="AS26" s="83">
        <f t="shared" si="23"/>
        <v>2</v>
      </c>
      <c r="AT26" s="83">
        <f t="shared" si="24"/>
        <v>1</v>
      </c>
      <c r="AV26" s="225">
        <v>0</v>
      </c>
      <c r="AW26" s="60"/>
      <c r="AX26" s="83"/>
      <c r="AY26" s="220"/>
    </row>
    <row r="27" spans="1:54" ht="15" customHeight="1" thickBot="1">
      <c r="A27" s="66">
        <f t="shared" si="16"/>
        <v>0</v>
      </c>
      <c r="B27" s="66"/>
      <c r="C27" s="66">
        <f t="shared" si="15"/>
        <v>0</v>
      </c>
      <c r="D27" s="278"/>
      <c r="E27" s="183"/>
      <c r="F27" s="193"/>
      <c r="G27" s="189"/>
      <c r="H27" s="190"/>
      <c r="I27" s="86"/>
      <c r="J27" s="187"/>
      <c r="K27" s="189"/>
      <c r="L27" s="190"/>
      <c r="M27" s="86"/>
      <c r="N27" s="187"/>
      <c r="O27" s="189"/>
      <c r="P27" s="190"/>
      <c r="Q27" s="86"/>
      <c r="R27" s="187"/>
      <c r="S27" s="189"/>
      <c r="T27" s="190"/>
      <c r="U27" s="86"/>
      <c r="V27" s="187"/>
      <c r="W27" s="189"/>
      <c r="X27" s="190"/>
      <c r="Y27" s="86"/>
      <c r="Z27" s="187"/>
      <c r="AA27" s="189"/>
      <c r="AB27" s="190"/>
      <c r="AC27" s="86"/>
      <c r="AD27" s="187"/>
      <c r="AE27" s="190"/>
      <c r="AF27" s="190"/>
      <c r="AG27" s="86"/>
      <c r="AH27" s="87"/>
      <c r="AI27" s="52">
        <f t="shared" si="17"/>
        <v>0</v>
      </c>
      <c r="AJ27" s="52">
        <f t="shared" si="18"/>
        <v>0</v>
      </c>
      <c r="AK27" s="52">
        <f t="shared" si="19"/>
        <v>0</v>
      </c>
      <c r="AL27" s="52">
        <f t="shared" si="20"/>
        <v>0</v>
      </c>
      <c r="AM27" s="75" t="s">
        <v>146</v>
      </c>
      <c r="AO27" s="60">
        <v>25</v>
      </c>
      <c r="AP27" s="60" t="str">
        <v>洪韶壕</v>
      </c>
      <c r="AQ27" s="83">
        <f t="shared" si="21"/>
        <v>3</v>
      </c>
      <c r="AR27" s="83">
        <f t="shared" si="22"/>
        <v>1</v>
      </c>
      <c r="AS27" s="83">
        <f t="shared" si="23"/>
        <v>1</v>
      </c>
      <c r="AT27" s="83">
        <f t="shared" si="24"/>
        <v>1</v>
      </c>
      <c r="AV27" s="226"/>
      <c r="AW27" s="231"/>
      <c r="AX27" s="221"/>
      <c r="AY27" s="222"/>
    </row>
    <row r="28" spans="1:54" ht="15" customHeight="1">
      <c r="A28" s="66">
        <f t="shared" si="16"/>
        <v>0</v>
      </c>
      <c r="B28" s="66"/>
      <c r="C28" s="66">
        <f t="shared" si="15"/>
        <v>0</v>
      </c>
      <c r="D28" s="279"/>
      <c r="E28" s="183"/>
      <c r="F28" s="193"/>
      <c r="G28" s="191"/>
      <c r="H28" s="192"/>
      <c r="I28" s="88"/>
      <c r="J28" s="187"/>
      <c r="K28" s="191"/>
      <c r="L28" s="192"/>
      <c r="M28" s="88"/>
      <c r="N28" s="187"/>
      <c r="O28" s="191"/>
      <c r="P28" s="192"/>
      <c r="Q28" s="88"/>
      <c r="R28" s="187"/>
      <c r="S28" s="191"/>
      <c r="T28" s="192"/>
      <c r="U28" s="88"/>
      <c r="V28" s="187"/>
      <c r="W28" s="191"/>
      <c r="X28" s="192"/>
      <c r="Y28" s="88"/>
      <c r="Z28" s="187"/>
      <c r="AA28" s="191"/>
      <c r="AB28" s="192"/>
      <c r="AC28" s="88"/>
      <c r="AD28" s="187"/>
      <c r="AE28" s="192"/>
      <c r="AF28" s="192"/>
      <c r="AG28" s="88"/>
      <c r="AH28" s="87"/>
      <c r="AI28" s="52">
        <f t="shared" si="17"/>
        <v>0</v>
      </c>
      <c r="AJ28" s="52">
        <f t="shared" si="18"/>
        <v>0</v>
      </c>
      <c r="AK28" s="52">
        <f t="shared" si="19"/>
        <v>0</v>
      </c>
      <c r="AL28" s="52">
        <f t="shared" si="20"/>
        <v>0</v>
      </c>
      <c r="AM28" s="75"/>
      <c r="AO28" s="60">
        <v>17</v>
      </c>
      <c r="AP28" s="60" t="str">
        <v>張睿紘</v>
      </c>
      <c r="AQ28" s="83">
        <f t="shared" si="21"/>
        <v>3</v>
      </c>
      <c r="AR28" s="83">
        <f t="shared" si="22"/>
        <v>1</v>
      </c>
      <c r="AS28" s="83">
        <f t="shared" si="23"/>
        <v>2</v>
      </c>
      <c r="AT28" s="83">
        <f t="shared" si="24"/>
        <v>1</v>
      </c>
      <c r="AW28" s="1"/>
    </row>
    <row r="29" spans="1:54" ht="15" customHeight="1">
      <c r="A29" s="66">
        <f t="shared" si="16"/>
        <v>1</v>
      </c>
      <c r="B29" s="66"/>
      <c r="C29" s="66">
        <f t="shared" si="15"/>
        <v>0</v>
      </c>
      <c r="D29" s="277">
        <v>3</v>
      </c>
      <c r="E29" s="183" t="s">
        <v>138</v>
      </c>
      <c r="F29" s="193" t="s">
        <v>14</v>
      </c>
      <c r="G29" s="194" t="s">
        <v>143</v>
      </c>
      <c r="H29" s="195"/>
      <c r="I29" s="89"/>
      <c r="J29" s="187"/>
      <c r="K29" s="194"/>
      <c r="L29" s="195"/>
      <c r="M29" s="89"/>
      <c r="N29" s="187"/>
      <c r="O29" s="194">
        <v>33</v>
      </c>
      <c r="P29" s="195"/>
      <c r="Q29" s="89"/>
      <c r="R29" s="187"/>
      <c r="S29" s="194"/>
      <c r="T29" s="195"/>
      <c r="U29" s="89"/>
      <c r="V29" s="187"/>
      <c r="W29" s="194" t="s">
        <v>143</v>
      </c>
      <c r="X29" s="195"/>
      <c r="Y29" s="89"/>
      <c r="Z29" s="187"/>
      <c r="AA29" s="194"/>
      <c r="AB29" s="195"/>
      <c r="AC29" s="89"/>
      <c r="AD29" s="187"/>
      <c r="AE29" s="195"/>
      <c r="AF29" s="195"/>
      <c r="AG29" s="89"/>
      <c r="AH29" s="87"/>
      <c r="AI29" s="52">
        <f t="shared" si="17"/>
        <v>3</v>
      </c>
      <c r="AJ29" s="52">
        <f t="shared" si="18"/>
        <v>0</v>
      </c>
      <c r="AK29" s="52">
        <f t="shared" si="19"/>
        <v>2</v>
      </c>
      <c r="AL29" s="52">
        <f t="shared" si="20"/>
        <v>1</v>
      </c>
      <c r="AM29" s="78"/>
      <c r="AO29" s="60">
        <v>66</v>
      </c>
      <c r="AP29" s="60" t="str">
        <v>陳韻婷</v>
      </c>
      <c r="AQ29" s="83">
        <f t="shared" si="21"/>
        <v>3</v>
      </c>
      <c r="AR29" s="83">
        <f t="shared" si="22"/>
        <v>0</v>
      </c>
      <c r="AS29" s="83">
        <f t="shared" si="23"/>
        <v>1</v>
      </c>
      <c r="AT29" s="83">
        <f t="shared" si="24"/>
        <v>0</v>
      </c>
      <c r="AW29" s="1"/>
    </row>
    <row r="30" spans="1:54" ht="15" customHeight="1">
      <c r="A30" s="66">
        <f t="shared" si="16"/>
        <v>0</v>
      </c>
      <c r="B30" s="66"/>
      <c r="C30" s="66">
        <f t="shared" si="15"/>
        <v>0</v>
      </c>
      <c r="D30" s="278"/>
      <c r="E30" s="183"/>
      <c r="F30" s="188"/>
      <c r="G30" s="189"/>
      <c r="H30" s="190"/>
      <c r="I30" s="86"/>
      <c r="J30" s="187"/>
      <c r="K30" s="189"/>
      <c r="L30" s="190"/>
      <c r="M30" s="86"/>
      <c r="N30" s="187"/>
      <c r="O30" s="189"/>
      <c r="P30" s="190"/>
      <c r="Q30" s="86"/>
      <c r="R30" s="187"/>
      <c r="S30" s="189"/>
      <c r="T30" s="190"/>
      <c r="U30" s="86"/>
      <c r="V30" s="187"/>
      <c r="W30" s="189"/>
      <c r="X30" s="190"/>
      <c r="Y30" s="86"/>
      <c r="Z30" s="187"/>
      <c r="AA30" s="189"/>
      <c r="AB30" s="190"/>
      <c r="AC30" s="86"/>
      <c r="AD30" s="187"/>
      <c r="AE30" s="190"/>
      <c r="AF30" s="190"/>
      <c r="AG30" s="86"/>
      <c r="AH30" s="87"/>
      <c r="AI30" s="52">
        <f t="shared" si="17"/>
        <v>0</v>
      </c>
      <c r="AJ30" s="52">
        <f t="shared" si="18"/>
        <v>0</v>
      </c>
      <c r="AK30" s="52">
        <f t="shared" si="19"/>
        <v>0</v>
      </c>
      <c r="AL30" s="52">
        <f t="shared" si="20"/>
        <v>0</v>
      </c>
      <c r="AM30" s="77" t="s">
        <v>10</v>
      </c>
      <c r="AO30" s="60"/>
      <c r="AP30" s="60"/>
      <c r="AQ30" s="83">
        <f t="shared" si="21"/>
        <v>0</v>
      </c>
      <c r="AR30" s="83">
        <f t="shared" si="22"/>
        <v>0</v>
      </c>
      <c r="AS30" s="83">
        <f t="shared" si="23"/>
        <v>0</v>
      </c>
      <c r="AT30" s="83">
        <f t="shared" si="24"/>
        <v>0</v>
      </c>
      <c r="AW30" s="1"/>
    </row>
    <row r="31" spans="1:54" ht="15" customHeight="1">
      <c r="A31" s="66">
        <f t="shared" si="16"/>
        <v>0</v>
      </c>
      <c r="B31" s="66"/>
      <c r="C31" s="66">
        <f t="shared" si="15"/>
        <v>0</v>
      </c>
      <c r="D31" s="279"/>
      <c r="E31" s="183"/>
      <c r="F31" s="188"/>
      <c r="G31" s="191"/>
      <c r="H31" s="192"/>
      <c r="I31" s="88"/>
      <c r="J31" s="187"/>
      <c r="K31" s="191"/>
      <c r="L31" s="192"/>
      <c r="M31" s="88"/>
      <c r="N31" s="187"/>
      <c r="O31" s="191"/>
      <c r="P31" s="192"/>
      <c r="Q31" s="88"/>
      <c r="R31" s="187"/>
      <c r="S31" s="191"/>
      <c r="T31" s="192"/>
      <c r="U31" s="88"/>
      <c r="V31" s="187"/>
      <c r="W31" s="191"/>
      <c r="X31" s="192"/>
      <c r="Y31" s="88"/>
      <c r="Z31" s="187"/>
      <c r="AA31" s="191"/>
      <c r="AB31" s="192"/>
      <c r="AC31" s="88"/>
      <c r="AD31" s="187"/>
      <c r="AE31" s="192"/>
      <c r="AF31" s="192"/>
      <c r="AG31" s="88"/>
      <c r="AH31" s="87"/>
      <c r="AI31" s="52">
        <f t="shared" si="17"/>
        <v>0</v>
      </c>
      <c r="AJ31" s="52">
        <f t="shared" si="18"/>
        <v>0</v>
      </c>
      <c r="AK31" s="52">
        <f t="shared" si="19"/>
        <v>0</v>
      </c>
      <c r="AL31" s="52">
        <f t="shared" si="20"/>
        <v>0</v>
      </c>
      <c r="AM31" s="75" t="s">
        <v>83</v>
      </c>
      <c r="AO31" s="60"/>
      <c r="AP31" s="60"/>
      <c r="AQ31" s="83"/>
      <c r="AR31" s="83"/>
      <c r="AS31" s="83"/>
      <c r="AT31" s="83"/>
    </row>
    <row r="32" spans="1:54" ht="15" customHeight="1">
      <c r="A32" s="66">
        <f t="shared" si="16"/>
        <v>1</v>
      </c>
      <c r="B32" s="66"/>
      <c r="C32" s="66">
        <f t="shared" si="15"/>
        <v>0</v>
      </c>
      <c r="D32" s="277">
        <v>4</v>
      </c>
      <c r="E32" s="183" t="s">
        <v>139</v>
      </c>
      <c r="F32" s="188" t="s">
        <v>123</v>
      </c>
      <c r="G32" s="194"/>
      <c r="H32" s="195"/>
      <c r="I32" s="89"/>
      <c r="J32" s="187"/>
      <c r="K32" s="194" t="s">
        <v>144</v>
      </c>
      <c r="L32" s="195"/>
      <c r="M32" s="89"/>
      <c r="N32" s="187"/>
      <c r="O32" s="194">
        <v>33</v>
      </c>
      <c r="P32" s="195"/>
      <c r="Q32" s="89"/>
      <c r="R32" s="187"/>
      <c r="S32" s="194"/>
      <c r="T32" s="195"/>
      <c r="U32" s="89"/>
      <c r="V32" s="187"/>
      <c r="W32" s="194" t="s">
        <v>143</v>
      </c>
      <c r="X32" s="195"/>
      <c r="Y32" s="89"/>
      <c r="Z32" s="187"/>
      <c r="AA32" s="194"/>
      <c r="AB32" s="195"/>
      <c r="AC32" s="89"/>
      <c r="AD32" s="187"/>
      <c r="AE32" s="195"/>
      <c r="AF32" s="195"/>
      <c r="AG32" s="89"/>
      <c r="AH32" s="87"/>
      <c r="AI32" s="52">
        <f t="shared" si="17"/>
        <v>3</v>
      </c>
      <c r="AJ32" s="52">
        <f t="shared" si="18"/>
        <v>1</v>
      </c>
      <c r="AK32" s="52">
        <f t="shared" si="19"/>
        <v>1</v>
      </c>
      <c r="AL32" s="52">
        <f t="shared" si="20"/>
        <v>1</v>
      </c>
      <c r="AM32" s="75"/>
      <c r="AO32" s="60"/>
      <c r="AP32" s="60"/>
      <c r="AQ32" s="83"/>
      <c r="AR32" s="83"/>
      <c r="AS32" s="83"/>
      <c r="AT32" s="83"/>
    </row>
    <row r="33" spans="1:46" ht="15" customHeight="1">
      <c r="A33" s="66">
        <f t="shared" si="16"/>
        <v>0</v>
      </c>
      <c r="B33" s="66"/>
      <c r="C33" s="66">
        <f t="shared" si="15"/>
        <v>0</v>
      </c>
      <c r="D33" s="278"/>
      <c r="E33" s="183"/>
      <c r="F33" s="188"/>
      <c r="G33" s="189"/>
      <c r="H33" s="190"/>
      <c r="I33" s="86"/>
      <c r="J33" s="187"/>
      <c r="K33" s="189"/>
      <c r="L33" s="190"/>
      <c r="M33" s="86"/>
      <c r="N33" s="187"/>
      <c r="O33" s="189"/>
      <c r="P33" s="190"/>
      <c r="Q33" s="86"/>
      <c r="R33" s="187"/>
      <c r="S33" s="189"/>
      <c r="T33" s="190"/>
      <c r="U33" s="86"/>
      <c r="V33" s="187"/>
      <c r="W33" s="189"/>
      <c r="X33" s="190"/>
      <c r="Y33" s="86"/>
      <c r="Z33" s="187"/>
      <c r="AA33" s="189"/>
      <c r="AB33" s="190"/>
      <c r="AC33" s="86"/>
      <c r="AD33" s="187"/>
      <c r="AE33" s="190"/>
      <c r="AF33" s="190"/>
      <c r="AG33" s="86"/>
      <c r="AH33" s="87"/>
      <c r="AI33" s="52">
        <f t="shared" si="17"/>
        <v>0</v>
      </c>
      <c r="AJ33" s="52">
        <f t="shared" si="18"/>
        <v>0</v>
      </c>
      <c r="AK33" s="52">
        <f t="shared" si="19"/>
        <v>0</v>
      </c>
      <c r="AL33" s="52">
        <f t="shared" si="20"/>
        <v>0</v>
      </c>
      <c r="AM33" s="77"/>
      <c r="AO33" s="83"/>
      <c r="AP33" s="60"/>
      <c r="AQ33" s="83"/>
      <c r="AR33" s="83"/>
      <c r="AS33" s="83"/>
      <c r="AT33" s="83"/>
    </row>
    <row r="34" spans="1:46" ht="15" customHeight="1" thickBot="1">
      <c r="A34" s="66">
        <f t="shared" si="16"/>
        <v>0</v>
      </c>
      <c r="B34" s="66"/>
      <c r="C34" s="66">
        <f t="shared" si="15"/>
        <v>0</v>
      </c>
      <c r="D34" s="279"/>
      <c r="E34" s="183"/>
      <c r="F34" s="188"/>
      <c r="G34" s="191"/>
      <c r="H34" s="192"/>
      <c r="I34" s="88"/>
      <c r="J34" s="187"/>
      <c r="K34" s="191"/>
      <c r="L34" s="192"/>
      <c r="M34" s="88"/>
      <c r="N34" s="187"/>
      <c r="O34" s="191"/>
      <c r="P34" s="192"/>
      <c r="Q34" s="88"/>
      <c r="R34" s="187"/>
      <c r="S34" s="191"/>
      <c r="T34" s="192"/>
      <c r="U34" s="88"/>
      <c r="V34" s="187"/>
      <c r="W34" s="191"/>
      <c r="X34" s="192"/>
      <c r="Y34" s="88"/>
      <c r="Z34" s="187"/>
      <c r="AA34" s="191"/>
      <c r="AB34" s="192"/>
      <c r="AC34" s="88"/>
      <c r="AD34" s="187"/>
      <c r="AE34" s="192"/>
      <c r="AF34" s="192"/>
      <c r="AG34" s="88"/>
      <c r="AH34" s="87"/>
      <c r="AI34" s="52">
        <f t="shared" si="17"/>
        <v>0</v>
      </c>
      <c r="AJ34" s="52">
        <f t="shared" si="18"/>
        <v>0</v>
      </c>
      <c r="AK34" s="52">
        <f t="shared" si="19"/>
        <v>0</v>
      </c>
      <c r="AL34" s="52">
        <f t="shared" si="20"/>
        <v>0</v>
      </c>
      <c r="AM34" s="80" t="s">
        <v>12</v>
      </c>
      <c r="AO34" s="83"/>
      <c r="AP34" s="60"/>
      <c r="AQ34" s="83"/>
      <c r="AR34" s="83"/>
      <c r="AS34" s="83"/>
      <c r="AT34" s="83"/>
    </row>
    <row r="35" spans="1:46" ht="15" customHeight="1">
      <c r="A35" s="66">
        <f t="shared" si="16"/>
        <v>1</v>
      </c>
      <c r="B35" s="66"/>
      <c r="C35" s="66">
        <f t="shared" si="15"/>
        <v>0</v>
      </c>
      <c r="D35" s="277">
        <v>5</v>
      </c>
      <c r="E35" s="183" t="s">
        <v>140</v>
      </c>
      <c r="F35" s="188" t="s">
        <v>30</v>
      </c>
      <c r="G35" s="194"/>
      <c r="H35" s="195"/>
      <c r="I35" s="89"/>
      <c r="J35" s="187"/>
      <c r="K35" s="194" t="s">
        <v>144</v>
      </c>
      <c r="L35" s="195"/>
      <c r="M35" s="89"/>
      <c r="N35" s="187"/>
      <c r="O35" s="194" t="s">
        <v>143</v>
      </c>
      <c r="P35" s="195"/>
      <c r="Q35" s="89"/>
      <c r="R35" s="187"/>
      <c r="S35" s="194"/>
      <c r="T35" s="195"/>
      <c r="U35" s="89"/>
      <c r="V35" s="187"/>
      <c r="W35" s="194" t="s">
        <v>143</v>
      </c>
      <c r="X35" s="195"/>
      <c r="Y35" s="89"/>
      <c r="Z35" s="187"/>
      <c r="AA35" s="194"/>
      <c r="AB35" s="195"/>
      <c r="AC35" s="89"/>
      <c r="AD35" s="187"/>
      <c r="AE35" s="195"/>
      <c r="AF35" s="195"/>
      <c r="AG35" s="89"/>
      <c r="AH35" s="87"/>
      <c r="AI35" s="52">
        <f t="shared" si="17"/>
        <v>3</v>
      </c>
      <c r="AJ35" s="52">
        <f t="shared" si="18"/>
        <v>1</v>
      </c>
      <c r="AK35" s="52">
        <f t="shared" si="19"/>
        <v>2</v>
      </c>
      <c r="AL35" s="52">
        <f t="shared" si="20"/>
        <v>1</v>
      </c>
      <c r="AM35" s="297"/>
      <c r="AQ35" s="84">
        <f>SUM(AQ23:AQ34)</f>
        <v>20</v>
      </c>
      <c r="AR35" s="84">
        <f t="shared" ref="AR35:AT35" si="25">SUM(AR23:AR34)</f>
        <v>2</v>
      </c>
      <c r="AS35" s="84">
        <f t="shared" si="25"/>
        <v>11</v>
      </c>
      <c r="AT35" s="84">
        <f t="shared" si="25"/>
        <v>3</v>
      </c>
    </row>
    <row r="36" spans="1:46" ht="15" customHeight="1">
      <c r="A36" s="66">
        <f t="shared" si="16"/>
        <v>0</v>
      </c>
      <c r="B36" s="66"/>
      <c r="C36" s="66">
        <f t="shared" si="15"/>
        <v>0</v>
      </c>
      <c r="D36" s="278"/>
      <c r="E36" s="183"/>
      <c r="F36" s="188"/>
      <c r="G36" s="189"/>
      <c r="H36" s="190"/>
      <c r="I36" s="86"/>
      <c r="J36" s="187"/>
      <c r="K36" s="189"/>
      <c r="L36" s="190"/>
      <c r="M36" s="86"/>
      <c r="N36" s="187"/>
      <c r="O36" s="189"/>
      <c r="P36" s="190"/>
      <c r="Q36" s="86"/>
      <c r="R36" s="187"/>
      <c r="S36" s="189"/>
      <c r="T36" s="190"/>
      <c r="U36" s="86"/>
      <c r="V36" s="187"/>
      <c r="W36" s="189"/>
      <c r="X36" s="190"/>
      <c r="Y36" s="86"/>
      <c r="Z36" s="187"/>
      <c r="AA36" s="189"/>
      <c r="AB36" s="190"/>
      <c r="AC36" s="86"/>
      <c r="AD36" s="187"/>
      <c r="AE36" s="190"/>
      <c r="AF36" s="190"/>
      <c r="AG36" s="86"/>
      <c r="AH36" s="87"/>
      <c r="AI36" s="52">
        <f t="shared" si="17"/>
        <v>0</v>
      </c>
      <c r="AJ36" s="52">
        <f t="shared" si="18"/>
        <v>0</v>
      </c>
      <c r="AK36" s="52">
        <f t="shared" si="19"/>
        <v>0</v>
      </c>
      <c r="AL36" s="52">
        <f t="shared" si="20"/>
        <v>0</v>
      </c>
      <c r="AM36" s="298"/>
    </row>
    <row r="37" spans="1:46" ht="15" customHeight="1">
      <c r="A37" s="66">
        <f t="shared" si="16"/>
        <v>0</v>
      </c>
      <c r="B37" s="66"/>
      <c r="C37" s="66">
        <f t="shared" si="15"/>
        <v>0</v>
      </c>
      <c r="D37" s="279"/>
      <c r="E37" s="183"/>
      <c r="F37" s="188"/>
      <c r="G37" s="191"/>
      <c r="H37" s="192"/>
      <c r="I37" s="88"/>
      <c r="J37" s="187"/>
      <c r="K37" s="191"/>
      <c r="L37" s="192"/>
      <c r="M37" s="88"/>
      <c r="N37" s="187"/>
      <c r="O37" s="191"/>
      <c r="P37" s="192"/>
      <c r="Q37" s="88"/>
      <c r="R37" s="187"/>
      <c r="S37" s="191"/>
      <c r="T37" s="192"/>
      <c r="U37" s="88"/>
      <c r="V37" s="187"/>
      <c r="W37" s="191"/>
      <c r="X37" s="192"/>
      <c r="Y37" s="88"/>
      <c r="Z37" s="187"/>
      <c r="AA37" s="191"/>
      <c r="AB37" s="192"/>
      <c r="AC37" s="88"/>
      <c r="AD37" s="187"/>
      <c r="AE37" s="192"/>
      <c r="AF37" s="192"/>
      <c r="AG37" s="88"/>
      <c r="AH37" s="87"/>
      <c r="AI37" s="52">
        <f t="shared" si="17"/>
        <v>0</v>
      </c>
      <c r="AJ37" s="52">
        <f t="shared" si="18"/>
        <v>0</v>
      </c>
      <c r="AK37" s="52">
        <f t="shared" si="19"/>
        <v>0</v>
      </c>
      <c r="AL37" s="52">
        <f t="shared" si="20"/>
        <v>0</v>
      </c>
      <c r="AM37" s="298"/>
    </row>
    <row r="38" spans="1:46" ht="15" customHeight="1">
      <c r="A38" s="66">
        <f t="shared" si="16"/>
        <v>0</v>
      </c>
      <c r="B38" s="66"/>
      <c r="C38" s="66">
        <f t="shared" si="15"/>
        <v>0</v>
      </c>
      <c r="D38" s="277">
        <v>6</v>
      </c>
      <c r="E38" s="183" t="s">
        <v>141</v>
      </c>
      <c r="F38" s="188" t="s">
        <v>36</v>
      </c>
      <c r="G38" s="194"/>
      <c r="H38" s="195"/>
      <c r="I38" s="89"/>
      <c r="J38" s="187"/>
      <c r="K38" s="194" t="s">
        <v>143</v>
      </c>
      <c r="L38" s="195"/>
      <c r="M38" s="89"/>
      <c r="N38" s="187"/>
      <c r="O38" s="194"/>
      <c r="P38" s="195"/>
      <c r="Q38" s="89"/>
      <c r="R38" s="187"/>
      <c r="S38" s="194">
        <v>33</v>
      </c>
      <c r="T38" s="195"/>
      <c r="U38" s="89"/>
      <c r="V38" s="187"/>
      <c r="W38" s="194"/>
      <c r="X38" s="195"/>
      <c r="Y38" s="89"/>
      <c r="Z38" s="187"/>
      <c r="AA38" s="194">
        <v>33</v>
      </c>
      <c r="AB38" s="195"/>
      <c r="AC38" s="89"/>
      <c r="AD38" s="187"/>
      <c r="AE38" s="195"/>
      <c r="AF38" s="195"/>
      <c r="AG38" s="89"/>
      <c r="AH38" s="87"/>
      <c r="AI38" s="52">
        <f t="shared" si="17"/>
        <v>3</v>
      </c>
      <c r="AJ38" s="52">
        <f t="shared" si="18"/>
        <v>0</v>
      </c>
      <c r="AK38" s="52">
        <f t="shared" si="19"/>
        <v>1</v>
      </c>
      <c r="AL38" s="52">
        <f t="shared" si="20"/>
        <v>0</v>
      </c>
      <c r="AM38" s="298"/>
    </row>
    <row r="39" spans="1:46" ht="15" customHeight="1">
      <c r="A39" s="66">
        <f t="shared" si="16"/>
        <v>0</v>
      </c>
      <c r="B39" s="66"/>
      <c r="C39" s="66">
        <f t="shared" si="15"/>
        <v>0</v>
      </c>
      <c r="D39" s="291"/>
      <c r="E39" s="183"/>
      <c r="F39" s="188"/>
      <c r="G39" s="189"/>
      <c r="H39" s="190"/>
      <c r="I39" s="86"/>
      <c r="J39" s="187"/>
      <c r="K39" s="189"/>
      <c r="L39" s="190"/>
      <c r="M39" s="86"/>
      <c r="N39" s="187"/>
      <c r="O39" s="189"/>
      <c r="P39" s="190"/>
      <c r="Q39" s="86"/>
      <c r="R39" s="187"/>
      <c r="S39" s="189"/>
      <c r="T39" s="190"/>
      <c r="U39" s="86"/>
      <c r="V39" s="187"/>
      <c r="W39" s="189"/>
      <c r="X39" s="190"/>
      <c r="Y39" s="86"/>
      <c r="Z39" s="187"/>
      <c r="AA39" s="189"/>
      <c r="AB39" s="190"/>
      <c r="AC39" s="86"/>
      <c r="AD39" s="187"/>
      <c r="AE39" s="190"/>
      <c r="AF39" s="190"/>
      <c r="AG39" s="86"/>
      <c r="AH39" s="87"/>
      <c r="AI39" s="52">
        <f t="shared" si="17"/>
        <v>0</v>
      </c>
      <c r="AJ39" s="52">
        <f t="shared" si="18"/>
        <v>0</v>
      </c>
      <c r="AK39" s="52">
        <f t="shared" si="19"/>
        <v>0</v>
      </c>
      <c r="AL39" s="52">
        <f t="shared" si="20"/>
        <v>0</v>
      </c>
      <c r="AM39" s="298"/>
    </row>
    <row r="40" spans="1:46" ht="15" customHeight="1" thickBot="1">
      <c r="A40" s="66">
        <f t="shared" si="16"/>
        <v>0</v>
      </c>
      <c r="B40" s="73"/>
      <c r="C40" s="66">
        <f t="shared" si="15"/>
        <v>0</v>
      </c>
      <c r="D40" s="291"/>
      <c r="E40" s="69"/>
      <c r="F40" s="57"/>
      <c r="G40" s="46"/>
      <c r="H40" s="47"/>
      <c r="I40" s="48"/>
      <c r="J40" s="49"/>
      <c r="K40" s="46"/>
      <c r="L40" s="47"/>
      <c r="M40" s="48"/>
      <c r="N40" s="49"/>
      <c r="O40" s="46"/>
      <c r="P40" s="47"/>
      <c r="Q40" s="48"/>
      <c r="R40" s="13"/>
      <c r="S40" s="46"/>
      <c r="T40" s="47"/>
      <c r="U40" s="48"/>
      <c r="V40" s="49"/>
      <c r="W40" s="46"/>
      <c r="X40" s="47"/>
      <c r="Y40" s="48"/>
      <c r="Z40" s="49"/>
      <c r="AA40" s="46"/>
      <c r="AB40" s="47"/>
      <c r="AC40" s="48"/>
      <c r="AD40" s="13"/>
      <c r="AE40" s="47"/>
      <c r="AF40" s="47"/>
      <c r="AG40" s="48"/>
      <c r="AH40" s="10"/>
      <c r="AI40" s="52">
        <f t="shared" si="17"/>
        <v>0</v>
      </c>
      <c r="AJ40" s="52">
        <f t="shared" si="18"/>
        <v>0</v>
      </c>
      <c r="AK40" s="52">
        <f t="shared" si="19"/>
        <v>0</v>
      </c>
      <c r="AL40" s="52">
        <f t="shared" si="20"/>
        <v>0</v>
      </c>
      <c r="AM40" s="298"/>
    </row>
    <row r="41" spans="1:46" ht="16.350000000000001" customHeight="1" thickBot="1">
      <c r="A41" s="59">
        <f>SUM(A23:A40)</f>
        <v>3</v>
      </c>
      <c r="B41" s="59">
        <f>SUM(B23:B40)</f>
        <v>0</v>
      </c>
      <c r="C41" s="59">
        <f>SUM(C23:C40)</f>
        <v>0</v>
      </c>
      <c r="D41" s="292" t="s">
        <v>13</v>
      </c>
      <c r="E41" s="293"/>
      <c r="F41" s="280"/>
      <c r="G41" s="294">
        <f>COUNTIF(G23:I40,"R")+(COUNTIF(G23:I40,"HR")*2)</f>
        <v>0</v>
      </c>
      <c r="H41" s="295"/>
      <c r="I41" s="296"/>
      <c r="J41" s="54"/>
      <c r="K41" s="294">
        <f>COUNTIF(K23:M40,"R")+(COUNTIF(K23:M40,"HR")*2)+G41</f>
        <v>2</v>
      </c>
      <c r="L41" s="295"/>
      <c r="M41" s="296"/>
      <c r="N41" s="54"/>
      <c r="O41" s="294">
        <f>COUNTIF(O23:Q40,"R")+(COUNTIF(O23:Q40,"HR")*2)+K41</f>
        <v>2</v>
      </c>
      <c r="P41" s="295"/>
      <c r="Q41" s="296"/>
      <c r="R41" s="53"/>
      <c r="S41" s="294">
        <f>COUNTIF(S23:U40,"R")+(COUNTIF(S23:U40,"HR")*2)+O41</f>
        <v>2</v>
      </c>
      <c r="T41" s="295"/>
      <c r="U41" s="296"/>
      <c r="V41" s="54"/>
      <c r="W41" s="294">
        <f>COUNTIF(W23:Y40,"R")+(COUNTIF(W23:Y40,"HR")*2)+S41</f>
        <v>2</v>
      </c>
      <c r="X41" s="295"/>
      <c r="Y41" s="296"/>
      <c r="Z41" s="54"/>
      <c r="AA41" s="294">
        <f>COUNTIF(AA23:AC40,"R")+(COUNTIF(AA23:AC40,"HR")*2)+W41</f>
        <v>2</v>
      </c>
      <c r="AB41" s="295"/>
      <c r="AC41" s="296"/>
      <c r="AD41" s="197"/>
      <c r="AE41" s="294">
        <f>COUNTIF(AE23:AG40,"R")+(COUNTIF(AE23:AG40,"HR")*2)+AA41</f>
        <v>2</v>
      </c>
      <c r="AF41" s="295"/>
      <c r="AG41" s="296"/>
      <c r="AH41" s="50"/>
      <c r="AI41" s="39">
        <f>SUM(AI23:AI40)</f>
        <v>20</v>
      </c>
      <c r="AJ41" s="40">
        <f>SUM(AJ23:AJ40)</f>
        <v>2</v>
      </c>
      <c r="AK41" s="41">
        <f>SUM(AK23:AK40)</f>
        <v>11</v>
      </c>
      <c r="AL41" s="62">
        <f>SUM(AL23:AL40)</f>
        <v>3</v>
      </c>
      <c r="AM41" s="299"/>
    </row>
    <row r="42" spans="1:46" ht="12" customHeight="1">
      <c r="F42" s="1"/>
      <c r="G42" s="37"/>
      <c r="H42" s="37"/>
      <c r="I42" s="37"/>
      <c r="J42" s="38"/>
      <c r="K42" s="1"/>
      <c r="L42" s="1"/>
      <c r="M42" s="1"/>
      <c r="N42" s="1"/>
      <c r="O42"/>
      <c r="P42"/>
      <c r="Q42"/>
    </row>
    <row r="43" spans="1:46" ht="12" customHeight="1">
      <c r="F43" s="1"/>
      <c r="G43" s="37"/>
      <c r="H43" s="37"/>
      <c r="I43" s="37"/>
      <c r="J43" s="38"/>
      <c r="K43" s="1"/>
      <c r="L43" s="1"/>
      <c r="M43" s="1"/>
      <c r="N43" s="1"/>
      <c r="O43"/>
      <c r="P43"/>
      <c r="Q43"/>
    </row>
    <row r="44" spans="1:46" ht="12" customHeight="1">
      <c r="F44" s="1"/>
      <c r="G44" s="37"/>
      <c r="H44" s="37"/>
      <c r="I44" s="37"/>
      <c r="J44" s="38"/>
      <c r="K44" s="1"/>
      <c r="L44" s="1"/>
      <c r="M44" s="1"/>
      <c r="N44" s="1"/>
      <c r="O44"/>
      <c r="P44"/>
      <c r="Q44"/>
    </row>
    <row r="45" spans="1:46" ht="12" customHeight="1">
      <c r="F45" s="1"/>
      <c r="G45" s="37"/>
      <c r="H45" s="37"/>
      <c r="I45" s="37"/>
      <c r="J45" s="38"/>
      <c r="K45" s="1"/>
      <c r="L45" s="1"/>
      <c r="M45" s="1"/>
      <c r="N45" s="1"/>
      <c r="O45"/>
      <c r="P45"/>
      <c r="Q45"/>
    </row>
    <row r="46" spans="1:46" ht="12" customHeight="1">
      <c r="F46" s="1"/>
      <c r="G46" s="37"/>
      <c r="H46" s="37"/>
      <c r="I46" s="37"/>
      <c r="J46" s="38"/>
      <c r="K46" s="1"/>
      <c r="L46" s="1"/>
      <c r="M46" s="1"/>
      <c r="N46" s="1"/>
      <c r="O46"/>
      <c r="P46"/>
      <c r="Q46"/>
    </row>
    <row r="47" spans="1:46" ht="12" customHeight="1">
      <c r="F47" s="1"/>
      <c r="G47" s="37"/>
      <c r="H47" s="37"/>
      <c r="I47" s="37"/>
      <c r="J47" s="38"/>
      <c r="K47" s="1"/>
      <c r="L47" s="1"/>
      <c r="M47" s="1"/>
      <c r="N47" s="1"/>
      <c r="O47"/>
      <c r="P47"/>
      <c r="Q47"/>
    </row>
    <row r="48" spans="1:46" ht="12" customHeight="1">
      <c r="F48" s="1"/>
      <c r="G48" s="37"/>
      <c r="H48" s="37"/>
      <c r="I48" s="37"/>
      <c r="J48" s="38"/>
      <c r="K48" s="1"/>
      <c r="L48" s="1"/>
      <c r="M48" s="1"/>
      <c r="N48" s="1"/>
      <c r="O48"/>
      <c r="P48"/>
      <c r="Q48"/>
    </row>
    <row r="49" spans="6:17" ht="12" customHeight="1">
      <c r="F49" s="1"/>
      <c r="G49" s="37"/>
      <c r="H49" s="37"/>
      <c r="I49" s="37"/>
      <c r="J49" s="38"/>
      <c r="K49" s="1"/>
      <c r="L49" s="1"/>
      <c r="M49" s="1"/>
      <c r="N49" s="1"/>
      <c r="O49"/>
      <c r="P49"/>
      <c r="Q49"/>
    </row>
    <row r="50" spans="6:17" ht="12" customHeight="1">
      <c r="F50" s="1"/>
      <c r="G50" s="37"/>
      <c r="H50" s="37"/>
      <c r="I50" s="37"/>
      <c r="J50" s="38"/>
      <c r="K50" s="1"/>
      <c r="L50" s="1"/>
      <c r="M50" s="1"/>
      <c r="N50" s="1"/>
      <c r="O50"/>
      <c r="P50"/>
      <c r="Q50"/>
    </row>
    <row r="51" spans="6:17" ht="12" customHeight="1">
      <c r="F51" s="1"/>
      <c r="G51" s="37"/>
      <c r="H51" s="37"/>
      <c r="I51" s="37"/>
      <c r="J51" s="38"/>
      <c r="K51" s="1"/>
      <c r="L51" s="1"/>
      <c r="M51" s="1"/>
      <c r="N51" s="1"/>
      <c r="O51"/>
      <c r="P51"/>
      <c r="Q51"/>
    </row>
    <row r="52" spans="6:17" ht="12" customHeight="1">
      <c r="F52" s="1"/>
      <c r="G52" s="37"/>
      <c r="H52" s="37"/>
      <c r="I52" s="37"/>
      <c r="J52" s="38"/>
      <c r="K52" s="1"/>
      <c r="L52" s="1"/>
      <c r="M52" s="1"/>
      <c r="N52" s="1"/>
      <c r="O52"/>
      <c r="P52"/>
      <c r="Q52"/>
    </row>
    <row r="53" spans="6:17" ht="12" customHeight="1">
      <c r="F53" s="1"/>
      <c r="G53" s="37"/>
      <c r="H53" s="37"/>
      <c r="I53" s="37"/>
      <c r="J53" s="38"/>
      <c r="K53" s="1"/>
      <c r="L53" s="1"/>
      <c r="M53" s="1"/>
      <c r="N53" s="1"/>
      <c r="O53"/>
      <c r="P53"/>
      <c r="Q53"/>
    </row>
    <row r="54" spans="6:17" ht="12" customHeight="1">
      <c r="F54" s="1"/>
      <c r="G54" s="37"/>
      <c r="H54" s="37"/>
      <c r="I54" s="37"/>
      <c r="J54" s="38"/>
      <c r="K54" s="1"/>
      <c r="L54" s="1"/>
      <c r="M54" s="1"/>
      <c r="N54" s="1"/>
      <c r="O54"/>
      <c r="P54"/>
      <c r="Q54"/>
    </row>
    <row r="55" spans="6:17" ht="12" customHeight="1">
      <c r="F55" s="1"/>
      <c r="G55" s="37"/>
      <c r="H55" s="37"/>
      <c r="I55" s="37"/>
      <c r="J55" s="38"/>
      <c r="K55" s="1"/>
      <c r="L55" s="1"/>
      <c r="M55" s="1"/>
      <c r="N55" s="1"/>
      <c r="O55"/>
      <c r="P55"/>
      <c r="Q55"/>
    </row>
    <row r="56" spans="6:17" ht="12" customHeight="1">
      <c r="F56" s="1"/>
      <c r="G56" s="37"/>
      <c r="H56" s="37"/>
      <c r="I56" s="37"/>
      <c r="J56" s="38"/>
      <c r="K56" s="1"/>
      <c r="L56" s="1"/>
      <c r="M56" s="1"/>
      <c r="N56" s="1"/>
      <c r="O56"/>
      <c r="P56"/>
      <c r="Q56"/>
    </row>
    <row r="57" spans="6:17" ht="12" customHeight="1">
      <c r="F57" s="1"/>
      <c r="G57" s="37"/>
      <c r="H57" s="37"/>
      <c r="I57" s="37"/>
      <c r="J57" s="38"/>
      <c r="K57" s="1"/>
      <c r="L57" s="1"/>
      <c r="M57" s="1"/>
      <c r="N57" s="1"/>
      <c r="O57"/>
      <c r="P57"/>
      <c r="Q57"/>
    </row>
    <row r="58" spans="6:17" ht="12" customHeight="1">
      <c r="F58" s="1"/>
      <c r="G58" s="37"/>
      <c r="H58" s="37"/>
      <c r="I58" s="37"/>
      <c r="J58" s="38"/>
      <c r="K58" s="1"/>
      <c r="L58" s="1"/>
      <c r="M58" s="1"/>
      <c r="N58" s="1"/>
      <c r="O58"/>
      <c r="P58"/>
      <c r="Q58"/>
    </row>
    <row r="59" spans="6:17">
      <c r="F59" s="1"/>
      <c r="G59" s="37"/>
      <c r="H59" s="37"/>
      <c r="I59" s="37"/>
      <c r="J59" s="38"/>
      <c r="K59" s="1"/>
      <c r="L59" s="1"/>
      <c r="M59" s="1"/>
      <c r="N59" s="1"/>
      <c r="O59"/>
      <c r="P59"/>
      <c r="Q59"/>
    </row>
    <row r="60" spans="6:17" ht="12" customHeight="1">
      <c r="F60" s="1"/>
      <c r="G60" s="37"/>
      <c r="H60" s="37"/>
      <c r="I60" s="37"/>
      <c r="J60" s="38"/>
      <c r="K60" s="1"/>
      <c r="L60" s="1"/>
      <c r="M60" s="1"/>
      <c r="N60" s="1"/>
      <c r="O60"/>
      <c r="P60"/>
      <c r="Q60"/>
    </row>
    <row r="61" spans="6:17" ht="12" customHeight="1">
      <c r="F61" s="1"/>
      <c r="G61" s="37"/>
      <c r="H61" s="37"/>
      <c r="I61" s="37"/>
      <c r="J61" s="38"/>
      <c r="K61" s="1"/>
      <c r="L61" s="1"/>
      <c r="M61" s="1"/>
      <c r="N61" s="1"/>
      <c r="O61"/>
      <c r="P61"/>
      <c r="Q61"/>
    </row>
    <row r="62" spans="6:17" ht="12" customHeight="1">
      <c r="F62" s="1"/>
      <c r="G62" s="37"/>
      <c r="H62" s="37"/>
      <c r="I62" s="37"/>
      <c r="J62" s="38"/>
      <c r="K62" s="1"/>
      <c r="L62" s="1"/>
      <c r="M62" s="1"/>
      <c r="N62" s="1"/>
      <c r="O62"/>
      <c r="P62"/>
      <c r="Q62"/>
    </row>
    <row r="63" spans="6:17" ht="12" customHeight="1">
      <c r="F63" s="1"/>
      <c r="G63" s="37"/>
      <c r="H63" s="37"/>
      <c r="I63" s="37"/>
      <c r="J63" s="38"/>
      <c r="K63" s="1"/>
      <c r="L63" s="1"/>
      <c r="M63" s="1"/>
      <c r="N63" s="1"/>
      <c r="O63"/>
      <c r="P63"/>
      <c r="Q63"/>
    </row>
    <row r="64" spans="6:17" ht="12" customHeight="1">
      <c r="F64" s="1"/>
      <c r="G64" s="37"/>
      <c r="H64" s="37"/>
      <c r="I64" s="37"/>
      <c r="J64" s="38"/>
      <c r="K64" s="1"/>
      <c r="L64" s="1"/>
      <c r="M64" s="1"/>
      <c r="N64" s="1"/>
      <c r="O64"/>
      <c r="P64"/>
      <c r="Q64"/>
    </row>
    <row r="65" spans="6:17" ht="12" customHeight="1">
      <c r="F65" s="1"/>
      <c r="G65" s="37"/>
      <c r="H65" s="37"/>
      <c r="I65" s="37"/>
      <c r="J65" s="38"/>
      <c r="K65" s="1"/>
      <c r="L65" s="1"/>
      <c r="M65" s="1"/>
      <c r="N65" s="1"/>
      <c r="O65"/>
      <c r="P65"/>
      <c r="Q65"/>
    </row>
    <row r="66" spans="6:17" ht="12" customHeight="1">
      <c r="F66" s="1"/>
      <c r="G66" s="37"/>
      <c r="H66" s="37"/>
      <c r="I66" s="37"/>
      <c r="J66" s="38"/>
      <c r="K66" s="1"/>
      <c r="L66" s="1"/>
      <c r="M66" s="1"/>
      <c r="N66" s="1"/>
      <c r="O66"/>
      <c r="P66"/>
      <c r="Q66"/>
    </row>
    <row r="67" spans="6:17" ht="12" customHeight="1">
      <c r="F67" s="1"/>
      <c r="G67" s="37"/>
      <c r="H67" s="37"/>
      <c r="I67" s="37"/>
      <c r="J67" s="38"/>
      <c r="K67" s="1"/>
      <c r="L67" s="1"/>
      <c r="M67" s="1"/>
      <c r="N67" s="1"/>
      <c r="O67"/>
      <c r="P67"/>
      <c r="Q67"/>
    </row>
    <row r="68" spans="6:17" ht="12" customHeight="1">
      <c r="F68" s="1"/>
      <c r="G68" s="37"/>
      <c r="H68" s="37"/>
      <c r="I68" s="37"/>
      <c r="J68" s="38"/>
      <c r="K68" s="1"/>
      <c r="L68" s="1"/>
      <c r="M68" s="1"/>
      <c r="N68" s="1"/>
      <c r="O68"/>
      <c r="P68"/>
      <c r="Q68"/>
    </row>
    <row r="69" spans="6:17" ht="12" customHeight="1">
      <c r="F69" s="1"/>
      <c r="G69" s="37"/>
      <c r="H69" s="37"/>
      <c r="I69" s="37"/>
      <c r="J69" s="38"/>
      <c r="K69" s="1"/>
      <c r="L69" s="1"/>
      <c r="M69" s="1"/>
      <c r="N69" s="1"/>
      <c r="O69"/>
      <c r="P69"/>
      <c r="Q69"/>
    </row>
    <row r="70" spans="6:17" ht="12" customHeight="1">
      <c r="F70" s="1"/>
      <c r="G70" s="37"/>
      <c r="H70" s="37"/>
      <c r="I70" s="37"/>
      <c r="J70" s="38"/>
      <c r="K70" s="1"/>
      <c r="L70" s="1"/>
      <c r="M70" s="1"/>
      <c r="N70" s="1"/>
      <c r="O70"/>
      <c r="P70"/>
      <c r="Q70"/>
    </row>
    <row r="71" spans="6:17" ht="12" customHeight="1">
      <c r="F71" s="1"/>
      <c r="G71" s="37"/>
      <c r="H71" s="37"/>
      <c r="I71" s="37"/>
      <c r="J71" s="38"/>
      <c r="K71" s="1"/>
      <c r="L71" s="1"/>
      <c r="M71" s="1"/>
      <c r="N71" s="1"/>
      <c r="O71"/>
      <c r="P71"/>
      <c r="Q71"/>
    </row>
    <row r="72" spans="6:17" ht="12" customHeight="1">
      <c r="F72" s="1"/>
      <c r="G72" s="37"/>
      <c r="H72" s="37"/>
      <c r="I72" s="37"/>
      <c r="J72" s="38"/>
      <c r="K72" s="1"/>
      <c r="L72" s="1"/>
      <c r="M72" s="1"/>
      <c r="N72" s="1"/>
      <c r="O72"/>
      <c r="P72"/>
      <c r="Q72"/>
    </row>
    <row r="73" spans="6:17" ht="12" customHeight="1">
      <c r="F73" s="1"/>
      <c r="G73" s="37"/>
      <c r="H73" s="37"/>
      <c r="I73" s="37"/>
      <c r="J73" s="38"/>
      <c r="K73" s="1"/>
      <c r="L73" s="1"/>
      <c r="M73" s="1"/>
      <c r="N73" s="1"/>
      <c r="O73"/>
      <c r="P73"/>
      <c r="Q73"/>
    </row>
    <row r="74" spans="6:17" ht="12" customHeight="1">
      <c r="F74" s="1"/>
      <c r="G74" s="37"/>
      <c r="H74" s="37"/>
      <c r="I74" s="37"/>
      <c r="J74" s="38"/>
      <c r="K74" s="1"/>
      <c r="L74" s="1"/>
      <c r="M74" s="1"/>
      <c r="N74" s="1"/>
      <c r="O74"/>
      <c r="P74"/>
      <c r="Q74"/>
    </row>
    <row r="75" spans="6:17" ht="12" customHeight="1">
      <c r="F75" s="1"/>
      <c r="G75" s="37"/>
      <c r="H75" s="37"/>
      <c r="I75" s="37"/>
      <c r="J75" s="38"/>
      <c r="K75" s="1"/>
      <c r="L75" s="1"/>
      <c r="M75" s="1"/>
      <c r="N75" s="1"/>
      <c r="O75"/>
      <c r="P75"/>
      <c r="Q75"/>
    </row>
    <row r="76" spans="6:17" ht="12" customHeight="1">
      <c r="F76" s="1"/>
      <c r="G76" s="37"/>
      <c r="H76" s="37"/>
      <c r="I76" s="37"/>
      <c r="J76" s="38"/>
      <c r="K76" s="1"/>
      <c r="L76" s="1"/>
      <c r="M76" s="1"/>
      <c r="N76" s="1"/>
      <c r="O76"/>
      <c r="P76"/>
      <c r="Q76"/>
    </row>
    <row r="77" spans="6:17" ht="12" customHeight="1">
      <c r="O77"/>
      <c r="P77"/>
      <c r="Q77"/>
    </row>
    <row r="78" spans="6:17">
      <c r="O78"/>
      <c r="P78"/>
      <c r="Q78"/>
    </row>
    <row r="79" spans="6:17" ht="12" customHeight="1">
      <c r="O79"/>
      <c r="P79"/>
      <c r="Q79"/>
    </row>
    <row r="80" spans="6:17" ht="12" customHeight="1">
      <c r="O80"/>
      <c r="P80"/>
      <c r="Q80"/>
    </row>
    <row r="81" spans="15:17" ht="12" customHeight="1">
      <c r="O81"/>
      <c r="P81"/>
      <c r="Q81"/>
    </row>
    <row r="82" spans="15:17" ht="12" customHeight="1">
      <c r="O82"/>
      <c r="P82"/>
      <c r="Q82"/>
    </row>
    <row r="83" spans="15:17" ht="12" customHeight="1">
      <c r="O83"/>
      <c r="P83"/>
      <c r="Q83"/>
    </row>
    <row r="84" spans="15:17" ht="12" customHeight="1">
      <c r="O84"/>
      <c r="P84"/>
      <c r="Q84"/>
    </row>
    <row r="85" spans="15:17" ht="12" customHeight="1">
      <c r="O85"/>
      <c r="P85"/>
      <c r="Q85"/>
    </row>
    <row r="86" spans="15:17" ht="12" customHeight="1">
      <c r="O86"/>
      <c r="P86"/>
      <c r="Q86"/>
    </row>
    <row r="87" spans="15:17" ht="12" customHeight="1">
      <c r="O87"/>
      <c r="P87"/>
      <c r="Q87"/>
    </row>
    <row r="88" spans="15:17" ht="12" customHeight="1">
      <c r="O88"/>
      <c r="P88"/>
      <c r="Q88"/>
    </row>
    <row r="89" spans="15:17" ht="12" customHeight="1">
      <c r="O89"/>
      <c r="P89"/>
      <c r="Q89"/>
    </row>
    <row r="90" spans="15:17" ht="12" customHeight="1">
      <c r="O90"/>
      <c r="P90"/>
      <c r="Q90"/>
    </row>
    <row r="91" spans="15:17" ht="12" customHeight="1">
      <c r="O91"/>
      <c r="P91"/>
      <c r="Q91"/>
    </row>
    <row r="92" spans="15:17" ht="12" customHeight="1">
      <c r="O92"/>
      <c r="P92"/>
      <c r="Q92"/>
    </row>
    <row r="93" spans="15:17" ht="12" customHeight="1">
      <c r="O93"/>
      <c r="P93"/>
      <c r="Q93"/>
    </row>
    <row r="94" spans="15:17" ht="12" customHeight="1">
      <c r="O94"/>
      <c r="P94"/>
      <c r="Q94"/>
    </row>
    <row r="95" spans="15:17" ht="12" customHeight="1">
      <c r="O95"/>
      <c r="P95"/>
      <c r="Q95"/>
    </row>
    <row r="96" spans="15:17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12" customHeight="1"/>
    <row r="177" ht="12" customHeight="1"/>
    <row r="178" ht="12" customHeight="1"/>
    <row r="179" ht="12" customHeight="1"/>
    <row r="180" ht="12" customHeight="1"/>
    <row r="181" ht="12" customHeight="1"/>
    <row r="182" ht="12" customHeight="1"/>
    <row r="183" ht="12" customHeight="1"/>
    <row r="184" ht="12" customHeight="1"/>
    <row r="185" ht="12" customHeight="1"/>
    <row r="186" ht="12" customHeight="1"/>
    <row r="187" ht="12" customHeight="1"/>
    <row r="188" ht="12" customHeight="1"/>
    <row r="189" ht="12" customHeight="1"/>
    <row r="190" ht="12" customHeight="1"/>
    <row r="191" ht="12" customHeight="1"/>
    <row r="192" ht="12" customHeight="1"/>
    <row r="193" ht="12" customHeight="1"/>
    <row r="194" ht="12" customHeight="1"/>
    <row r="195" ht="12" customHeight="1"/>
    <row r="196" ht="12" customHeight="1"/>
    <row r="197" ht="12" customHeight="1"/>
    <row r="198" ht="12" customHeight="1"/>
    <row r="199" ht="12" customHeight="1"/>
    <row r="200" ht="12" customHeight="1"/>
    <row r="201" ht="12" customHeight="1"/>
    <row r="202" ht="12" customHeight="1"/>
    <row r="203" ht="12" customHeight="1"/>
    <row r="204" ht="12" customHeight="1"/>
    <row r="205" ht="12" customHeight="1"/>
    <row r="206" ht="12" customHeight="1"/>
    <row r="207" ht="12" customHeight="1"/>
    <row r="208" ht="12" customHeight="1"/>
    <row r="209" ht="12" customHeight="1"/>
    <row r="210" ht="12" customHeight="1"/>
    <row r="211" ht="12" customHeight="1"/>
    <row r="212" ht="12" customHeight="1"/>
    <row r="213" ht="12" customHeight="1"/>
    <row r="214" ht="12" customHeight="1"/>
    <row r="215" ht="12" customHeight="1"/>
    <row r="216" ht="12" customHeight="1"/>
    <row r="217" ht="12" customHeight="1"/>
    <row r="218" ht="12" customHeight="1"/>
    <row r="219" ht="12" customHeight="1"/>
    <row r="220" ht="12" customHeight="1"/>
    <row r="221" ht="12" customHeight="1"/>
    <row r="222" ht="12" customHeight="1"/>
    <row r="223" ht="12" customHeight="1"/>
    <row r="224" ht="12" customHeight="1"/>
    <row r="225" ht="12" customHeight="1"/>
    <row r="226" ht="12" customHeight="1"/>
    <row r="227" ht="12" customHeight="1"/>
    <row r="228" ht="12" customHeight="1"/>
    <row r="229" ht="12" customHeight="1"/>
    <row r="230" ht="12" customHeight="1"/>
    <row r="231" ht="12" customHeight="1"/>
    <row r="232" ht="12" customHeight="1"/>
    <row r="233" ht="12" customHeight="1"/>
    <row r="234" ht="12" customHeight="1"/>
    <row r="235" ht="12" customHeight="1"/>
    <row r="236" ht="12" customHeight="1"/>
    <row r="237" ht="12" customHeight="1"/>
    <row r="238" ht="12" customHeight="1"/>
    <row r="239" ht="12" customHeight="1"/>
    <row r="240" ht="12" customHeight="1"/>
    <row r="241" ht="12" customHeight="1"/>
    <row r="242" ht="12" customHeight="1"/>
    <row r="243" ht="12" customHeight="1"/>
    <row r="244" ht="12" customHeight="1"/>
    <row r="245" ht="12" customHeight="1"/>
    <row r="246" ht="12" customHeight="1"/>
    <row r="247" ht="12" customHeight="1"/>
    <row r="248" ht="12" customHeight="1"/>
    <row r="249" ht="12" customHeight="1"/>
    <row r="250" ht="12" customHeight="1"/>
    <row r="251" ht="12" customHeight="1"/>
    <row r="252" ht="12" customHeight="1"/>
    <row r="253" ht="12" customHeight="1"/>
    <row r="254" ht="12" customHeight="1"/>
    <row r="255" ht="12" customHeight="1"/>
    <row r="256" ht="12" customHeight="1"/>
    <row r="257" ht="12" customHeight="1"/>
    <row r="258" ht="12" customHeight="1"/>
    <row r="259" ht="12" customHeight="1"/>
    <row r="260" ht="12" customHeight="1"/>
    <row r="261" ht="12" customHeight="1"/>
    <row r="262" ht="12" customHeight="1"/>
    <row r="263" ht="12" customHeight="1"/>
    <row r="264" ht="12" customHeight="1"/>
    <row r="265" ht="12" customHeight="1"/>
    <row r="266" ht="12" customHeight="1"/>
    <row r="267" ht="12" customHeight="1"/>
    <row r="268" ht="12" customHeight="1"/>
    <row r="269" ht="12" customHeight="1"/>
    <row r="270" ht="12" customHeight="1"/>
    <row r="271" ht="12" customHeight="1"/>
    <row r="272" ht="12" customHeight="1"/>
    <row r="273" ht="12" customHeight="1"/>
    <row r="274" ht="12" customHeight="1"/>
    <row r="275" ht="12" customHeight="1"/>
    <row r="276" ht="12" customHeight="1"/>
    <row r="277" ht="12" customHeight="1"/>
    <row r="278" ht="12" customHeight="1"/>
    <row r="279" ht="12" customHeight="1"/>
    <row r="280" ht="12" customHeight="1"/>
    <row r="281" ht="12" customHeight="1"/>
    <row r="282" ht="12" customHeight="1"/>
    <row r="283" ht="12" customHeight="1"/>
    <row r="284" ht="12" customHeight="1"/>
    <row r="285" ht="12" customHeight="1"/>
    <row r="286" ht="12" customHeight="1"/>
    <row r="287" ht="12" customHeight="1"/>
    <row r="288" ht="12" customHeight="1"/>
    <row r="289" ht="12" customHeight="1"/>
    <row r="290" ht="12" customHeight="1"/>
    <row r="291" ht="12" customHeight="1"/>
    <row r="292" ht="12" customHeight="1"/>
    <row r="293" ht="12" customHeight="1"/>
    <row r="294" ht="12" customHeight="1"/>
    <row r="295" ht="12" customHeight="1"/>
    <row r="296" ht="12" customHeight="1"/>
    <row r="297" ht="12" customHeight="1"/>
    <row r="298" ht="12" customHeight="1"/>
    <row r="299" ht="12" customHeight="1"/>
    <row r="300" ht="12" customHeight="1"/>
    <row r="301" ht="12" customHeight="1"/>
    <row r="302" ht="12" customHeight="1"/>
    <row r="303" ht="12" customHeight="1"/>
    <row r="304" ht="12" customHeight="1"/>
    <row r="305" ht="12" customHeight="1"/>
    <row r="306" ht="12" customHeight="1"/>
    <row r="307" ht="12" customHeight="1"/>
    <row r="308" ht="12" customHeight="1"/>
    <row r="309" ht="12" customHeight="1"/>
    <row r="310" ht="12" customHeight="1"/>
    <row r="311" ht="12" customHeight="1"/>
    <row r="312" ht="12" customHeight="1"/>
    <row r="313" ht="12" customHeight="1"/>
    <row r="314" ht="12" customHeight="1"/>
    <row r="315" ht="12" customHeight="1"/>
    <row r="316" ht="12" customHeight="1"/>
    <row r="317" ht="12" customHeight="1"/>
    <row r="318" ht="12" customHeight="1"/>
    <row r="319" ht="12" customHeight="1"/>
    <row r="320" ht="12" customHeight="1"/>
    <row r="321" ht="12" customHeight="1"/>
    <row r="322" ht="12" customHeight="1"/>
    <row r="323" ht="12" customHeight="1"/>
    <row r="324" ht="12" customHeight="1"/>
    <row r="325" ht="12" customHeight="1"/>
    <row r="326" ht="12" customHeight="1"/>
    <row r="327" ht="12" customHeight="1"/>
    <row r="328" ht="12" customHeight="1"/>
  </sheetData>
  <dataConsolidate>
    <dataRefs count="1">
      <dataRef ref="T4:W269" sheet="紙本紀錄表" r:id="rId1"/>
    </dataRefs>
  </dataConsolidate>
  <mergeCells count="49">
    <mergeCell ref="AE41:AG41"/>
    <mergeCell ref="AA22:AC22"/>
    <mergeCell ref="AE22:AG22"/>
    <mergeCell ref="AM35:AM41"/>
    <mergeCell ref="D38:D40"/>
    <mergeCell ref="D41:F41"/>
    <mergeCell ref="G41:I41"/>
    <mergeCell ref="K41:M41"/>
    <mergeCell ref="D23:D25"/>
    <mergeCell ref="D26:D28"/>
    <mergeCell ref="D29:D31"/>
    <mergeCell ref="D32:D34"/>
    <mergeCell ref="D35:D37"/>
    <mergeCell ref="O41:Q41"/>
    <mergeCell ref="S41:U41"/>
    <mergeCell ref="W41:Y41"/>
    <mergeCell ref="AA41:AC41"/>
    <mergeCell ref="G22:I22"/>
    <mergeCell ref="K22:M22"/>
    <mergeCell ref="O22:Q22"/>
    <mergeCell ref="S22:U22"/>
    <mergeCell ref="W22:Y22"/>
    <mergeCell ref="D15:D17"/>
    <mergeCell ref="AM15:AM21"/>
    <mergeCell ref="D18:D20"/>
    <mergeCell ref="D21:F21"/>
    <mergeCell ref="G21:I21"/>
    <mergeCell ref="K21:M21"/>
    <mergeCell ref="O21:Q21"/>
    <mergeCell ref="S21:U21"/>
    <mergeCell ref="W21:Y21"/>
    <mergeCell ref="AA21:AC21"/>
    <mergeCell ref="AE21:AG21"/>
    <mergeCell ref="D12:D14"/>
    <mergeCell ref="B1:C1"/>
    <mergeCell ref="D1:F1"/>
    <mergeCell ref="J1:K1"/>
    <mergeCell ref="L1:O1"/>
    <mergeCell ref="D3:D5"/>
    <mergeCell ref="D6:D8"/>
    <mergeCell ref="D9:D11"/>
    <mergeCell ref="AI1:AL1"/>
    <mergeCell ref="G2:I2"/>
    <mergeCell ref="K2:M2"/>
    <mergeCell ref="O2:Q2"/>
    <mergeCell ref="S2:U2"/>
    <mergeCell ref="W2:Y2"/>
    <mergeCell ref="AA2:AC2"/>
    <mergeCell ref="AE2:AG2"/>
  </mergeCells>
  <phoneticPr fontId="1" type="noConversion"/>
  <conditionalFormatting sqref="G2:G22 H3:I20 K3:M20 O3:Q20 W3:Y20 AE3:AG20 G23:I40 K23:M40 O23:Q40 S23:U40 W23:Y40 AE23:AG40 S3:U20 K2 O2 S2 W2 AE2 K21:K22 O21:O22 S21:S22 W21:W22 G41 K41 O41 S41 W41 G96:I1048576">
    <cfRule type="containsText" dxfId="223" priority="37" operator="containsText" text="K">
      <formula>NOT(ISERROR(SEARCH("K",G2)))</formula>
    </cfRule>
  </conditionalFormatting>
  <conditionalFormatting sqref="G3">
    <cfRule type="cellIs" dxfId="222" priority="36" operator="equal">
      <formula>"K"</formula>
    </cfRule>
  </conditionalFormatting>
  <conditionalFormatting sqref="G23">
    <cfRule type="cellIs" dxfId="221" priority="26" operator="equal">
      <formula>"K"</formula>
    </cfRule>
  </conditionalFormatting>
  <conditionalFormatting sqref="G3:I20">
    <cfRule type="cellIs" dxfId="220" priority="35" operator="between">
      <formula>1</formula>
      <formula>999</formula>
    </cfRule>
  </conditionalFormatting>
  <conditionalFormatting sqref="G23:I40">
    <cfRule type="cellIs" dxfId="219" priority="25" operator="between">
      <formula>1</formula>
      <formula>999</formula>
    </cfRule>
  </conditionalFormatting>
  <conditionalFormatting sqref="G3:AG20 G23:AG40">
    <cfRule type="cellIs" dxfId="218" priority="13" operator="equal">
      <formula>"AP"</formula>
    </cfRule>
    <cfRule type="cellIs" dxfId="217" priority="14" operator="equal">
      <formula>"DI"</formula>
    </cfRule>
  </conditionalFormatting>
  <conditionalFormatting sqref="K3">
    <cfRule type="cellIs" dxfId="216" priority="34" operator="equal">
      <formula>"K"</formula>
    </cfRule>
  </conditionalFormatting>
  <conditionalFormatting sqref="K23">
    <cfRule type="cellIs" dxfId="215" priority="24" operator="equal">
      <formula>"K"</formula>
    </cfRule>
  </conditionalFormatting>
  <conditionalFormatting sqref="K3:M20">
    <cfRule type="cellIs" dxfId="214" priority="33" operator="between">
      <formula>1</formula>
      <formula>999</formula>
    </cfRule>
  </conditionalFormatting>
  <conditionalFormatting sqref="K23:M40">
    <cfRule type="cellIs" dxfId="213" priority="23" operator="between">
      <formula>1</formula>
      <formula>999</formula>
    </cfRule>
  </conditionalFormatting>
  <conditionalFormatting sqref="O3">
    <cfRule type="cellIs" dxfId="212" priority="32" operator="equal">
      <formula>"K"</formula>
    </cfRule>
  </conditionalFormatting>
  <conditionalFormatting sqref="O23">
    <cfRule type="cellIs" dxfId="211" priority="22" operator="equal">
      <formula>"K"</formula>
    </cfRule>
  </conditionalFormatting>
  <conditionalFormatting sqref="O3:Q20">
    <cfRule type="cellIs" dxfId="210" priority="31" operator="between">
      <formula>1</formula>
      <formula>999</formula>
    </cfRule>
  </conditionalFormatting>
  <conditionalFormatting sqref="O23:Q40">
    <cfRule type="cellIs" dxfId="209" priority="21" operator="between">
      <formula>1</formula>
      <formula>999</formula>
    </cfRule>
  </conditionalFormatting>
  <conditionalFormatting sqref="S23">
    <cfRule type="cellIs" dxfId="208" priority="20" operator="equal">
      <formula>"K"</formula>
    </cfRule>
  </conditionalFormatting>
  <conditionalFormatting sqref="S3:U20">
    <cfRule type="cellIs" dxfId="207" priority="12" operator="between">
      <formula>1</formula>
      <formula>999</formula>
    </cfRule>
  </conditionalFormatting>
  <conditionalFormatting sqref="S23:U40">
    <cfRule type="cellIs" dxfId="206" priority="19" operator="between">
      <formula>1</formula>
      <formula>999</formula>
    </cfRule>
  </conditionalFormatting>
  <conditionalFormatting sqref="W3">
    <cfRule type="cellIs" dxfId="205" priority="30" operator="equal">
      <formula>"K"</formula>
    </cfRule>
  </conditionalFormatting>
  <conditionalFormatting sqref="W23">
    <cfRule type="cellIs" dxfId="204" priority="18" operator="equal">
      <formula>"K"</formula>
    </cfRule>
  </conditionalFormatting>
  <conditionalFormatting sqref="W3:Y20">
    <cfRule type="cellIs" dxfId="203" priority="29" operator="between">
      <formula>1</formula>
      <formula>999</formula>
    </cfRule>
  </conditionalFormatting>
  <conditionalFormatting sqref="W23:Y40">
    <cfRule type="cellIs" dxfId="202" priority="17" operator="between">
      <formula>1</formula>
      <formula>999</formula>
    </cfRule>
  </conditionalFormatting>
  <conditionalFormatting sqref="AA2">
    <cfRule type="containsText" dxfId="201" priority="8" operator="containsText" text="K">
      <formula>NOT(ISERROR(SEARCH("K",AA2)))</formula>
    </cfRule>
  </conditionalFormatting>
  <conditionalFormatting sqref="AA3">
    <cfRule type="cellIs" dxfId="200" priority="10" operator="equal">
      <formula>"K"</formula>
    </cfRule>
  </conditionalFormatting>
  <conditionalFormatting sqref="AA21:AA22">
    <cfRule type="containsText" dxfId="199" priority="2" operator="containsText" text="K">
      <formula>NOT(ISERROR(SEARCH("K",AA21)))</formula>
    </cfRule>
  </conditionalFormatting>
  <conditionalFormatting sqref="AA23">
    <cfRule type="cellIs" dxfId="198" priority="6" operator="equal">
      <formula>"K"</formula>
    </cfRule>
  </conditionalFormatting>
  <conditionalFormatting sqref="AA41">
    <cfRule type="containsText" dxfId="197" priority="4" operator="containsText" text="K">
      <formula>NOT(ISERROR(SEARCH("K",AA41)))</formula>
    </cfRule>
  </conditionalFormatting>
  <conditionalFormatting sqref="AA3:AC20">
    <cfRule type="containsText" dxfId="196" priority="11" operator="containsText" text="K">
      <formula>NOT(ISERROR(SEARCH("K",AA3)))</formula>
    </cfRule>
    <cfRule type="cellIs" dxfId="195" priority="9" operator="between">
      <formula>1</formula>
      <formula>999</formula>
    </cfRule>
  </conditionalFormatting>
  <conditionalFormatting sqref="AA23:AC40">
    <cfRule type="containsText" dxfId="194" priority="7" operator="containsText" text="K">
      <formula>NOT(ISERROR(SEARCH("K",AA23)))</formula>
    </cfRule>
    <cfRule type="cellIs" dxfId="193" priority="5" operator="between">
      <formula>1</formula>
      <formula>999</formula>
    </cfRule>
  </conditionalFormatting>
  <conditionalFormatting sqref="AE3">
    <cfRule type="cellIs" dxfId="192" priority="28" operator="equal">
      <formula>"K"</formula>
    </cfRule>
  </conditionalFormatting>
  <conditionalFormatting sqref="AE21:AE22">
    <cfRule type="containsText" dxfId="191" priority="1" operator="containsText" text="K">
      <formula>NOT(ISERROR(SEARCH("K",AE21)))</formula>
    </cfRule>
  </conditionalFormatting>
  <conditionalFormatting sqref="AE23">
    <cfRule type="cellIs" dxfId="190" priority="16" operator="equal">
      <formula>"K"</formula>
    </cfRule>
  </conditionalFormatting>
  <conditionalFormatting sqref="AE41">
    <cfRule type="containsText" dxfId="189" priority="3" operator="containsText" text="K">
      <formula>NOT(ISERROR(SEARCH("K",AE41)))</formula>
    </cfRule>
  </conditionalFormatting>
  <conditionalFormatting sqref="AE3:AG20">
    <cfRule type="cellIs" dxfId="188" priority="27" operator="between">
      <formula>1</formula>
      <formula>999</formula>
    </cfRule>
  </conditionalFormatting>
  <conditionalFormatting sqref="AE23:AG40">
    <cfRule type="cellIs" dxfId="187" priority="15" operator="between">
      <formula>1</formula>
      <formula>999</formula>
    </cfRule>
  </conditionalFormatting>
  <pageMargins left="0.78740157480314965" right="0" top="0.19685039370078741" bottom="0" header="0" footer="0"/>
  <pageSetup paperSize="9" scale="54" orientation="landscape" horizontalDpi="360" verticalDpi="360" r:id="rId2"/>
  <extLst>
    <ext xmlns:x14="http://schemas.microsoft.com/office/spreadsheetml/2009/9/main" uri="{CCE6A557-97BC-4b89-ADB6-D9C93CAAB3DF}">
      <x14:dataValidations xmlns:xm="http://schemas.microsoft.com/office/excel/2006/main" disablePrompts="1" count="5">
        <x14:dataValidation type="list" allowBlank="1" showInputMessage="1" showErrorMessage="1">
          <x14:formula1>
            <xm:f>分組球員名單!$F$3:$F$7</xm:f>
          </x14:formula1>
          <xm:sqref>T1 X1</xm:sqref>
        </x14:dataValidation>
        <x14:dataValidation type="list" allowBlank="1" showInputMessage="1" showErrorMessage="1">
          <x14:formula1>
            <xm:f>分組球員名單!$D$1:$D$4</xm:f>
          </x14:formula1>
          <xm:sqref>AM13 AM33 AM29:AM30 AM26 AM23 AM9:AM10 AM3 AM6</xm:sqref>
        </x14:dataValidation>
        <x14:dataValidation type="list" allowBlank="1" showInputMessage="1" showErrorMessage="1">
          <x14:formula1>
            <xm:f>分組球員名單!$D$3:$D$19</xm:f>
          </x14:formula1>
          <xm:sqref>AM4 AM31:AM32 AM27:AM28 AM24:AM25 AM11:AM12 AM7:AM8</xm:sqref>
        </x14:dataValidation>
        <x14:dataValidation type="list" allowBlank="1" showInputMessage="1" showErrorMessage="1">
          <x14:formula1>
            <xm:f>分組球員名單!$A$2:$A$48</xm:f>
          </x14:formula1>
          <xm:sqref>F23:F40 F3:F20</xm:sqref>
        </x14:dataValidation>
        <x14:dataValidation type="list" allowBlank="1" showInputMessage="1" showErrorMessage="1">
          <x14:formula1>
            <xm:f>分組球員名單!$D$3:$D$8</xm:f>
          </x14:formula1>
          <xm:sqref>AM5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B328"/>
  <sheetViews>
    <sheetView topLeftCell="A10" zoomScaleNormal="100" workbookViewId="0">
      <selection activeCell="AV33" sqref="AV33"/>
    </sheetView>
  </sheetViews>
  <sheetFormatPr defaultRowHeight="16.5"/>
  <cols>
    <col min="1" max="1" width="7.5" customWidth="1"/>
    <col min="2" max="2" width="5.625" customWidth="1"/>
    <col min="3" max="3" width="5.875" customWidth="1"/>
    <col min="4" max="4" width="2.625" style="14" customWidth="1"/>
    <col min="5" max="5" width="4.375" style="14" customWidth="1"/>
    <col min="6" max="6" width="14.625" style="15" customWidth="1"/>
    <col min="7" max="9" width="3.625" style="16" customWidth="1"/>
    <col min="10" max="10" width="3.625" style="17" customWidth="1"/>
    <col min="11" max="14" width="3.625" style="15" customWidth="1"/>
    <col min="15" max="17" width="3.625" style="1" customWidth="1"/>
    <col min="18" max="33" width="3.625" customWidth="1"/>
    <col min="34" max="34" width="2.625" customWidth="1"/>
    <col min="35" max="36" width="4.375" customWidth="1"/>
    <col min="37" max="37" width="4.625" customWidth="1"/>
    <col min="38" max="38" width="4.5" customWidth="1"/>
    <col min="39" max="39" width="16" customWidth="1"/>
    <col min="41" max="51" width="8.625" customWidth="1"/>
  </cols>
  <sheetData>
    <row r="1" spans="1:54" ht="20.100000000000001" customHeight="1" thickBot="1">
      <c r="B1" s="272" t="s">
        <v>27</v>
      </c>
      <c r="C1" s="280"/>
      <c r="D1" s="281" t="s">
        <v>0</v>
      </c>
      <c r="E1" s="282"/>
      <c r="F1" s="283"/>
      <c r="G1" s="24"/>
      <c r="H1" s="23" t="s">
        <v>29</v>
      </c>
      <c r="I1" s="23"/>
      <c r="J1" s="284" t="s">
        <v>1</v>
      </c>
      <c r="K1" s="285"/>
      <c r="L1" s="286" t="s">
        <v>86</v>
      </c>
      <c r="M1" s="287"/>
      <c r="N1" s="287"/>
      <c r="O1" s="288"/>
      <c r="P1" s="32"/>
      <c r="Q1" s="58">
        <f>AE21</f>
        <v>13</v>
      </c>
      <c r="R1" s="33"/>
      <c r="S1" s="33"/>
      <c r="T1" s="33" t="s">
        <v>148</v>
      </c>
      <c r="U1" s="35"/>
      <c r="V1" s="33" t="s">
        <v>2</v>
      </c>
      <c r="W1" s="33"/>
      <c r="X1" s="33" t="s">
        <v>129</v>
      </c>
      <c r="Y1" s="35"/>
      <c r="Z1" s="33"/>
      <c r="AA1" s="58">
        <f>AE41</f>
        <v>6</v>
      </c>
      <c r="AB1" s="33"/>
      <c r="AC1" s="33"/>
      <c r="AD1" s="33"/>
      <c r="AE1" s="123"/>
      <c r="AG1" s="123"/>
      <c r="AH1" s="34"/>
      <c r="AI1" s="272" t="s">
        <v>8</v>
      </c>
      <c r="AJ1" s="273"/>
      <c r="AK1" s="273"/>
      <c r="AL1" s="273"/>
      <c r="AM1" s="64"/>
    </row>
    <row r="2" spans="1:54" ht="15" customHeight="1" thickBot="1">
      <c r="A2" s="67" t="s">
        <v>17</v>
      </c>
      <c r="B2" s="59" t="s">
        <v>26</v>
      </c>
      <c r="C2" s="59" t="s">
        <v>24</v>
      </c>
      <c r="D2" s="18" t="s">
        <v>3</v>
      </c>
      <c r="E2" s="18" t="s">
        <v>18</v>
      </c>
      <c r="F2" s="25" t="s">
        <v>4</v>
      </c>
      <c r="G2" s="274">
        <v>1</v>
      </c>
      <c r="H2" s="275"/>
      <c r="I2" s="275"/>
      <c r="J2" s="20" t="s">
        <v>5</v>
      </c>
      <c r="K2" s="275">
        <v>2</v>
      </c>
      <c r="L2" s="275"/>
      <c r="M2" s="275"/>
      <c r="N2" s="19" t="s">
        <v>5</v>
      </c>
      <c r="O2" s="300">
        <v>3</v>
      </c>
      <c r="P2" s="301"/>
      <c r="Q2" s="301"/>
      <c r="R2" s="27" t="s">
        <v>5</v>
      </c>
      <c r="S2" s="302">
        <v>4</v>
      </c>
      <c r="T2" s="303"/>
      <c r="U2" s="303"/>
      <c r="V2" s="26" t="s">
        <v>5</v>
      </c>
      <c r="W2" s="302">
        <v>5</v>
      </c>
      <c r="X2" s="303"/>
      <c r="Y2" s="303"/>
      <c r="Z2" s="36" t="s">
        <v>5</v>
      </c>
      <c r="AA2" s="302">
        <v>6</v>
      </c>
      <c r="AB2" s="303"/>
      <c r="AC2" s="304"/>
      <c r="AD2" s="124" t="s">
        <v>74</v>
      </c>
      <c r="AE2" s="274">
        <v>7</v>
      </c>
      <c r="AF2" s="275"/>
      <c r="AG2" s="276"/>
      <c r="AH2" s="19" t="s">
        <v>5</v>
      </c>
      <c r="AI2" s="44" t="s">
        <v>25</v>
      </c>
      <c r="AJ2" s="42" t="s">
        <v>11</v>
      </c>
      <c r="AK2" s="43" t="s">
        <v>7</v>
      </c>
      <c r="AL2" s="61" t="s">
        <v>87</v>
      </c>
      <c r="AM2" s="19" t="s">
        <v>23</v>
      </c>
      <c r="AN2" s="72"/>
    </row>
    <row r="3" spans="1:54" ht="15" customHeight="1" thickBot="1">
      <c r="A3" s="60">
        <f>COUNTIF($G$23:$AG$40,E3)</f>
        <v>0</v>
      </c>
      <c r="B3" s="66"/>
      <c r="C3" s="66">
        <f>COUNTIF(G3:AG3,"HR")</f>
        <v>0</v>
      </c>
      <c r="D3" s="278">
        <v>1</v>
      </c>
      <c r="E3" s="70" t="s">
        <v>149</v>
      </c>
      <c r="F3" s="56" t="s">
        <v>105</v>
      </c>
      <c r="G3" s="28" t="s">
        <v>154</v>
      </c>
      <c r="H3" s="21"/>
      <c r="I3" s="22"/>
      <c r="J3" s="11"/>
      <c r="K3" s="28"/>
      <c r="L3" s="21" t="s">
        <v>155</v>
      </c>
      <c r="M3" s="22"/>
      <c r="N3" s="11"/>
      <c r="O3" s="28"/>
      <c r="P3" s="71" t="s">
        <v>155</v>
      </c>
      <c r="Q3" s="55"/>
      <c r="R3" s="11"/>
      <c r="S3" s="28">
        <v>35</v>
      </c>
      <c r="T3" s="21"/>
      <c r="U3" s="22"/>
      <c r="V3" s="11"/>
      <c r="W3" s="28"/>
      <c r="X3" s="21"/>
      <c r="Y3" s="22"/>
      <c r="Z3" s="11"/>
      <c r="AA3" s="28"/>
      <c r="AB3" s="21"/>
      <c r="AC3" s="22"/>
      <c r="AD3" s="11"/>
      <c r="AE3" s="21"/>
      <c r="AF3" s="21"/>
      <c r="AG3" s="22"/>
      <c r="AH3" s="8"/>
      <c r="AI3" s="52">
        <f>COUNTA(G3:I3,K3:M3,O3:Q3,S3:U3,W3:Y3,AA3:AC3,AE3:AG3)</f>
        <v>4</v>
      </c>
      <c r="AJ3" s="52">
        <f>COUNTIF(G3:AG3,"R")+(COUNTIF(G3:AG3,"HR")*2)</f>
        <v>2</v>
      </c>
      <c r="AK3" s="52">
        <f>COUNTIF(G3:AG3,"K")</f>
        <v>1</v>
      </c>
      <c r="AL3" s="52">
        <f>$A3+$B3</f>
        <v>0</v>
      </c>
      <c r="AM3" s="74" t="s">
        <v>21</v>
      </c>
      <c r="AO3" s="18" t="s">
        <v>18</v>
      </c>
      <c r="AP3" s="25" t="s">
        <v>4</v>
      </c>
      <c r="AQ3" s="44" t="s">
        <v>25</v>
      </c>
      <c r="AR3" s="42" t="s">
        <v>11</v>
      </c>
      <c r="AS3" s="43" t="s">
        <v>7</v>
      </c>
      <c r="AT3" s="45" t="s">
        <v>87</v>
      </c>
      <c r="AV3" t="s">
        <v>119</v>
      </c>
      <c r="AW3" s="1"/>
      <c r="AX3" s="130" t="s">
        <v>120</v>
      </c>
      <c r="AY3" s="37"/>
      <c r="AZ3" s="37"/>
      <c r="BA3" s="37"/>
      <c r="BB3" s="37"/>
    </row>
    <row r="4" spans="1:54" ht="15" customHeight="1">
      <c r="A4" s="60">
        <f t="shared" ref="A4:A20" si="0">COUNTIF($G$23:$AG$40,E4)</f>
        <v>2</v>
      </c>
      <c r="B4" s="60"/>
      <c r="C4" s="66">
        <f t="shared" ref="C4:C20" si="1">COUNTIF(G4:AG4,"HR")</f>
        <v>0</v>
      </c>
      <c r="D4" s="278"/>
      <c r="E4" s="69" t="s">
        <v>158</v>
      </c>
      <c r="F4" s="57" t="s">
        <v>114</v>
      </c>
      <c r="G4" s="29"/>
      <c r="H4" s="3"/>
      <c r="I4" s="6"/>
      <c r="J4" s="12"/>
      <c r="K4" s="29"/>
      <c r="L4" s="3"/>
      <c r="M4" s="6"/>
      <c r="N4" s="12"/>
      <c r="O4" s="29"/>
      <c r="P4" s="3"/>
      <c r="Q4" s="6"/>
      <c r="R4" s="12"/>
      <c r="S4" s="29"/>
      <c r="T4" s="3"/>
      <c r="U4" s="6"/>
      <c r="V4" s="12"/>
      <c r="W4" s="29"/>
      <c r="X4" s="3" t="s">
        <v>155</v>
      </c>
      <c r="Y4" s="6"/>
      <c r="Z4" s="12"/>
      <c r="AA4" s="29"/>
      <c r="AB4" s="3">
        <v>35</v>
      </c>
      <c r="AC4" s="6"/>
      <c r="AD4" s="12"/>
      <c r="AE4" s="3"/>
      <c r="AF4" s="3"/>
      <c r="AG4" s="6"/>
      <c r="AH4" s="9"/>
      <c r="AI4" s="52">
        <f t="shared" ref="AI4:AI20" si="2">COUNTA(G4:I4,K4:M4,O4:Q4,S4:U4,W4:Y4,AA4:AC4,AE4:AG4)</f>
        <v>2</v>
      </c>
      <c r="AJ4" s="52">
        <f t="shared" ref="AJ4:AJ20" si="3">COUNTIF(G4:AG4,"R")+(COUNTIF(G4:AG4,"HR")*2)</f>
        <v>1</v>
      </c>
      <c r="AK4" s="52">
        <f t="shared" ref="AK4:AK20" si="4">COUNTIF(G4:AG4,"K")</f>
        <v>0</v>
      </c>
      <c r="AL4" s="52">
        <f t="shared" ref="AL4:AL20" si="5">$A4+$B4</f>
        <v>2</v>
      </c>
      <c r="AM4" s="75" t="s">
        <v>37</v>
      </c>
      <c r="AO4" s="66">
        <v>18</v>
      </c>
      <c r="AP4" s="1" t="str" cm="1">
        <f t="array" ref="AP4:AP13">_xlfn.UNIQUE(F3:F20)</f>
        <v>梁耿縉</v>
      </c>
      <c r="AQ4" s="66">
        <f>SUMIF($F$3:$F$20,AP4,$AI$3:$AI$20)</f>
        <v>4</v>
      </c>
      <c r="AR4" s="84">
        <f>SUMIF($F$3:$F$20,AP4,$AJ$3:$AJ$20)</f>
        <v>2</v>
      </c>
      <c r="AS4" s="84">
        <f>SUMIF($F$3:$F$20,AP4,$AK$3:$AK$20)</f>
        <v>1</v>
      </c>
      <c r="AT4" s="84">
        <f>SUMIF($F$3:$F$20,AP4,$AL$3:$AL$20)</f>
        <v>0</v>
      </c>
      <c r="AV4" s="232" t="s">
        <v>32</v>
      </c>
      <c r="AW4" s="230" t="s">
        <v>25</v>
      </c>
      <c r="AX4" s="233" t="s">
        <v>11</v>
      </c>
      <c r="AY4" s="234" t="s">
        <v>7</v>
      </c>
    </row>
    <row r="5" spans="1:54" ht="15" customHeight="1">
      <c r="A5" s="60">
        <f t="shared" si="0"/>
        <v>0</v>
      </c>
      <c r="B5" s="60"/>
      <c r="C5" s="66">
        <f t="shared" si="1"/>
        <v>0</v>
      </c>
      <c r="D5" s="279"/>
      <c r="E5" s="69"/>
      <c r="F5" s="57"/>
      <c r="G5" s="30"/>
      <c r="H5" s="4"/>
      <c r="I5" s="7"/>
      <c r="J5" s="12"/>
      <c r="K5" s="30"/>
      <c r="L5" s="4"/>
      <c r="M5" s="7"/>
      <c r="N5" s="12"/>
      <c r="O5" s="30"/>
      <c r="P5" s="4"/>
      <c r="Q5" s="7"/>
      <c r="R5" s="12"/>
      <c r="S5" s="30"/>
      <c r="T5" s="4"/>
      <c r="U5" s="7"/>
      <c r="V5" s="12"/>
      <c r="W5" s="30"/>
      <c r="X5" s="4"/>
      <c r="Y5" s="7"/>
      <c r="Z5" s="12"/>
      <c r="AA5" s="30"/>
      <c r="AB5" s="4"/>
      <c r="AC5" s="7"/>
      <c r="AD5" s="12"/>
      <c r="AE5" s="4"/>
      <c r="AF5" s="4"/>
      <c r="AG5" s="7"/>
      <c r="AH5" s="9"/>
      <c r="AI5" s="52">
        <f t="shared" si="2"/>
        <v>0</v>
      </c>
      <c r="AJ5" s="52">
        <f t="shared" si="3"/>
        <v>0</v>
      </c>
      <c r="AK5" s="52">
        <f t="shared" si="4"/>
        <v>0</v>
      </c>
      <c r="AL5" s="52">
        <f t="shared" si="5"/>
        <v>0</v>
      </c>
      <c r="AM5" s="76"/>
      <c r="AO5" s="60">
        <v>26</v>
      </c>
      <c r="AP5" s="83" t="str">
        <v>李怡慧</v>
      </c>
      <c r="AQ5" s="60">
        <f t="shared" ref="AQ5:AQ6" si="6">SUMIF($F$3:$F$20,AP5,$AI$3:$AI$20)</f>
        <v>2</v>
      </c>
      <c r="AR5" s="83">
        <f t="shared" ref="AR5:AR6" si="7">SUMIF($F$3:$F$20,AP5,$AJ$3:$AJ$20)</f>
        <v>1</v>
      </c>
      <c r="AS5" s="83">
        <f t="shared" ref="AS5:AS6" si="8">SUMIF($F$3:$F$20,AP5,$AK$3:$AK$20)</f>
        <v>0</v>
      </c>
      <c r="AT5" s="83">
        <f t="shared" ref="AT5:AT6" si="9">SUMIF($F$3:$F$20,AP5,$AL$3:$AL$20)</f>
        <v>2</v>
      </c>
      <c r="AV5" s="225" t="str" cm="1">
        <f t="array" ref="AV5:AV6">_xlfn.UNIQUE(AM4:AM5)</f>
        <v>陳相睿</v>
      </c>
      <c r="AW5" s="60">
        <v>31</v>
      </c>
      <c r="AX5" s="60">
        <v>13</v>
      </c>
      <c r="AY5" s="239">
        <v>8</v>
      </c>
    </row>
    <row r="6" spans="1:54" ht="15" customHeight="1">
      <c r="A6" s="60">
        <f t="shared" si="0"/>
        <v>0</v>
      </c>
      <c r="B6" s="60"/>
      <c r="C6" s="66">
        <f t="shared" si="1"/>
        <v>0</v>
      </c>
      <c r="D6" s="277">
        <v>2</v>
      </c>
      <c r="E6" s="69" t="s">
        <v>150</v>
      </c>
      <c r="F6" s="57" t="s">
        <v>107</v>
      </c>
      <c r="G6" s="31">
        <v>111</v>
      </c>
      <c r="H6" s="2"/>
      <c r="I6" s="5"/>
      <c r="J6" s="12"/>
      <c r="K6" s="31"/>
      <c r="L6" s="2">
        <v>8</v>
      </c>
      <c r="M6" s="5"/>
      <c r="N6" s="12"/>
      <c r="O6" s="31"/>
      <c r="P6" s="2" t="s">
        <v>155</v>
      </c>
      <c r="Q6" s="5"/>
      <c r="R6" s="12"/>
      <c r="S6" s="31" t="s">
        <v>154</v>
      </c>
      <c r="T6" s="2"/>
      <c r="U6" s="5"/>
      <c r="V6" s="12"/>
      <c r="W6" s="31"/>
      <c r="X6" s="2">
        <v>8</v>
      </c>
      <c r="Y6" s="5"/>
      <c r="Z6" s="12"/>
      <c r="AA6" s="31"/>
      <c r="AB6" s="2"/>
      <c r="AC6" s="5"/>
      <c r="AD6" s="12"/>
      <c r="AE6" s="2"/>
      <c r="AF6" s="2"/>
      <c r="AG6" s="5"/>
      <c r="AH6" s="9"/>
      <c r="AI6" s="52">
        <f t="shared" si="2"/>
        <v>5</v>
      </c>
      <c r="AJ6" s="52">
        <f t="shared" si="3"/>
        <v>1</v>
      </c>
      <c r="AK6" s="52">
        <f t="shared" si="4"/>
        <v>1</v>
      </c>
      <c r="AL6" s="52">
        <f t="shared" si="5"/>
        <v>0</v>
      </c>
      <c r="AM6" s="77" t="s">
        <v>9</v>
      </c>
      <c r="AO6" s="90"/>
      <c r="AP6" s="83">
        <v>0</v>
      </c>
      <c r="AQ6" s="60">
        <f t="shared" si="6"/>
        <v>0</v>
      </c>
      <c r="AR6" s="83">
        <f t="shared" si="7"/>
        <v>0</v>
      </c>
      <c r="AS6" s="83">
        <f t="shared" si="8"/>
        <v>0</v>
      </c>
      <c r="AT6" s="83">
        <f t="shared" si="9"/>
        <v>0</v>
      </c>
      <c r="AV6" s="225">
        <v>0</v>
      </c>
      <c r="AW6" s="90"/>
      <c r="AX6" s="229"/>
      <c r="AY6" s="220"/>
    </row>
    <row r="7" spans="1:54" ht="15" customHeight="1">
      <c r="A7" s="60">
        <f t="shared" si="0"/>
        <v>0</v>
      </c>
      <c r="B7" s="60"/>
      <c r="C7" s="66">
        <f t="shared" si="1"/>
        <v>0</v>
      </c>
      <c r="D7" s="278"/>
      <c r="E7" s="69"/>
      <c r="F7" s="57"/>
      <c r="G7" s="29"/>
      <c r="H7" s="3"/>
      <c r="I7" s="6"/>
      <c r="J7" s="12"/>
      <c r="K7" s="29"/>
      <c r="L7" s="3"/>
      <c r="M7" s="6"/>
      <c r="N7" s="12"/>
      <c r="O7" s="29"/>
      <c r="P7" s="3"/>
      <c r="Q7" s="6"/>
      <c r="R7" s="12"/>
      <c r="S7" s="29"/>
      <c r="T7" s="3"/>
      <c r="U7" s="6"/>
      <c r="V7" s="12"/>
      <c r="W7" s="29"/>
      <c r="X7" s="3"/>
      <c r="Y7" s="6"/>
      <c r="Z7" s="12"/>
      <c r="AA7" s="29"/>
      <c r="AB7" s="3"/>
      <c r="AC7" s="6"/>
      <c r="AD7" s="12"/>
      <c r="AE7" s="3"/>
      <c r="AF7" s="3"/>
      <c r="AG7" s="6"/>
      <c r="AH7" s="9"/>
      <c r="AI7" s="52">
        <f t="shared" si="2"/>
        <v>0</v>
      </c>
      <c r="AJ7" s="52">
        <f t="shared" si="3"/>
        <v>0</v>
      </c>
      <c r="AK7" s="52">
        <f t="shared" si="4"/>
        <v>0</v>
      </c>
      <c r="AL7" s="52">
        <f t="shared" si="5"/>
        <v>0</v>
      </c>
      <c r="AM7" s="75" t="s">
        <v>34</v>
      </c>
      <c r="AO7" s="60">
        <v>39</v>
      </c>
      <c r="AP7" s="83" t="str">
        <v>郭亦倫</v>
      </c>
      <c r="AQ7" s="60">
        <f>SUMIF($F$3:$F$20,AP7,$AI$3:$AI$20)</f>
        <v>5</v>
      </c>
      <c r="AR7" s="83">
        <f>SUMIF($F$3:$F$20,AP7,$AJ$3:$AJ$20)</f>
        <v>1</v>
      </c>
      <c r="AS7" s="83">
        <f>SUMIF($F$3:$F$20,AP7,$AK$3:$AK$20)</f>
        <v>1</v>
      </c>
      <c r="AT7" s="83">
        <f>SUMIF($F$3:$F$20,AP7,$AL$3:$AL$20)</f>
        <v>0</v>
      </c>
      <c r="AV7" s="225"/>
      <c r="AW7" s="60"/>
      <c r="AX7" s="229"/>
      <c r="AY7" s="220"/>
    </row>
    <row r="8" spans="1:54" ht="15" customHeight="1" thickBot="1">
      <c r="A8" s="60">
        <f t="shared" si="0"/>
        <v>0</v>
      </c>
      <c r="B8" s="60"/>
      <c r="C8" s="66">
        <f t="shared" si="1"/>
        <v>0</v>
      </c>
      <c r="D8" s="279"/>
      <c r="E8" s="69"/>
      <c r="F8" s="57"/>
      <c r="G8" s="30"/>
      <c r="H8" s="4"/>
      <c r="I8" s="7"/>
      <c r="J8" s="12"/>
      <c r="K8" s="30"/>
      <c r="L8" s="4"/>
      <c r="M8" s="7"/>
      <c r="N8" s="12"/>
      <c r="O8" s="30"/>
      <c r="P8" s="4"/>
      <c r="Q8" s="7"/>
      <c r="R8" s="12"/>
      <c r="S8" s="30"/>
      <c r="T8" s="4"/>
      <c r="U8" s="7"/>
      <c r="V8" s="12"/>
      <c r="W8" s="30"/>
      <c r="X8" s="4"/>
      <c r="Y8" s="7"/>
      <c r="Z8" s="12"/>
      <c r="AA8" s="30"/>
      <c r="AB8" s="4"/>
      <c r="AC8" s="7"/>
      <c r="AD8" s="12"/>
      <c r="AE8" s="4"/>
      <c r="AF8" s="4"/>
      <c r="AG8" s="7"/>
      <c r="AH8" s="9"/>
      <c r="AI8" s="52">
        <f t="shared" si="2"/>
        <v>0</v>
      </c>
      <c r="AJ8" s="52">
        <f t="shared" si="3"/>
        <v>0</v>
      </c>
      <c r="AK8" s="52">
        <f t="shared" si="4"/>
        <v>0</v>
      </c>
      <c r="AL8" s="52">
        <f t="shared" si="5"/>
        <v>0</v>
      </c>
      <c r="AM8" s="75"/>
      <c r="AO8" s="60">
        <v>22</v>
      </c>
      <c r="AP8" s="83" t="str">
        <v>蔡存宥</v>
      </c>
      <c r="AQ8" s="60">
        <f>SUMIF($F$3:$F$20,AP8,$AI$3:$AI$20)</f>
        <v>5</v>
      </c>
      <c r="AR8" s="83">
        <f>SUMIF($F$3:$F$20,AP8,$AJ$3:$AJ$20)</f>
        <v>3</v>
      </c>
      <c r="AS8" s="83">
        <f>SUMIF($F$3:$F$20,AP8,$AK$3:$AK$20)</f>
        <v>2</v>
      </c>
      <c r="AT8" s="83">
        <f>SUMIF($F$3:$F$20,AP8,$AL$3:$AL$20)</f>
        <v>2</v>
      </c>
      <c r="AV8" s="226"/>
      <c r="AW8" s="221"/>
      <c r="AX8" s="221"/>
      <c r="AY8" s="222"/>
    </row>
    <row r="9" spans="1:54" ht="15" customHeight="1">
      <c r="A9" s="60">
        <f t="shared" si="0"/>
        <v>2</v>
      </c>
      <c r="B9" s="60"/>
      <c r="C9" s="66">
        <f t="shared" si="1"/>
        <v>0</v>
      </c>
      <c r="D9" s="277">
        <v>3</v>
      </c>
      <c r="E9" s="69" t="s">
        <v>151</v>
      </c>
      <c r="F9" s="57" t="s">
        <v>108</v>
      </c>
      <c r="G9" s="31" t="s">
        <v>155</v>
      </c>
      <c r="H9" s="2"/>
      <c r="I9" s="5"/>
      <c r="J9" s="12"/>
      <c r="K9" s="31"/>
      <c r="L9" s="2" t="s">
        <v>155</v>
      </c>
      <c r="M9" s="5"/>
      <c r="N9" s="12"/>
      <c r="O9" s="31"/>
      <c r="P9" s="2" t="s">
        <v>155</v>
      </c>
      <c r="Q9" s="5"/>
      <c r="R9" s="12"/>
      <c r="S9" s="31" t="s">
        <v>154</v>
      </c>
      <c r="T9" s="2"/>
      <c r="U9" s="5"/>
      <c r="V9" s="12"/>
      <c r="W9" s="31"/>
      <c r="X9" s="2" t="s">
        <v>154</v>
      </c>
      <c r="Y9" s="5"/>
      <c r="Z9" s="12"/>
      <c r="AA9" s="31"/>
      <c r="AB9" s="2"/>
      <c r="AC9" s="5"/>
      <c r="AD9" s="12"/>
      <c r="AE9" s="2"/>
      <c r="AF9" s="2"/>
      <c r="AG9" s="5"/>
      <c r="AH9" s="9"/>
      <c r="AI9" s="52">
        <f t="shared" si="2"/>
        <v>5</v>
      </c>
      <c r="AJ9" s="52">
        <f t="shared" si="3"/>
        <v>3</v>
      </c>
      <c r="AK9" s="52">
        <f t="shared" si="4"/>
        <v>2</v>
      </c>
      <c r="AL9" s="52">
        <f t="shared" si="5"/>
        <v>2</v>
      </c>
      <c r="AM9" s="78"/>
      <c r="AO9" s="60">
        <v>81</v>
      </c>
      <c r="AP9" s="83" t="str">
        <v>余自成</v>
      </c>
      <c r="AQ9" s="60">
        <f>SUMIF($F$3:$F$20,AP9,$AI$3:$AI$20)</f>
        <v>2</v>
      </c>
      <c r="AR9" s="83">
        <f>SUMIF($F$3:$F$20,AP9,$AJ$3:$AJ$20)</f>
        <v>0</v>
      </c>
      <c r="AS9" s="83">
        <f>SUMIF($F$3:$F$20,AP9,$AK$3:$AK$20)</f>
        <v>0</v>
      </c>
      <c r="AT9" s="83">
        <f>SUMIF($F$3:$F$20,AP9,$AL$3:$AL$20)</f>
        <v>0</v>
      </c>
    </row>
    <row r="10" spans="1:54" ht="15" customHeight="1">
      <c r="A10" s="60">
        <f t="shared" si="0"/>
        <v>0</v>
      </c>
      <c r="B10" s="60"/>
      <c r="C10" s="66">
        <f t="shared" si="1"/>
        <v>0</v>
      </c>
      <c r="D10" s="278"/>
      <c r="E10" s="69"/>
      <c r="F10" s="57"/>
      <c r="G10" s="29"/>
      <c r="H10" s="3"/>
      <c r="I10" s="6"/>
      <c r="J10" s="12"/>
      <c r="K10" s="29"/>
      <c r="L10" s="3"/>
      <c r="M10" s="6"/>
      <c r="N10" s="12"/>
      <c r="O10" s="29"/>
      <c r="P10" s="3"/>
      <c r="Q10" s="6"/>
      <c r="R10" s="12"/>
      <c r="S10" s="29"/>
      <c r="T10" s="3"/>
      <c r="U10" s="6"/>
      <c r="V10" s="12"/>
      <c r="W10" s="29"/>
      <c r="X10" s="3"/>
      <c r="Y10" s="6"/>
      <c r="Z10" s="12"/>
      <c r="AA10" s="29"/>
      <c r="AB10" s="3"/>
      <c r="AC10" s="6"/>
      <c r="AD10" s="12"/>
      <c r="AE10" s="3"/>
      <c r="AF10" s="3"/>
      <c r="AG10" s="6"/>
      <c r="AH10" s="9"/>
      <c r="AI10" s="52">
        <f t="shared" si="2"/>
        <v>0</v>
      </c>
      <c r="AJ10" s="52">
        <f t="shared" si="3"/>
        <v>0</v>
      </c>
      <c r="AK10" s="52">
        <f t="shared" si="4"/>
        <v>0</v>
      </c>
      <c r="AL10" s="52">
        <f t="shared" si="5"/>
        <v>0</v>
      </c>
      <c r="AM10" s="77" t="s">
        <v>10</v>
      </c>
      <c r="AO10" s="60">
        <v>37</v>
      </c>
      <c r="AP10" s="83" t="str">
        <v>古國偉</v>
      </c>
      <c r="AQ10" s="60">
        <f>SUMIF($F$3:$F$20,AP10,$AI$3:$AI$20)</f>
        <v>3</v>
      </c>
      <c r="AR10" s="83">
        <f>SUMIF($F$3:$F$20,AP10,$AJ$3:$AJ$20)</f>
        <v>1</v>
      </c>
      <c r="AS10" s="83">
        <f>SUMIF($F$3:$F$20,AP10,$AK$3:$AK$20)</f>
        <v>2</v>
      </c>
      <c r="AT10" s="83">
        <f>SUMIF($F$3:$F$20,AP10,$AL$3:$AL$20)</f>
        <v>0</v>
      </c>
    </row>
    <row r="11" spans="1:54" ht="15" customHeight="1">
      <c r="A11" s="60">
        <f t="shared" si="0"/>
        <v>0</v>
      </c>
      <c r="B11" s="60"/>
      <c r="C11" s="66">
        <f t="shared" si="1"/>
        <v>0</v>
      </c>
      <c r="D11" s="279"/>
      <c r="E11" s="69"/>
      <c r="F11" s="57"/>
      <c r="G11" s="30"/>
      <c r="H11" s="4"/>
      <c r="I11" s="7"/>
      <c r="J11" s="12"/>
      <c r="K11" s="30"/>
      <c r="L11" s="4"/>
      <c r="M11" s="7"/>
      <c r="N11" s="12"/>
      <c r="O11" s="30"/>
      <c r="P11" s="4"/>
      <c r="Q11" s="7"/>
      <c r="R11" s="12"/>
      <c r="S11" s="30"/>
      <c r="T11" s="4"/>
      <c r="U11" s="7"/>
      <c r="V11" s="12"/>
      <c r="W11" s="30"/>
      <c r="X11" s="4"/>
      <c r="Y11" s="7"/>
      <c r="Z11" s="12"/>
      <c r="AA11" s="30"/>
      <c r="AB11" s="4"/>
      <c r="AC11" s="7"/>
      <c r="AD11" s="12"/>
      <c r="AE11" s="4"/>
      <c r="AF11" s="4"/>
      <c r="AG11" s="7"/>
      <c r="AH11" s="9"/>
      <c r="AI11" s="52">
        <f t="shared" si="2"/>
        <v>0</v>
      </c>
      <c r="AJ11" s="52">
        <f t="shared" si="3"/>
        <v>0</v>
      </c>
      <c r="AK11" s="52">
        <f t="shared" si="4"/>
        <v>0</v>
      </c>
      <c r="AL11" s="52">
        <f t="shared" si="5"/>
        <v>0</v>
      </c>
      <c r="AM11" s="75" t="s">
        <v>38</v>
      </c>
      <c r="AO11" s="60">
        <v>11</v>
      </c>
      <c r="AP11" s="83" t="str">
        <v>勞恩以達西拔</v>
      </c>
      <c r="AQ11" s="60">
        <f t="shared" ref="AQ11:AQ13" si="10">SUMIF($F$3:$F$20,AP11,$AI$3:$AI$20)</f>
        <v>5</v>
      </c>
      <c r="AR11" s="83">
        <f t="shared" ref="AR11:AR13" si="11">SUMIF($F$3:$F$20,AP11,$AJ$3:$AJ$20)</f>
        <v>2</v>
      </c>
      <c r="AS11" s="83">
        <f t="shared" ref="AS11:AS13" si="12">SUMIF($F$3:$F$20,AP11,$AK$3:$AK$20)</f>
        <v>2</v>
      </c>
      <c r="AT11" s="83">
        <f t="shared" ref="AT11:AT13" si="13">SUMIF($F$3:$F$20,AP11,$AL$3:$AL$20)</f>
        <v>0</v>
      </c>
    </row>
    <row r="12" spans="1:54" ht="15" customHeight="1">
      <c r="A12" s="60">
        <f t="shared" si="0"/>
        <v>0</v>
      </c>
      <c r="B12" s="60"/>
      <c r="C12" s="66">
        <f t="shared" si="1"/>
        <v>0</v>
      </c>
      <c r="D12" s="277">
        <v>4</v>
      </c>
      <c r="E12" s="69" t="s">
        <v>152</v>
      </c>
      <c r="F12" s="57" t="s">
        <v>110</v>
      </c>
      <c r="G12" s="31">
        <v>33</v>
      </c>
      <c r="H12" s="2"/>
      <c r="I12" s="5"/>
      <c r="J12" s="12"/>
      <c r="K12" s="31"/>
      <c r="L12" s="2">
        <v>35</v>
      </c>
      <c r="M12" s="5"/>
      <c r="N12" s="12"/>
      <c r="O12" s="31"/>
      <c r="P12" s="2"/>
      <c r="Q12" s="5"/>
      <c r="R12" s="12"/>
      <c r="S12" s="31"/>
      <c r="T12" s="2"/>
      <c r="U12" s="5"/>
      <c r="V12" s="12"/>
      <c r="W12" s="31"/>
      <c r="X12" s="2"/>
      <c r="Y12" s="5"/>
      <c r="Z12" s="12"/>
      <c r="AA12" s="31"/>
      <c r="AB12" s="2"/>
      <c r="AC12" s="5"/>
      <c r="AD12" s="12"/>
      <c r="AE12" s="2"/>
      <c r="AF12" s="2"/>
      <c r="AG12" s="5"/>
      <c r="AH12" s="9"/>
      <c r="AI12" s="52">
        <f t="shared" si="2"/>
        <v>2</v>
      </c>
      <c r="AJ12" s="52">
        <f t="shared" si="3"/>
        <v>0</v>
      </c>
      <c r="AK12" s="52">
        <f t="shared" si="4"/>
        <v>0</v>
      </c>
      <c r="AL12" s="52">
        <f t="shared" si="5"/>
        <v>0</v>
      </c>
      <c r="AM12" s="75"/>
      <c r="AO12" s="60" t="s">
        <v>176</v>
      </c>
      <c r="AP12" s="83" t="str">
        <v>吳品逸</v>
      </c>
      <c r="AQ12" s="60">
        <f t="shared" si="10"/>
        <v>5</v>
      </c>
      <c r="AR12" s="83">
        <f t="shared" si="11"/>
        <v>3</v>
      </c>
      <c r="AS12" s="83">
        <f t="shared" si="12"/>
        <v>0</v>
      </c>
      <c r="AT12" s="83">
        <f t="shared" si="13"/>
        <v>0</v>
      </c>
    </row>
    <row r="13" spans="1:54" ht="15" customHeight="1">
      <c r="A13" s="60">
        <f t="shared" si="0"/>
        <v>0</v>
      </c>
      <c r="B13" s="60"/>
      <c r="C13" s="66">
        <f t="shared" si="1"/>
        <v>0</v>
      </c>
      <c r="D13" s="278"/>
      <c r="E13" s="69" t="s">
        <v>156</v>
      </c>
      <c r="F13" s="57" t="s">
        <v>109</v>
      </c>
      <c r="G13" s="29"/>
      <c r="H13" s="3"/>
      <c r="I13" s="6"/>
      <c r="J13" s="12"/>
      <c r="K13" s="29"/>
      <c r="L13" s="3"/>
      <c r="M13" s="6"/>
      <c r="N13" s="12"/>
      <c r="O13" s="29"/>
      <c r="P13" s="3" t="s">
        <v>154</v>
      </c>
      <c r="Q13" s="6"/>
      <c r="R13" s="12"/>
      <c r="S13" s="29"/>
      <c r="T13" s="3"/>
      <c r="U13" s="6"/>
      <c r="V13" s="12"/>
      <c r="W13" s="29" t="s">
        <v>155</v>
      </c>
      <c r="X13" s="3"/>
      <c r="Y13" s="6"/>
      <c r="Z13" s="12"/>
      <c r="AA13" s="29" t="s">
        <v>154</v>
      </c>
      <c r="AB13" s="3"/>
      <c r="AC13" s="6"/>
      <c r="AD13" s="12"/>
      <c r="AE13" s="3"/>
      <c r="AF13" s="3"/>
      <c r="AG13" s="6"/>
      <c r="AH13" s="9"/>
      <c r="AI13" s="52">
        <f t="shared" si="2"/>
        <v>3</v>
      </c>
      <c r="AJ13" s="52">
        <f t="shared" si="3"/>
        <v>1</v>
      </c>
      <c r="AK13" s="52">
        <f t="shared" si="4"/>
        <v>2</v>
      </c>
      <c r="AL13" s="52">
        <f t="shared" si="5"/>
        <v>0</v>
      </c>
      <c r="AM13" s="77"/>
      <c r="AO13" s="60">
        <v>10</v>
      </c>
      <c r="AP13" s="83" t="str">
        <v>宋晴天</v>
      </c>
      <c r="AQ13" s="60">
        <f t="shared" si="10"/>
        <v>0</v>
      </c>
      <c r="AR13" s="83">
        <f t="shared" si="11"/>
        <v>0</v>
      </c>
      <c r="AS13" s="83">
        <f t="shared" si="12"/>
        <v>0</v>
      </c>
      <c r="AT13" s="83">
        <f t="shared" si="13"/>
        <v>0</v>
      </c>
    </row>
    <row r="14" spans="1:54" ht="15" customHeight="1">
      <c r="A14" s="60">
        <f t="shared" si="0"/>
        <v>0</v>
      </c>
      <c r="B14" s="60"/>
      <c r="C14" s="66">
        <f t="shared" si="1"/>
        <v>0</v>
      </c>
      <c r="D14" s="279"/>
      <c r="E14" s="69"/>
      <c r="F14" s="57"/>
      <c r="G14" s="30"/>
      <c r="H14" s="4"/>
      <c r="I14" s="7"/>
      <c r="J14" s="12"/>
      <c r="K14" s="30"/>
      <c r="L14" s="4"/>
      <c r="M14" s="7"/>
      <c r="N14" s="12"/>
      <c r="O14" s="30"/>
      <c r="P14" s="4"/>
      <c r="Q14" s="7"/>
      <c r="R14" s="12"/>
      <c r="S14" s="30"/>
      <c r="T14" s="4"/>
      <c r="U14" s="7"/>
      <c r="V14" s="12"/>
      <c r="W14" s="30"/>
      <c r="X14" s="4"/>
      <c r="Y14" s="7"/>
      <c r="Z14" s="12"/>
      <c r="AA14" s="30"/>
      <c r="AB14" s="4"/>
      <c r="AC14" s="7"/>
      <c r="AD14" s="12"/>
      <c r="AE14" s="4"/>
      <c r="AF14" s="4"/>
      <c r="AG14" s="7"/>
      <c r="AH14" s="9"/>
      <c r="AI14" s="52">
        <f t="shared" si="2"/>
        <v>0</v>
      </c>
      <c r="AJ14" s="52">
        <f t="shared" si="3"/>
        <v>0</v>
      </c>
      <c r="AK14" s="52">
        <f t="shared" si="4"/>
        <v>0</v>
      </c>
      <c r="AL14" s="52">
        <f t="shared" si="5"/>
        <v>0</v>
      </c>
      <c r="AM14" s="77" t="s">
        <v>12</v>
      </c>
      <c r="AO14" s="83"/>
      <c r="AP14" s="83"/>
      <c r="AQ14" s="60">
        <f t="shared" ref="AQ14" si="14">SUMIF($F$3:$F$20,AP14,$AI$3:$AI$20)</f>
        <v>0</v>
      </c>
      <c r="AR14" s="83">
        <f t="shared" ref="AR14" si="15">SUMIF($F$3:$F$20,AP14,$AJ$3:$AJ$20)</f>
        <v>0</v>
      </c>
      <c r="AS14" s="83">
        <f t="shared" ref="AS14" si="16">SUMIF($F$3:$F$20,AP14,$AK$3:$AK$20)</f>
        <v>0</v>
      </c>
      <c r="AT14" s="83">
        <f t="shared" ref="AT14" si="17">SUMIF($F$3:$F$20,AP14,$AL$3:$AL$20)</f>
        <v>0</v>
      </c>
    </row>
    <row r="15" spans="1:54" ht="15" customHeight="1">
      <c r="A15" s="60">
        <f t="shared" si="0"/>
        <v>0</v>
      </c>
      <c r="B15" s="60"/>
      <c r="C15" s="66">
        <f t="shared" si="1"/>
        <v>0</v>
      </c>
      <c r="D15" s="277">
        <v>5</v>
      </c>
      <c r="E15" s="69" t="s">
        <v>153</v>
      </c>
      <c r="F15" s="57" t="s">
        <v>106</v>
      </c>
      <c r="G15" s="31"/>
      <c r="H15" s="2"/>
      <c r="I15" s="5"/>
      <c r="J15" s="12"/>
      <c r="K15" s="31" t="s">
        <v>154</v>
      </c>
      <c r="L15" s="2"/>
      <c r="M15" s="5"/>
      <c r="N15" s="12"/>
      <c r="O15" s="31" t="s">
        <v>155</v>
      </c>
      <c r="P15" s="2">
        <v>8</v>
      </c>
      <c r="Q15" s="5"/>
      <c r="R15" s="12"/>
      <c r="S15" s="31"/>
      <c r="T15" s="2"/>
      <c r="U15" s="5"/>
      <c r="V15" s="12"/>
      <c r="W15" s="31" t="s">
        <v>154</v>
      </c>
      <c r="X15" s="2"/>
      <c r="Y15" s="5"/>
      <c r="Z15" s="12"/>
      <c r="AA15" s="31" t="s">
        <v>155</v>
      </c>
      <c r="AB15" s="2"/>
      <c r="AC15" s="5"/>
      <c r="AD15" s="12"/>
      <c r="AE15" s="2"/>
      <c r="AF15" s="2"/>
      <c r="AG15" s="5"/>
      <c r="AH15" s="9"/>
      <c r="AI15" s="52">
        <f t="shared" si="2"/>
        <v>5</v>
      </c>
      <c r="AJ15" s="52">
        <f t="shared" si="3"/>
        <v>2</v>
      </c>
      <c r="AK15" s="52">
        <f t="shared" si="4"/>
        <v>2</v>
      </c>
      <c r="AL15" s="52">
        <f t="shared" si="5"/>
        <v>0</v>
      </c>
      <c r="AM15" s="289"/>
      <c r="AO15" s="83"/>
      <c r="AP15" s="83"/>
      <c r="AQ15" s="83"/>
      <c r="AR15" s="83"/>
      <c r="AS15" s="83"/>
      <c r="AT15" s="83"/>
    </row>
    <row r="16" spans="1:54" ht="15" customHeight="1">
      <c r="A16" s="60">
        <f t="shared" si="0"/>
        <v>0</v>
      </c>
      <c r="B16" s="60"/>
      <c r="C16" s="66">
        <f t="shared" si="1"/>
        <v>0</v>
      </c>
      <c r="D16" s="278"/>
      <c r="E16" s="69"/>
      <c r="F16" s="57"/>
      <c r="G16" s="29"/>
      <c r="H16" s="3"/>
      <c r="I16" s="6"/>
      <c r="J16" s="12"/>
      <c r="K16" s="29"/>
      <c r="L16" s="3"/>
      <c r="M16" s="6"/>
      <c r="N16" s="12"/>
      <c r="O16" s="29"/>
      <c r="P16" s="3"/>
      <c r="Q16" s="6"/>
      <c r="R16" s="12"/>
      <c r="S16" s="29"/>
      <c r="T16" s="3"/>
      <c r="U16" s="6"/>
      <c r="V16" s="12"/>
      <c r="W16" s="29"/>
      <c r="X16" s="3"/>
      <c r="Y16" s="6"/>
      <c r="Z16" s="12"/>
      <c r="AA16" s="29"/>
      <c r="AB16" s="3"/>
      <c r="AC16" s="6"/>
      <c r="AD16" s="12"/>
      <c r="AE16" s="3"/>
      <c r="AF16" s="3"/>
      <c r="AG16" s="6"/>
      <c r="AH16" s="9"/>
      <c r="AI16" s="52">
        <f t="shared" si="2"/>
        <v>0</v>
      </c>
      <c r="AJ16" s="52">
        <f t="shared" si="3"/>
        <v>0</v>
      </c>
      <c r="AK16" s="52">
        <f t="shared" si="4"/>
        <v>0</v>
      </c>
      <c r="AL16" s="52">
        <f t="shared" si="5"/>
        <v>0</v>
      </c>
      <c r="AM16" s="289"/>
      <c r="AQ16" s="84">
        <f>SUM(AQ3:AQ15)</f>
        <v>31</v>
      </c>
      <c r="AR16" s="84">
        <f>SUM(AR3:AR15)</f>
        <v>13</v>
      </c>
      <c r="AS16" s="84">
        <f>SUM(AS3:AS15)</f>
        <v>8</v>
      </c>
      <c r="AT16" s="84">
        <f>SUM(AT3:AT15)</f>
        <v>4</v>
      </c>
    </row>
    <row r="17" spans="1:54" ht="15" customHeight="1">
      <c r="A17" s="60">
        <f t="shared" si="0"/>
        <v>0</v>
      </c>
      <c r="B17" s="60"/>
      <c r="C17" s="66">
        <f t="shared" si="1"/>
        <v>0</v>
      </c>
      <c r="D17" s="279"/>
      <c r="E17" s="69"/>
      <c r="F17" s="57"/>
      <c r="G17" s="30"/>
      <c r="H17" s="4"/>
      <c r="I17" s="7"/>
      <c r="J17" s="12"/>
      <c r="K17" s="30"/>
      <c r="L17" s="4"/>
      <c r="M17" s="7"/>
      <c r="N17" s="12"/>
      <c r="O17" s="30"/>
      <c r="P17" s="4"/>
      <c r="Q17" s="7"/>
      <c r="R17" s="12"/>
      <c r="S17" s="30"/>
      <c r="T17" s="4"/>
      <c r="U17" s="7"/>
      <c r="V17" s="12"/>
      <c r="W17" s="30"/>
      <c r="X17" s="4"/>
      <c r="Y17" s="7"/>
      <c r="Z17" s="12"/>
      <c r="AA17" s="30"/>
      <c r="AB17" s="4"/>
      <c r="AC17" s="7"/>
      <c r="AD17" s="12"/>
      <c r="AE17" s="4"/>
      <c r="AF17" s="4"/>
      <c r="AG17" s="7"/>
      <c r="AH17" s="9"/>
      <c r="AI17" s="52">
        <f t="shared" si="2"/>
        <v>0</v>
      </c>
      <c r="AJ17" s="52">
        <f t="shared" si="3"/>
        <v>0</v>
      </c>
      <c r="AK17" s="52">
        <f t="shared" si="4"/>
        <v>0</v>
      </c>
      <c r="AL17" s="52">
        <f t="shared" si="5"/>
        <v>0</v>
      </c>
      <c r="AM17" s="289"/>
    </row>
    <row r="18" spans="1:54" ht="15" customHeight="1">
      <c r="A18" s="60">
        <f t="shared" si="0"/>
        <v>0</v>
      </c>
      <c r="B18" s="60"/>
      <c r="C18" s="66">
        <f t="shared" si="1"/>
        <v>0</v>
      </c>
      <c r="D18" s="277">
        <v>6</v>
      </c>
      <c r="E18" s="69" t="s">
        <v>172</v>
      </c>
      <c r="F18" s="57" t="s">
        <v>112</v>
      </c>
      <c r="G18" s="31"/>
      <c r="H18" s="2"/>
      <c r="I18" s="5"/>
      <c r="J18" s="12"/>
      <c r="K18" s="31" t="s">
        <v>155</v>
      </c>
      <c r="L18" s="2"/>
      <c r="M18" s="5"/>
      <c r="N18" s="12"/>
      <c r="O18" s="31" t="s">
        <v>155</v>
      </c>
      <c r="P18" s="2">
        <v>111</v>
      </c>
      <c r="Q18" s="5"/>
      <c r="R18" s="12"/>
      <c r="S18" s="31"/>
      <c r="T18" s="2"/>
      <c r="U18" s="5"/>
      <c r="V18" s="12"/>
      <c r="W18" s="31" t="s">
        <v>155</v>
      </c>
      <c r="X18" s="2"/>
      <c r="Y18" s="5"/>
      <c r="Z18" s="12"/>
      <c r="AA18" s="31">
        <v>33</v>
      </c>
      <c r="AB18" s="2"/>
      <c r="AC18" s="5"/>
      <c r="AD18" s="12"/>
      <c r="AE18" s="2"/>
      <c r="AF18" s="2"/>
      <c r="AG18" s="5"/>
      <c r="AH18" s="9"/>
      <c r="AI18" s="52">
        <f t="shared" si="2"/>
        <v>5</v>
      </c>
      <c r="AJ18" s="52">
        <f t="shared" si="3"/>
        <v>3</v>
      </c>
      <c r="AK18" s="52">
        <f t="shared" si="4"/>
        <v>0</v>
      </c>
      <c r="AL18" s="52">
        <f t="shared" si="5"/>
        <v>0</v>
      </c>
      <c r="AM18" s="289"/>
    </row>
    <row r="19" spans="1:54" ht="15" customHeight="1">
      <c r="A19" s="60">
        <f t="shared" si="0"/>
        <v>0</v>
      </c>
      <c r="B19" s="60"/>
      <c r="C19" s="66">
        <f t="shared" si="1"/>
        <v>0</v>
      </c>
      <c r="D19" s="291"/>
      <c r="E19" s="69" t="s">
        <v>157</v>
      </c>
      <c r="F19" s="57" t="s">
        <v>115</v>
      </c>
      <c r="G19" s="29"/>
      <c r="H19" s="3"/>
      <c r="I19" s="6"/>
      <c r="J19" s="12"/>
      <c r="K19" s="29"/>
      <c r="L19" s="3"/>
      <c r="M19" s="6"/>
      <c r="N19" s="12"/>
      <c r="O19" s="29"/>
      <c r="P19" s="3"/>
      <c r="Q19" s="6"/>
      <c r="R19" s="12"/>
      <c r="S19" s="29"/>
      <c r="T19" s="3"/>
      <c r="U19" s="6"/>
      <c r="V19" s="12"/>
      <c r="W19" s="29"/>
      <c r="X19" s="3"/>
      <c r="Y19" s="6"/>
      <c r="Z19" s="12"/>
      <c r="AA19" s="29"/>
      <c r="AB19" s="3"/>
      <c r="AC19" s="6"/>
      <c r="AD19" s="12"/>
      <c r="AE19" s="3"/>
      <c r="AF19" s="3"/>
      <c r="AG19" s="6"/>
      <c r="AH19" s="9"/>
      <c r="AI19" s="52">
        <f t="shared" si="2"/>
        <v>0</v>
      </c>
      <c r="AJ19" s="52">
        <f t="shared" si="3"/>
        <v>0</v>
      </c>
      <c r="AK19" s="52">
        <f t="shared" si="4"/>
        <v>0</v>
      </c>
      <c r="AL19" s="52">
        <f t="shared" si="5"/>
        <v>0</v>
      </c>
      <c r="AM19" s="289"/>
    </row>
    <row r="20" spans="1:54" ht="15" customHeight="1" thickBot="1">
      <c r="A20" s="65">
        <f t="shared" si="0"/>
        <v>0</v>
      </c>
      <c r="B20" s="65"/>
      <c r="C20" s="66">
        <f t="shared" si="1"/>
        <v>0</v>
      </c>
      <c r="D20" s="291"/>
      <c r="E20" s="69"/>
      <c r="F20" s="57"/>
      <c r="G20" s="46"/>
      <c r="H20" s="47"/>
      <c r="I20" s="48"/>
      <c r="J20" s="49"/>
      <c r="K20" s="46"/>
      <c r="L20" s="47"/>
      <c r="M20" s="48"/>
      <c r="N20" s="49"/>
      <c r="O20" s="46"/>
      <c r="P20" s="47"/>
      <c r="Q20" s="48"/>
      <c r="R20" s="13"/>
      <c r="S20" s="46"/>
      <c r="T20" s="47"/>
      <c r="U20" s="48"/>
      <c r="V20" s="49"/>
      <c r="W20" s="46"/>
      <c r="X20" s="47"/>
      <c r="Y20" s="48"/>
      <c r="Z20" s="49"/>
      <c r="AA20" s="46"/>
      <c r="AB20" s="47"/>
      <c r="AC20" s="48"/>
      <c r="AD20" s="13"/>
      <c r="AE20" s="47"/>
      <c r="AF20" s="47"/>
      <c r="AG20" s="48"/>
      <c r="AH20" s="10"/>
      <c r="AI20" s="52">
        <f t="shared" si="2"/>
        <v>0</v>
      </c>
      <c r="AJ20" s="52">
        <f t="shared" si="3"/>
        <v>0</v>
      </c>
      <c r="AK20" s="52">
        <f t="shared" si="4"/>
        <v>0</v>
      </c>
      <c r="AL20" s="52">
        <f t="shared" si="5"/>
        <v>0</v>
      </c>
      <c r="AM20" s="289"/>
    </row>
    <row r="21" spans="1:54" ht="15" customHeight="1" thickBot="1">
      <c r="A21" s="59">
        <f>SUM(A3:A20)</f>
        <v>4</v>
      </c>
      <c r="B21" s="59">
        <f>SUM(B3:B20)</f>
        <v>0</v>
      </c>
      <c r="C21" s="59">
        <f>SUM(C3:C20)</f>
        <v>0</v>
      </c>
      <c r="D21" s="292" t="s">
        <v>13</v>
      </c>
      <c r="E21" s="293"/>
      <c r="F21" s="280"/>
      <c r="G21" s="294">
        <f>COUNTIF(G3:I20,"R")+(COUNTIF(G3:I20,"HR")*2)</f>
        <v>1</v>
      </c>
      <c r="H21" s="295"/>
      <c r="I21" s="296"/>
      <c r="J21" s="54"/>
      <c r="K21" s="294">
        <f>COUNTIF(K3:M20,"R")+(COUNTIF(K3:M20,"HR")*2)+G21</f>
        <v>4</v>
      </c>
      <c r="L21" s="295"/>
      <c r="M21" s="296"/>
      <c r="N21" s="54"/>
      <c r="O21" s="294">
        <f>COUNTIF(O3:Q20,"R")+(COUNTIF(O3:Q20,"HR")*2)+K21</f>
        <v>9</v>
      </c>
      <c r="P21" s="295"/>
      <c r="Q21" s="296"/>
      <c r="R21" s="53"/>
      <c r="S21" s="294">
        <f>COUNTIF(S3:U20,"R")+(COUNTIF(S3:U20,"HR")*2)+O21</f>
        <v>9</v>
      </c>
      <c r="T21" s="295"/>
      <c r="U21" s="296"/>
      <c r="V21" s="54"/>
      <c r="W21" s="294">
        <f>COUNTIF(W3:Y20,"R")+(COUNTIF(W3:Y20,"HR")*2)+S21</f>
        <v>12</v>
      </c>
      <c r="X21" s="295"/>
      <c r="Y21" s="296"/>
      <c r="Z21" s="54"/>
      <c r="AA21" s="294">
        <f>COUNTIF(AA3:AC20,"R")+(COUNTIF(AA3:AC20,"HR")*2)+W21</f>
        <v>13</v>
      </c>
      <c r="AB21" s="295"/>
      <c r="AC21" s="296"/>
      <c r="AD21" s="197"/>
      <c r="AE21" s="294">
        <f>COUNTIF(AE3:AG20,"R")+(COUNTIF(AE3:AG20,"HR")*2)+AA21</f>
        <v>13</v>
      </c>
      <c r="AF21" s="295"/>
      <c r="AG21" s="296"/>
      <c r="AH21" s="50"/>
      <c r="AI21" s="39">
        <f>SUM(AI3:AI20)</f>
        <v>31</v>
      </c>
      <c r="AJ21" s="40">
        <f>SUM(AJ3:AJ20)</f>
        <v>13</v>
      </c>
      <c r="AK21" s="41">
        <f>SUM(AK3:AK20)</f>
        <v>8</v>
      </c>
      <c r="AL21" s="62">
        <f>SUM(AL3:AL20)</f>
        <v>4</v>
      </c>
      <c r="AM21" s="290"/>
    </row>
    <row r="22" spans="1:54" ht="15" customHeight="1" thickBot="1">
      <c r="A22" s="59" t="s">
        <v>17</v>
      </c>
      <c r="B22" s="59" t="s">
        <v>26</v>
      </c>
      <c r="C22" s="59" t="s">
        <v>24</v>
      </c>
      <c r="D22" s="18" t="s">
        <v>6</v>
      </c>
      <c r="E22" s="18" t="s">
        <v>18</v>
      </c>
      <c r="F22" s="51" t="s">
        <v>4</v>
      </c>
      <c r="G22" s="274">
        <v>1</v>
      </c>
      <c r="H22" s="275"/>
      <c r="I22" s="276"/>
      <c r="J22" s="26" t="s">
        <v>5</v>
      </c>
      <c r="K22" s="301">
        <v>2</v>
      </c>
      <c r="L22" s="301"/>
      <c r="M22" s="301"/>
      <c r="N22" s="26" t="s">
        <v>5</v>
      </c>
      <c r="O22" s="305">
        <v>3</v>
      </c>
      <c r="P22" s="301"/>
      <c r="Q22" s="301"/>
      <c r="R22" s="27" t="s">
        <v>5</v>
      </c>
      <c r="S22" s="305">
        <v>4</v>
      </c>
      <c r="T22" s="301"/>
      <c r="U22" s="301"/>
      <c r="V22" s="26" t="s">
        <v>5</v>
      </c>
      <c r="W22" s="305">
        <v>5</v>
      </c>
      <c r="X22" s="301"/>
      <c r="Y22" s="301"/>
      <c r="Z22" s="26" t="s">
        <v>5</v>
      </c>
      <c r="AA22" s="305">
        <v>6</v>
      </c>
      <c r="AB22" s="301"/>
      <c r="AC22" s="301"/>
      <c r="AD22" s="124" t="s">
        <v>74</v>
      </c>
      <c r="AE22" s="274">
        <v>7</v>
      </c>
      <c r="AF22" s="275"/>
      <c r="AG22" s="276"/>
      <c r="AH22" s="26" t="s">
        <v>5</v>
      </c>
      <c r="AI22" s="44" t="s">
        <v>25</v>
      </c>
      <c r="AJ22" s="42" t="s">
        <v>11</v>
      </c>
      <c r="AK22" s="43" t="s">
        <v>7</v>
      </c>
      <c r="AL22" s="61" t="s">
        <v>87</v>
      </c>
      <c r="AM22" s="63" t="s">
        <v>22</v>
      </c>
      <c r="AW22" s="227"/>
      <c r="AX22" s="1"/>
      <c r="AY22" s="37"/>
      <c r="AZ22" s="37"/>
      <c r="BA22" s="37"/>
      <c r="BB22" s="37"/>
    </row>
    <row r="23" spans="1:54" ht="15" customHeight="1">
      <c r="A23" s="66">
        <f>COUNTIF($G$3:$AG$20,E23)</f>
        <v>0</v>
      </c>
      <c r="B23" s="66"/>
      <c r="C23" s="66">
        <f t="shared" ref="C23:C40" si="18">COUNTIF(G23:AG23,"HR")</f>
        <v>0</v>
      </c>
      <c r="D23" s="278">
        <v>1</v>
      </c>
      <c r="E23" s="183" t="s">
        <v>130</v>
      </c>
      <c r="F23" s="184" t="s">
        <v>98</v>
      </c>
      <c r="G23" s="185" t="s">
        <v>154</v>
      </c>
      <c r="H23" s="71"/>
      <c r="I23" s="55"/>
      <c r="J23" s="186"/>
      <c r="K23" s="185"/>
      <c r="L23" s="71" t="s">
        <v>154</v>
      </c>
      <c r="M23" s="55"/>
      <c r="N23" s="187"/>
      <c r="O23" s="185"/>
      <c r="P23" s="71"/>
      <c r="Q23" s="55"/>
      <c r="R23" s="186"/>
      <c r="S23" s="185"/>
      <c r="T23" s="71" t="s">
        <v>155</v>
      </c>
      <c r="U23" s="55"/>
      <c r="V23" s="186"/>
      <c r="W23" s="185"/>
      <c r="X23" s="71"/>
      <c r="Y23" s="55"/>
      <c r="Z23" s="186"/>
      <c r="AA23" s="185" t="s">
        <v>155</v>
      </c>
      <c r="AB23" s="71"/>
      <c r="AC23" s="55"/>
      <c r="AD23" s="186"/>
      <c r="AE23" s="71"/>
      <c r="AF23" s="71"/>
      <c r="AG23" s="55"/>
      <c r="AH23" s="85"/>
      <c r="AI23" s="52">
        <f>COUNTA(G23:I23,K23:M23,O23:Q23,S23:U23,W23:Y23,AA23:AC23,AE23:AG23)</f>
        <v>4</v>
      </c>
      <c r="AJ23" s="52">
        <f>COUNTIF(G23:AG23,"R")+(COUNTIF(G23:AG23,"HR")*2)</f>
        <v>2</v>
      </c>
      <c r="AK23" s="52">
        <f>COUNTIF(G23:AG23,"K")</f>
        <v>2</v>
      </c>
      <c r="AL23" s="52">
        <f>$A23+$B23</f>
        <v>0</v>
      </c>
      <c r="AM23" s="79" t="s">
        <v>21</v>
      </c>
      <c r="AO23" s="60">
        <v>88</v>
      </c>
      <c r="AP23" s="60" t="str" cm="1">
        <f t="array" ref="AP23:AP30">_xlfn.UNIQUE(F23:F40)</f>
        <v>鄭傳逸</v>
      </c>
      <c r="AQ23" s="83">
        <f>SUMIF($F$23:$F$40,AP23,$AI$23:$AI$40)</f>
        <v>4</v>
      </c>
      <c r="AR23" s="83">
        <f>SUMIF($F$23:$F$40,AP23,$AJ$23:$AJ$40)</f>
        <v>2</v>
      </c>
      <c r="AS23" s="83">
        <f>SUMIF($F$23:$F$40,AP23,$AK$23:$AK$40)</f>
        <v>2</v>
      </c>
      <c r="AT23" s="83">
        <f>SUMIF($F$23:$F$40,AP23,$AL$23:$AL$40)</f>
        <v>0</v>
      </c>
      <c r="AW23" s="1"/>
      <c r="AX23" s="130"/>
    </row>
    <row r="24" spans="1:54" ht="15" customHeight="1" thickBot="1">
      <c r="A24" s="66">
        <f t="shared" ref="A24:A40" si="19">COUNTIF($G$3:$AG$20,E24)</f>
        <v>0</v>
      </c>
      <c r="B24" s="66"/>
      <c r="C24" s="66">
        <f t="shared" si="18"/>
        <v>0</v>
      </c>
      <c r="D24" s="278"/>
      <c r="E24" s="183"/>
      <c r="F24" s="188"/>
      <c r="G24" s="189"/>
      <c r="H24" s="190"/>
      <c r="I24" s="86"/>
      <c r="J24" s="187"/>
      <c r="K24" s="189"/>
      <c r="L24" s="190"/>
      <c r="M24" s="86"/>
      <c r="N24" s="187"/>
      <c r="O24" s="189"/>
      <c r="P24" s="190"/>
      <c r="Q24" s="86"/>
      <c r="R24" s="187"/>
      <c r="S24" s="189"/>
      <c r="T24" s="190"/>
      <c r="U24" s="86"/>
      <c r="V24" s="187"/>
      <c r="W24" s="189"/>
      <c r="X24" s="190"/>
      <c r="Y24" s="86"/>
      <c r="Z24" s="187"/>
      <c r="AA24" s="189"/>
      <c r="AB24" s="190"/>
      <c r="AC24" s="86"/>
      <c r="AD24" s="187"/>
      <c r="AE24" s="190"/>
      <c r="AF24" s="190"/>
      <c r="AG24" s="86"/>
      <c r="AH24" s="87"/>
      <c r="AI24" s="52">
        <f t="shared" ref="AI24:AI40" si="20">COUNTA(G24:I24,K24:M24,O24:Q24,S24:U24,W24:Y24,AA24:AC24,AE24:AG24)</f>
        <v>0</v>
      </c>
      <c r="AJ24" s="52">
        <f t="shared" ref="AJ24:AJ40" si="21">COUNTIF(G24:AG24,"R")+(COUNTIF(G24:AG24,"HR")*2)</f>
        <v>0</v>
      </c>
      <c r="AK24" s="52">
        <f t="shared" ref="AK24:AK40" si="22">COUNTIF(G24:AG24,"K")</f>
        <v>0</v>
      </c>
      <c r="AL24" s="52">
        <f t="shared" ref="AL24:AL40" si="23">$A24+$B24</f>
        <v>0</v>
      </c>
      <c r="AM24" s="75" t="s">
        <v>40</v>
      </c>
      <c r="AO24" s="60"/>
      <c r="AP24" s="60">
        <v>0</v>
      </c>
      <c r="AQ24" s="83">
        <f t="shared" ref="AQ24:AQ30" si="24">SUMIF($F$23:$F$40,AP24,$AI$23:$AI$40)</f>
        <v>0</v>
      </c>
      <c r="AR24" s="83">
        <f t="shared" ref="AR24:AR30" si="25">SUMIF($F$23:$F$40,AP24,$AJ$23:$AJ$40)</f>
        <v>0</v>
      </c>
      <c r="AS24" s="83">
        <f t="shared" ref="AS24:AS30" si="26">SUMIF($F$23:$F$40,AP24,$AK$23:$AK$40)</f>
        <v>0</v>
      </c>
      <c r="AT24" s="83">
        <f t="shared" ref="AT24:AT30" si="27">SUMIF($F$23:$F$40,AP24,$AL$23:$AL$40)</f>
        <v>0</v>
      </c>
      <c r="AV24" s="1"/>
      <c r="AW24" s="1"/>
      <c r="AX24" s="228"/>
    </row>
    <row r="25" spans="1:54" ht="15" customHeight="1">
      <c r="A25" s="66">
        <f t="shared" si="19"/>
        <v>0</v>
      </c>
      <c r="B25" s="66"/>
      <c r="C25" s="66">
        <f t="shared" si="18"/>
        <v>0</v>
      </c>
      <c r="D25" s="279"/>
      <c r="E25" s="183"/>
      <c r="F25" s="188"/>
      <c r="G25" s="191"/>
      <c r="H25" s="192"/>
      <c r="I25" s="88"/>
      <c r="J25" s="187"/>
      <c r="K25" s="191"/>
      <c r="L25" s="192"/>
      <c r="M25" s="88"/>
      <c r="N25" s="187"/>
      <c r="O25" s="191"/>
      <c r="P25" s="192"/>
      <c r="Q25" s="88"/>
      <c r="R25" s="187"/>
      <c r="S25" s="191"/>
      <c r="T25" s="192"/>
      <c r="U25" s="88"/>
      <c r="V25" s="187"/>
      <c r="W25" s="191"/>
      <c r="X25" s="192"/>
      <c r="Y25" s="88"/>
      <c r="Z25" s="187"/>
      <c r="AA25" s="191"/>
      <c r="AB25" s="192"/>
      <c r="AC25" s="88"/>
      <c r="AD25" s="187"/>
      <c r="AE25" s="192"/>
      <c r="AF25" s="192"/>
      <c r="AG25" s="88"/>
      <c r="AH25" s="87"/>
      <c r="AI25" s="52">
        <f t="shared" si="20"/>
        <v>0</v>
      </c>
      <c r="AJ25" s="52">
        <f t="shared" si="21"/>
        <v>0</v>
      </c>
      <c r="AK25" s="52">
        <f t="shared" si="22"/>
        <v>0</v>
      </c>
      <c r="AL25" s="52">
        <f t="shared" si="23"/>
        <v>0</v>
      </c>
      <c r="AM25" s="75"/>
      <c r="AO25" s="60">
        <v>99</v>
      </c>
      <c r="AP25" s="60" t="str">
        <v>林育良</v>
      </c>
      <c r="AQ25" s="83">
        <f t="shared" si="24"/>
        <v>4</v>
      </c>
      <c r="AR25" s="83">
        <f t="shared" si="25"/>
        <v>1</v>
      </c>
      <c r="AS25" s="83">
        <f t="shared" si="26"/>
        <v>3</v>
      </c>
      <c r="AT25" s="83">
        <f t="shared" si="27"/>
        <v>0</v>
      </c>
      <c r="AV25" s="224" t="str" cm="1">
        <f t="array" ref="AV25:AV26">_xlfn.UNIQUE(AM24:AM25)</f>
        <v>李裕仁</v>
      </c>
      <c r="AW25" s="230">
        <v>24</v>
      </c>
      <c r="AX25" s="218">
        <v>6</v>
      </c>
      <c r="AY25" s="219">
        <v>14</v>
      </c>
    </row>
    <row r="26" spans="1:54" ht="15" customHeight="1">
      <c r="A26" s="66">
        <f t="shared" si="19"/>
        <v>0</v>
      </c>
      <c r="B26" s="66"/>
      <c r="C26" s="66">
        <f t="shared" si="18"/>
        <v>0</v>
      </c>
      <c r="D26" s="277">
        <v>2</v>
      </c>
      <c r="E26" s="183" t="s">
        <v>131</v>
      </c>
      <c r="F26" s="193" t="s">
        <v>99</v>
      </c>
      <c r="G26" s="194" t="s">
        <v>154</v>
      </c>
      <c r="H26" s="195"/>
      <c r="I26" s="89"/>
      <c r="J26" s="187"/>
      <c r="K26" s="194"/>
      <c r="L26" s="195" t="s">
        <v>154</v>
      </c>
      <c r="M26" s="89"/>
      <c r="N26" s="187"/>
      <c r="O26" s="194"/>
      <c r="P26" s="195"/>
      <c r="Q26" s="89"/>
      <c r="R26" s="187"/>
      <c r="S26" s="194"/>
      <c r="T26" s="195" t="s">
        <v>154</v>
      </c>
      <c r="U26" s="89"/>
      <c r="V26" s="187"/>
      <c r="W26" s="194"/>
      <c r="X26" s="195"/>
      <c r="Y26" s="89"/>
      <c r="Z26" s="187"/>
      <c r="AA26" s="194" t="s">
        <v>155</v>
      </c>
      <c r="AB26" s="195"/>
      <c r="AC26" s="89"/>
      <c r="AD26" s="187"/>
      <c r="AE26" s="195"/>
      <c r="AF26" s="195"/>
      <c r="AG26" s="89"/>
      <c r="AH26" s="87"/>
      <c r="AI26" s="52">
        <f t="shared" si="20"/>
        <v>4</v>
      </c>
      <c r="AJ26" s="52">
        <f t="shared" si="21"/>
        <v>1</v>
      </c>
      <c r="AK26" s="52">
        <f t="shared" si="22"/>
        <v>3</v>
      </c>
      <c r="AL26" s="52">
        <f t="shared" si="23"/>
        <v>0</v>
      </c>
      <c r="AM26" s="77" t="s">
        <v>9</v>
      </c>
      <c r="AO26" s="60">
        <v>8</v>
      </c>
      <c r="AP26" s="60" t="str">
        <v>陳璽帆</v>
      </c>
      <c r="AQ26" s="83">
        <f t="shared" si="24"/>
        <v>3</v>
      </c>
      <c r="AR26" s="83">
        <f t="shared" si="25"/>
        <v>0</v>
      </c>
      <c r="AS26" s="83">
        <f t="shared" si="26"/>
        <v>2</v>
      </c>
      <c r="AT26" s="83">
        <f t="shared" si="27"/>
        <v>3</v>
      </c>
      <c r="AV26" s="225">
        <v>0</v>
      </c>
      <c r="AW26" s="60"/>
      <c r="AX26" s="83"/>
      <c r="AY26" s="220"/>
    </row>
    <row r="27" spans="1:54" ht="15" customHeight="1" thickBot="1">
      <c r="A27" s="66">
        <f t="shared" si="19"/>
        <v>0</v>
      </c>
      <c r="B27" s="66"/>
      <c r="C27" s="66">
        <f t="shared" si="18"/>
        <v>0</v>
      </c>
      <c r="D27" s="278"/>
      <c r="E27" s="183"/>
      <c r="F27" s="193"/>
      <c r="G27" s="189"/>
      <c r="H27" s="190"/>
      <c r="I27" s="86"/>
      <c r="J27" s="187"/>
      <c r="K27" s="189"/>
      <c r="L27" s="190"/>
      <c r="M27" s="86"/>
      <c r="N27" s="187"/>
      <c r="O27" s="189"/>
      <c r="P27" s="190"/>
      <c r="Q27" s="86"/>
      <c r="R27" s="187"/>
      <c r="S27" s="189"/>
      <c r="T27" s="190"/>
      <c r="U27" s="86"/>
      <c r="V27" s="187"/>
      <c r="W27" s="189"/>
      <c r="X27" s="190"/>
      <c r="Y27" s="86"/>
      <c r="Z27" s="187"/>
      <c r="AA27" s="189"/>
      <c r="AB27" s="190"/>
      <c r="AC27" s="86"/>
      <c r="AD27" s="187"/>
      <c r="AE27" s="190"/>
      <c r="AF27" s="190"/>
      <c r="AG27" s="86"/>
      <c r="AH27" s="87"/>
      <c r="AI27" s="52">
        <f t="shared" si="20"/>
        <v>0</v>
      </c>
      <c r="AJ27" s="52">
        <f t="shared" si="21"/>
        <v>0</v>
      </c>
      <c r="AK27" s="52">
        <f t="shared" si="22"/>
        <v>0</v>
      </c>
      <c r="AL27" s="52">
        <f t="shared" si="23"/>
        <v>0</v>
      </c>
      <c r="AM27" s="75" t="s">
        <v>145</v>
      </c>
      <c r="AO27" s="60">
        <v>111</v>
      </c>
      <c r="AP27" s="60" t="str">
        <v>林健彰</v>
      </c>
      <c r="AQ27" s="83">
        <f t="shared" si="24"/>
        <v>3</v>
      </c>
      <c r="AR27" s="83">
        <f t="shared" si="25"/>
        <v>1</v>
      </c>
      <c r="AS27" s="83">
        <f t="shared" si="26"/>
        <v>2</v>
      </c>
      <c r="AT27" s="83">
        <f t="shared" si="27"/>
        <v>4</v>
      </c>
      <c r="AV27" s="226"/>
      <c r="AW27" s="231"/>
      <c r="AX27" s="221"/>
      <c r="AY27" s="222"/>
    </row>
    <row r="28" spans="1:54" ht="15" customHeight="1">
      <c r="A28" s="66">
        <f t="shared" si="19"/>
        <v>0</v>
      </c>
      <c r="B28" s="66"/>
      <c r="C28" s="66">
        <f t="shared" si="18"/>
        <v>0</v>
      </c>
      <c r="D28" s="279"/>
      <c r="E28" s="183"/>
      <c r="F28" s="193"/>
      <c r="G28" s="191"/>
      <c r="H28" s="192"/>
      <c r="I28" s="88"/>
      <c r="J28" s="187"/>
      <c r="K28" s="191"/>
      <c r="L28" s="192"/>
      <c r="M28" s="88"/>
      <c r="N28" s="187"/>
      <c r="O28" s="191"/>
      <c r="P28" s="192"/>
      <c r="Q28" s="88"/>
      <c r="R28" s="187"/>
      <c r="S28" s="191"/>
      <c r="T28" s="192"/>
      <c r="U28" s="88"/>
      <c r="V28" s="187"/>
      <c r="W28" s="191"/>
      <c r="X28" s="192"/>
      <c r="Y28" s="88"/>
      <c r="Z28" s="187"/>
      <c r="AA28" s="191"/>
      <c r="AB28" s="192"/>
      <c r="AC28" s="88"/>
      <c r="AD28" s="187"/>
      <c r="AE28" s="192"/>
      <c r="AF28" s="192"/>
      <c r="AG28" s="88"/>
      <c r="AH28" s="87"/>
      <c r="AI28" s="52">
        <f t="shared" si="20"/>
        <v>0</v>
      </c>
      <c r="AJ28" s="52">
        <f t="shared" si="21"/>
        <v>0</v>
      </c>
      <c r="AK28" s="52">
        <f t="shared" si="22"/>
        <v>0</v>
      </c>
      <c r="AL28" s="52">
        <f t="shared" si="23"/>
        <v>0</v>
      </c>
      <c r="AM28" s="75"/>
      <c r="AO28" s="60">
        <v>33</v>
      </c>
      <c r="AP28" s="60" t="str">
        <v>胡文秋</v>
      </c>
      <c r="AQ28" s="83">
        <f t="shared" si="24"/>
        <v>4</v>
      </c>
      <c r="AR28" s="83">
        <f t="shared" si="25"/>
        <v>1</v>
      </c>
      <c r="AS28" s="83">
        <f t="shared" si="26"/>
        <v>2</v>
      </c>
      <c r="AT28" s="83">
        <f t="shared" si="27"/>
        <v>2</v>
      </c>
      <c r="AW28" s="1"/>
    </row>
    <row r="29" spans="1:54" ht="15" customHeight="1">
      <c r="A29" s="66">
        <f t="shared" si="19"/>
        <v>3</v>
      </c>
      <c r="B29" s="66"/>
      <c r="C29" s="66">
        <f t="shared" si="18"/>
        <v>0</v>
      </c>
      <c r="D29" s="277">
        <v>3</v>
      </c>
      <c r="E29" s="183" t="s">
        <v>132</v>
      </c>
      <c r="F29" s="193" t="s">
        <v>92</v>
      </c>
      <c r="G29" s="194">
        <v>22</v>
      </c>
      <c r="H29" s="195"/>
      <c r="I29" s="89"/>
      <c r="J29" s="187"/>
      <c r="K29" s="194"/>
      <c r="L29" s="195"/>
      <c r="M29" s="89"/>
      <c r="N29" s="187"/>
      <c r="O29" s="194" t="s">
        <v>154</v>
      </c>
      <c r="P29" s="195"/>
      <c r="Q29" s="89"/>
      <c r="R29" s="187"/>
      <c r="S29" s="194"/>
      <c r="T29" s="195" t="s">
        <v>154</v>
      </c>
      <c r="U29" s="89"/>
      <c r="V29" s="187"/>
      <c r="W29" s="194"/>
      <c r="X29" s="195"/>
      <c r="Y29" s="89"/>
      <c r="Z29" s="187"/>
      <c r="AA29" s="194"/>
      <c r="AB29" s="195"/>
      <c r="AC29" s="89"/>
      <c r="AD29" s="187"/>
      <c r="AE29" s="195"/>
      <c r="AF29" s="195"/>
      <c r="AG29" s="89"/>
      <c r="AH29" s="87"/>
      <c r="AI29" s="52">
        <f t="shared" si="20"/>
        <v>3</v>
      </c>
      <c r="AJ29" s="52">
        <f t="shared" si="21"/>
        <v>0</v>
      </c>
      <c r="AK29" s="52">
        <f t="shared" si="22"/>
        <v>2</v>
      </c>
      <c r="AL29" s="52">
        <f t="shared" si="23"/>
        <v>3</v>
      </c>
      <c r="AM29" s="78"/>
      <c r="AO29" s="60">
        <v>35</v>
      </c>
      <c r="AP29" s="60" t="str">
        <v>陳俊欽</v>
      </c>
      <c r="AQ29" s="83">
        <f t="shared" si="24"/>
        <v>4</v>
      </c>
      <c r="AR29" s="83">
        <f t="shared" si="25"/>
        <v>1</v>
      </c>
      <c r="AS29" s="83">
        <f t="shared" si="26"/>
        <v>2</v>
      </c>
      <c r="AT29" s="83">
        <f t="shared" si="27"/>
        <v>3</v>
      </c>
      <c r="AW29" s="1"/>
    </row>
    <row r="30" spans="1:54" ht="15" customHeight="1">
      <c r="A30" s="66">
        <f t="shared" si="19"/>
        <v>2</v>
      </c>
      <c r="B30" s="66"/>
      <c r="C30" s="66">
        <f t="shared" si="18"/>
        <v>0</v>
      </c>
      <c r="D30" s="278"/>
      <c r="E30" s="183" t="s">
        <v>160</v>
      </c>
      <c r="F30" s="188" t="s">
        <v>100</v>
      </c>
      <c r="G30" s="189"/>
      <c r="H30" s="190"/>
      <c r="I30" s="86"/>
      <c r="J30" s="187"/>
      <c r="K30" s="189"/>
      <c r="L30" s="190"/>
      <c r="M30" s="86"/>
      <c r="N30" s="187"/>
      <c r="O30" s="189"/>
      <c r="P30" s="190"/>
      <c r="Q30" s="86"/>
      <c r="R30" s="187"/>
      <c r="S30" s="189"/>
      <c r="T30" s="190"/>
      <c r="U30" s="86"/>
      <c r="V30" s="187"/>
      <c r="W30" s="189"/>
      <c r="X30" s="190"/>
      <c r="Y30" s="86"/>
      <c r="Z30" s="187"/>
      <c r="AA30" s="189" t="s">
        <v>154</v>
      </c>
      <c r="AB30" s="190"/>
      <c r="AC30" s="86"/>
      <c r="AD30" s="187"/>
      <c r="AE30" s="190"/>
      <c r="AF30" s="190"/>
      <c r="AG30" s="86"/>
      <c r="AH30" s="87"/>
      <c r="AI30" s="52">
        <f t="shared" si="20"/>
        <v>1</v>
      </c>
      <c r="AJ30" s="52">
        <f t="shared" si="21"/>
        <v>0</v>
      </c>
      <c r="AK30" s="52">
        <f t="shared" si="22"/>
        <v>1</v>
      </c>
      <c r="AL30" s="52">
        <f t="shared" si="23"/>
        <v>2</v>
      </c>
      <c r="AM30" s="77" t="s">
        <v>10</v>
      </c>
      <c r="AO30" s="60">
        <v>23</v>
      </c>
      <c r="AP30" s="60" t="str">
        <v>莊詠安</v>
      </c>
      <c r="AQ30" s="83">
        <f t="shared" si="24"/>
        <v>2</v>
      </c>
      <c r="AR30" s="83">
        <f t="shared" si="25"/>
        <v>0</v>
      </c>
      <c r="AS30" s="83">
        <f t="shared" si="26"/>
        <v>1</v>
      </c>
      <c r="AT30" s="83">
        <f t="shared" si="27"/>
        <v>0</v>
      </c>
      <c r="AW30" s="1"/>
    </row>
    <row r="31" spans="1:54" ht="15" customHeight="1">
      <c r="A31" s="66">
        <f t="shared" si="19"/>
        <v>0</v>
      </c>
      <c r="B31" s="66"/>
      <c r="C31" s="66">
        <f t="shared" si="18"/>
        <v>0</v>
      </c>
      <c r="D31" s="279"/>
      <c r="E31" s="183"/>
      <c r="F31" s="188"/>
      <c r="G31" s="191"/>
      <c r="H31" s="192"/>
      <c r="I31" s="88"/>
      <c r="J31" s="187"/>
      <c r="K31" s="191"/>
      <c r="L31" s="192"/>
      <c r="M31" s="88"/>
      <c r="N31" s="187"/>
      <c r="O31" s="191"/>
      <c r="P31" s="192"/>
      <c r="Q31" s="88"/>
      <c r="R31" s="187"/>
      <c r="S31" s="191"/>
      <c r="T31" s="192"/>
      <c r="U31" s="88"/>
      <c r="V31" s="187"/>
      <c r="W31" s="191"/>
      <c r="X31" s="192"/>
      <c r="Y31" s="88"/>
      <c r="Z31" s="187"/>
      <c r="AA31" s="191"/>
      <c r="AB31" s="192"/>
      <c r="AC31" s="88"/>
      <c r="AD31" s="187"/>
      <c r="AE31" s="192"/>
      <c r="AF31" s="192"/>
      <c r="AG31" s="88"/>
      <c r="AH31" s="87"/>
      <c r="AI31" s="52">
        <f t="shared" si="20"/>
        <v>0</v>
      </c>
      <c r="AJ31" s="52">
        <f t="shared" si="21"/>
        <v>0</v>
      </c>
      <c r="AK31" s="52">
        <f t="shared" si="22"/>
        <v>0</v>
      </c>
      <c r="AL31" s="52">
        <f t="shared" si="23"/>
        <v>0</v>
      </c>
      <c r="AM31" s="75" t="s">
        <v>41</v>
      </c>
      <c r="AO31" s="60"/>
      <c r="AP31" s="60"/>
      <c r="AQ31" s="83">
        <f t="shared" ref="AQ31" si="28">SUMIF($F$23:$F$40,AP31,$AI$23:$AI$40)</f>
        <v>0</v>
      </c>
      <c r="AR31" s="83">
        <f t="shared" ref="AR31" si="29">SUMIF($F$23:$F$40,AP31,$AJ$23:$AJ$40)</f>
        <v>0</v>
      </c>
      <c r="AS31" s="83">
        <f t="shared" ref="AS31" si="30">SUMIF($F$23:$F$40,AP31,$AK$23:$AK$40)</f>
        <v>0</v>
      </c>
      <c r="AT31" s="83">
        <f t="shared" ref="AT31" si="31">SUMIF($F$23:$F$40,AP31,$AL$23:$AL$40)</f>
        <v>0</v>
      </c>
    </row>
    <row r="32" spans="1:54" ht="15" customHeight="1">
      <c r="A32" s="66">
        <f t="shared" si="19"/>
        <v>2</v>
      </c>
      <c r="B32" s="66"/>
      <c r="C32" s="66">
        <f t="shared" si="18"/>
        <v>0</v>
      </c>
      <c r="D32" s="277">
        <v>4</v>
      </c>
      <c r="E32" s="183" t="s">
        <v>133</v>
      </c>
      <c r="F32" s="188" t="s">
        <v>95</v>
      </c>
      <c r="G32" s="194"/>
      <c r="H32" s="195"/>
      <c r="I32" s="89"/>
      <c r="J32" s="187"/>
      <c r="K32" s="194" t="s">
        <v>155</v>
      </c>
      <c r="L32" s="195"/>
      <c r="M32" s="89"/>
      <c r="N32" s="187"/>
      <c r="O32" s="194" t="s">
        <v>154</v>
      </c>
      <c r="P32" s="195"/>
      <c r="Q32" s="89"/>
      <c r="R32" s="187"/>
      <c r="S32" s="194"/>
      <c r="T32" s="195"/>
      <c r="U32" s="89"/>
      <c r="V32" s="187"/>
      <c r="W32" s="194">
        <v>26</v>
      </c>
      <c r="X32" s="195"/>
      <c r="Y32" s="89"/>
      <c r="Z32" s="187"/>
      <c r="AA32" s="194" t="s">
        <v>154</v>
      </c>
      <c r="AB32" s="195"/>
      <c r="AC32" s="89"/>
      <c r="AD32" s="187"/>
      <c r="AE32" s="195"/>
      <c r="AF32" s="195"/>
      <c r="AG32" s="89"/>
      <c r="AH32" s="87"/>
      <c r="AI32" s="52">
        <f t="shared" si="20"/>
        <v>4</v>
      </c>
      <c r="AJ32" s="52">
        <f t="shared" si="21"/>
        <v>1</v>
      </c>
      <c r="AK32" s="52">
        <f t="shared" si="22"/>
        <v>2</v>
      </c>
      <c r="AL32" s="52">
        <f t="shared" si="23"/>
        <v>2</v>
      </c>
      <c r="AM32" s="75"/>
      <c r="AO32" s="60"/>
      <c r="AP32" s="60"/>
      <c r="AQ32" s="83"/>
      <c r="AR32" s="83"/>
      <c r="AS32" s="83"/>
      <c r="AT32" s="83"/>
    </row>
    <row r="33" spans="1:46" ht="15" customHeight="1">
      <c r="A33" s="66">
        <f t="shared" si="19"/>
        <v>0</v>
      </c>
      <c r="B33" s="66"/>
      <c r="C33" s="66">
        <f t="shared" si="18"/>
        <v>0</v>
      </c>
      <c r="D33" s="278"/>
      <c r="E33" s="183"/>
      <c r="F33" s="188"/>
      <c r="G33" s="189"/>
      <c r="H33" s="190"/>
      <c r="I33" s="86"/>
      <c r="J33" s="187"/>
      <c r="K33" s="189"/>
      <c r="L33" s="190"/>
      <c r="M33" s="86"/>
      <c r="N33" s="187"/>
      <c r="O33" s="189"/>
      <c r="P33" s="190"/>
      <c r="Q33" s="86"/>
      <c r="R33" s="187"/>
      <c r="S33" s="189"/>
      <c r="T33" s="190"/>
      <c r="U33" s="86"/>
      <c r="V33" s="187"/>
      <c r="W33" s="189"/>
      <c r="X33" s="190"/>
      <c r="Y33" s="86"/>
      <c r="Z33" s="187"/>
      <c r="AA33" s="189"/>
      <c r="AB33" s="190"/>
      <c r="AC33" s="86"/>
      <c r="AD33" s="187"/>
      <c r="AE33" s="190"/>
      <c r="AF33" s="190"/>
      <c r="AG33" s="86"/>
      <c r="AH33" s="87"/>
      <c r="AI33" s="52">
        <f t="shared" si="20"/>
        <v>0</v>
      </c>
      <c r="AJ33" s="52">
        <f t="shared" si="21"/>
        <v>0</v>
      </c>
      <c r="AK33" s="52">
        <f t="shared" si="22"/>
        <v>0</v>
      </c>
      <c r="AL33" s="52">
        <f t="shared" si="23"/>
        <v>0</v>
      </c>
      <c r="AM33" s="77"/>
      <c r="AO33" s="83"/>
      <c r="AP33" s="60"/>
      <c r="AQ33" s="83"/>
      <c r="AR33" s="83"/>
      <c r="AS33" s="83"/>
      <c r="AT33" s="83"/>
    </row>
    <row r="34" spans="1:46" ht="15" customHeight="1" thickBot="1">
      <c r="A34" s="66">
        <f t="shared" si="19"/>
        <v>0</v>
      </c>
      <c r="B34" s="66"/>
      <c r="C34" s="66">
        <f t="shared" si="18"/>
        <v>0</v>
      </c>
      <c r="D34" s="279"/>
      <c r="E34" s="183"/>
      <c r="F34" s="188"/>
      <c r="G34" s="191"/>
      <c r="H34" s="192"/>
      <c r="I34" s="88"/>
      <c r="J34" s="187"/>
      <c r="K34" s="191"/>
      <c r="L34" s="192"/>
      <c r="M34" s="88"/>
      <c r="N34" s="187"/>
      <c r="O34" s="191"/>
      <c r="P34" s="192"/>
      <c r="Q34" s="88"/>
      <c r="R34" s="187"/>
      <c r="S34" s="191"/>
      <c r="T34" s="192"/>
      <c r="U34" s="88"/>
      <c r="V34" s="187"/>
      <c r="W34" s="191"/>
      <c r="X34" s="192"/>
      <c r="Y34" s="88"/>
      <c r="Z34" s="187"/>
      <c r="AA34" s="191"/>
      <c r="AB34" s="192"/>
      <c r="AC34" s="88"/>
      <c r="AD34" s="187"/>
      <c r="AE34" s="192"/>
      <c r="AF34" s="192"/>
      <c r="AG34" s="88"/>
      <c r="AH34" s="87"/>
      <c r="AI34" s="52">
        <f t="shared" si="20"/>
        <v>0</v>
      </c>
      <c r="AJ34" s="52">
        <f t="shared" si="21"/>
        <v>0</v>
      </c>
      <c r="AK34" s="52">
        <f t="shared" si="22"/>
        <v>0</v>
      </c>
      <c r="AL34" s="52">
        <f t="shared" si="23"/>
        <v>0</v>
      </c>
      <c r="AM34" s="80" t="s">
        <v>12</v>
      </c>
      <c r="AO34" s="83"/>
      <c r="AP34" s="60"/>
      <c r="AQ34" s="83"/>
      <c r="AR34" s="83"/>
      <c r="AS34" s="83"/>
      <c r="AT34" s="83"/>
    </row>
    <row r="35" spans="1:46" ht="15" customHeight="1">
      <c r="A35" s="66">
        <f t="shared" si="19"/>
        <v>3</v>
      </c>
      <c r="B35" s="66"/>
      <c r="C35" s="66">
        <f t="shared" si="18"/>
        <v>0</v>
      </c>
      <c r="D35" s="277">
        <v>5</v>
      </c>
      <c r="E35" s="183" t="s">
        <v>134</v>
      </c>
      <c r="F35" s="188" t="s">
        <v>96</v>
      </c>
      <c r="G35" s="194"/>
      <c r="H35" s="195"/>
      <c r="I35" s="89"/>
      <c r="J35" s="187"/>
      <c r="K35" s="194" t="s">
        <v>154</v>
      </c>
      <c r="L35" s="195"/>
      <c r="M35" s="89"/>
      <c r="N35" s="187"/>
      <c r="O35" s="194">
        <v>22</v>
      </c>
      <c r="P35" s="195"/>
      <c r="Q35" s="89"/>
      <c r="R35" s="187"/>
      <c r="S35" s="194"/>
      <c r="T35" s="195"/>
      <c r="U35" s="89"/>
      <c r="V35" s="187"/>
      <c r="W35" s="194" t="s">
        <v>154</v>
      </c>
      <c r="X35" s="195"/>
      <c r="Y35" s="89"/>
      <c r="Z35" s="187"/>
      <c r="AA35" s="194" t="s">
        <v>155</v>
      </c>
      <c r="AB35" s="195"/>
      <c r="AC35" s="89"/>
      <c r="AD35" s="187"/>
      <c r="AE35" s="195"/>
      <c r="AF35" s="195"/>
      <c r="AG35" s="89"/>
      <c r="AH35" s="87"/>
      <c r="AI35" s="52">
        <f t="shared" si="20"/>
        <v>4</v>
      </c>
      <c r="AJ35" s="52">
        <f t="shared" si="21"/>
        <v>1</v>
      </c>
      <c r="AK35" s="52">
        <f t="shared" si="22"/>
        <v>2</v>
      </c>
      <c r="AL35" s="52">
        <f t="shared" si="23"/>
        <v>3</v>
      </c>
      <c r="AM35" s="297"/>
      <c r="AQ35" s="84">
        <f>SUM(AQ23:AQ34)</f>
        <v>24</v>
      </c>
      <c r="AR35" s="84">
        <f>SUM(AR23:AR34)</f>
        <v>6</v>
      </c>
      <c r="AS35" s="84">
        <f>SUM(AS23:AS34)</f>
        <v>14</v>
      </c>
      <c r="AT35" s="84">
        <f>SUM(AT23:AT34)</f>
        <v>12</v>
      </c>
    </row>
    <row r="36" spans="1:46" ht="15" customHeight="1">
      <c r="A36" s="66">
        <f t="shared" si="19"/>
        <v>0</v>
      </c>
      <c r="B36" s="66"/>
      <c r="C36" s="66">
        <f t="shared" si="18"/>
        <v>0</v>
      </c>
      <c r="D36" s="278"/>
      <c r="E36" s="183"/>
      <c r="F36" s="188"/>
      <c r="G36" s="189"/>
      <c r="H36" s="190"/>
      <c r="I36" s="86"/>
      <c r="J36" s="187"/>
      <c r="K36" s="189"/>
      <c r="L36" s="190"/>
      <c r="M36" s="86"/>
      <c r="N36" s="187"/>
      <c r="O36" s="189"/>
      <c r="P36" s="190"/>
      <c r="Q36" s="86"/>
      <c r="R36" s="187"/>
      <c r="S36" s="189"/>
      <c r="T36" s="190"/>
      <c r="U36" s="86"/>
      <c r="V36" s="187"/>
      <c r="W36" s="189"/>
      <c r="X36" s="190"/>
      <c r="Y36" s="86"/>
      <c r="Z36" s="187"/>
      <c r="AA36" s="189"/>
      <c r="AB36" s="190"/>
      <c r="AC36" s="86"/>
      <c r="AD36" s="187"/>
      <c r="AE36" s="190"/>
      <c r="AF36" s="190"/>
      <c r="AG36" s="86"/>
      <c r="AH36" s="87"/>
      <c r="AI36" s="52">
        <f t="shared" si="20"/>
        <v>0</v>
      </c>
      <c r="AJ36" s="52">
        <f t="shared" si="21"/>
        <v>0</v>
      </c>
      <c r="AK36" s="52">
        <f t="shared" si="22"/>
        <v>0</v>
      </c>
      <c r="AL36" s="52">
        <f t="shared" si="23"/>
        <v>0</v>
      </c>
      <c r="AM36" s="298"/>
    </row>
    <row r="37" spans="1:46" ht="15" customHeight="1">
      <c r="A37" s="66">
        <f t="shared" si="19"/>
        <v>0</v>
      </c>
      <c r="B37" s="66"/>
      <c r="C37" s="66">
        <f t="shared" si="18"/>
        <v>0</v>
      </c>
      <c r="D37" s="279"/>
      <c r="E37" s="183"/>
      <c r="F37" s="188"/>
      <c r="G37" s="191"/>
      <c r="H37" s="192"/>
      <c r="I37" s="88"/>
      <c r="J37" s="187"/>
      <c r="K37" s="191"/>
      <c r="L37" s="192"/>
      <c r="M37" s="88"/>
      <c r="N37" s="187"/>
      <c r="O37" s="191"/>
      <c r="P37" s="192"/>
      <c r="Q37" s="88"/>
      <c r="R37" s="187"/>
      <c r="S37" s="191"/>
      <c r="T37" s="192"/>
      <c r="U37" s="88"/>
      <c r="V37" s="187"/>
      <c r="W37" s="191"/>
      <c r="X37" s="192"/>
      <c r="Y37" s="88"/>
      <c r="Z37" s="187"/>
      <c r="AA37" s="191"/>
      <c r="AB37" s="192"/>
      <c r="AC37" s="88"/>
      <c r="AD37" s="187"/>
      <c r="AE37" s="192"/>
      <c r="AF37" s="192"/>
      <c r="AG37" s="88"/>
      <c r="AH37" s="87"/>
      <c r="AI37" s="52">
        <f t="shared" si="20"/>
        <v>0</v>
      </c>
      <c r="AJ37" s="52">
        <f t="shared" si="21"/>
        <v>0</v>
      </c>
      <c r="AK37" s="52">
        <f t="shared" si="22"/>
        <v>0</v>
      </c>
      <c r="AL37" s="52">
        <f t="shared" si="23"/>
        <v>0</v>
      </c>
      <c r="AM37" s="298"/>
    </row>
    <row r="38" spans="1:46" ht="15" customHeight="1">
      <c r="A38" s="66">
        <f t="shared" si="19"/>
        <v>2</v>
      </c>
      <c r="B38" s="66"/>
      <c r="C38" s="66">
        <f t="shared" si="18"/>
        <v>0</v>
      </c>
      <c r="D38" s="277">
        <v>6</v>
      </c>
      <c r="E38" s="183" t="s">
        <v>147</v>
      </c>
      <c r="F38" s="188" t="s">
        <v>100</v>
      </c>
      <c r="G38" s="194"/>
      <c r="H38" s="195"/>
      <c r="I38" s="89"/>
      <c r="J38" s="187"/>
      <c r="K38" s="194" t="s">
        <v>155</v>
      </c>
      <c r="L38" s="195"/>
      <c r="M38" s="89"/>
      <c r="N38" s="187"/>
      <c r="O38" s="194"/>
      <c r="P38" s="195"/>
      <c r="Q38" s="89"/>
      <c r="R38" s="187"/>
      <c r="S38" s="194" t="s">
        <v>154</v>
      </c>
      <c r="T38" s="195"/>
      <c r="U38" s="89"/>
      <c r="V38" s="187"/>
      <c r="W38" s="194"/>
      <c r="X38" s="195"/>
      <c r="Y38" s="89"/>
      <c r="Z38" s="187"/>
      <c r="AA38" s="194"/>
      <c r="AB38" s="195"/>
      <c r="AC38" s="89"/>
      <c r="AD38" s="187"/>
      <c r="AE38" s="195"/>
      <c r="AF38" s="195"/>
      <c r="AG38" s="89"/>
      <c r="AH38" s="87"/>
      <c r="AI38" s="52">
        <f t="shared" si="20"/>
        <v>2</v>
      </c>
      <c r="AJ38" s="52">
        <f t="shared" si="21"/>
        <v>1</v>
      </c>
      <c r="AK38" s="52">
        <f t="shared" si="22"/>
        <v>1</v>
      </c>
      <c r="AL38" s="52">
        <f t="shared" si="23"/>
        <v>2</v>
      </c>
      <c r="AM38" s="298"/>
    </row>
    <row r="39" spans="1:46" ht="15" customHeight="1">
      <c r="A39" s="66">
        <f t="shared" si="19"/>
        <v>0</v>
      </c>
      <c r="B39" s="66"/>
      <c r="C39" s="66">
        <f t="shared" si="18"/>
        <v>0</v>
      </c>
      <c r="D39" s="291"/>
      <c r="E39" s="183" t="s">
        <v>159</v>
      </c>
      <c r="F39" s="188" t="s">
        <v>93</v>
      </c>
      <c r="G39" s="189"/>
      <c r="H39" s="190"/>
      <c r="I39" s="86"/>
      <c r="J39" s="187"/>
      <c r="K39" s="189"/>
      <c r="L39" s="190"/>
      <c r="M39" s="86"/>
      <c r="N39" s="187"/>
      <c r="O39" s="189"/>
      <c r="P39" s="190"/>
      <c r="Q39" s="86"/>
      <c r="R39" s="187"/>
      <c r="S39" s="189"/>
      <c r="T39" s="190"/>
      <c r="U39" s="86"/>
      <c r="V39" s="187"/>
      <c r="W39" s="189" t="s">
        <v>154</v>
      </c>
      <c r="X39" s="190"/>
      <c r="Y39" s="86"/>
      <c r="Z39" s="187"/>
      <c r="AA39" s="189">
        <v>26</v>
      </c>
      <c r="AB39" s="190"/>
      <c r="AC39" s="86"/>
      <c r="AD39" s="187"/>
      <c r="AE39" s="190"/>
      <c r="AF39" s="190"/>
      <c r="AG39" s="86"/>
      <c r="AH39" s="87"/>
      <c r="AI39" s="52">
        <f t="shared" si="20"/>
        <v>2</v>
      </c>
      <c r="AJ39" s="52">
        <f t="shared" si="21"/>
        <v>0</v>
      </c>
      <c r="AK39" s="52">
        <f t="shared" si="22"/>
        <v>1</v>
      </c>
      <c r="AL39" s="52">
        <f t="shared" si="23"/>
        <v>0</v>
      </c>
      <c r="AM39" s="298"/>
    </row>
    <row r="40" spans="1:46" ht="15" customHeight="1" thickBot="1">
      <c r="A40" s="66">
        <f t="shared" si="19"/>
        <v>0</v>
      </c>
      <c r="B40" s="73"/>
      <c r="C40" s="66">
        <f t="shared" si="18"/>
        <v>0</v>
      </c>
      <c r="D40" s="291"/>
      <c r="E40" s="69"/>
      <c r="F40" s="57"/>
      <c r="G40" s="46"/>
      <c r="H40" s="47"/>
      <c r="I40" s="48"/>
      <c r="J40" s="49"/>
      <c r="K40" s="46"/>
      <c r="L40" s="47"/>
      <c r="M40" s="48"/>
      <c r="N40" s="49"/>
      <c r="O40" s="46"/>
      <c r="P40" s="47"/>
      <c r="Q40" s="48"/>
      <c r="R40" s="13"/>
      <c r="S40" s="46"/>
      <c r="T40" s="47"/>
      <c r="U40" s="48"/>
      <c r="V40" s="49"/>
      <c r="W40" s="46"/>
      <c r="X40" s="47"/>
      <c r="Y40" s="48"/>
      <c r="Z40" s="49"/>
      <c r="AA40" s="46"/>
      <c r="AB40" s="47"/>
      <c r="AC40" s="48"/>
      <c r="AD40" s="13"/>
      <c r="AE40" s="47"/>
      <c r="AF40" s="47"/>
      <c r="AG40" s="48"/>
      <c r="AH40" s="10"/>
      <c r="AI40" s="52">
        <f t="shared" si="20"/>
        <v>0</v>
      </c>
      <c r="AJ40" s="52">
        <f t="shared" si="21"/>
        <v>0</v>
      </c>
      <c r="AK40" s="52">
        <f t="shared" si="22"/>
        <v>0</v>
      </c>
      <c r="AL40" s="52">
        <f t="shared" si="23"/>
        <v>0</v>
      </c>
      <c r="AM40" s="298"/>
    </row>
    <row r="41" spans="1:46" ht="16.350000000000001" customHeight="1" thickBot="1">
      <c r="A41" s="59">
        <f>SUM(A23:A40)</f>
        <v>12</v>
      </c>
      <c r="B41" s="59">
        <f>SUM(B23:B40)</f>
        <v>0</v>
      </c>
      <c r="C41" s="59">
        <f>SUM(C23:C40)</f>
        <v>0</v>
      </c>
      <c r="D41" s="292" t="s">
        <v>13</v>
      </c>
      <c r="E41" s="293"/>
      <c r="F41" s="280"/>
      <c r="G41" s="294">
        <f>COUNTIF(G23:I40,"R")+(COUNTIF(G23:I40,"HR")*2)</f>
        <v>0</v>
      </c>
      <c r="H41" s="295"/>
      <c r="I41" s="296"/>
      <c r="J41" s="54"/>
      <c r="K41" s="294">
        <f>COUNTIF(K23:M40,"R")+(COUNTIF(K23:M40,"HR")*2)+G41</f>
        <v>2</v>
      </c>
      <c r="L41" s="295"/>
      <c r="M41" s="296"/>
      <c r="N41" s="54"/>
      <c r="O41" s="294">
        <f>COUNTIF(O23:Q40,"R")+(COUNTIF(O23:Q40,"HR")*2)+K41</f>
        <v>2</v>
      </c>
      <c r="P41" s="295"/>
      <c r="Q41" s="296"/>
      <c r="R41" s="53"/>
      <c r="S41" s="294">
        <f>COUNTIF(S23:U40,"R")+(COUNTIF(S23:U40,"HR")*2)+O41</f>
        <v>3</v>
      </c>
      <c r="T41" s="295"/>
      <c r="U41" s="296"/>
      <c r="V41" s="54"/>
      <c r="W41" s="294">
        <f>COUNTIF(W23:Y40,"R")+(COUNTIF(W23:Y40,"HR")*2)+S41</f>
        <v>3</v>
      </c>
      <c r="X41" s="295"/>
      <c r="Y41" s="296"/>
      <c r="Z41" s="54"/>
      <c r="AA41" s="294">
        <f>COUNTIF(AA23:AC40,"R")+(COUNTIF(AA23:AC40,"HR")*2)+W41</f>
        <v>6</v>
      </c>
      <c r="AB41" s="295"/>
      <c r="AC41" s="296"/>
      <c r="AD41" s="197"/>
      <c r="AE41" s="294">
        <f>COUNTIF(AE23:AG40,"R")+(COUNTIF(AE23:AG40,"HR")*2)+AA41</f>
        <v>6</v>
      </c>
      <c r="AF41" s="295"/>
      <c r="AG41" s="296"/>
      <c r="AH41" s="50"/>
      <c r="AI41" s="39">
        <f>SUM(AI23:AI40)</f>
        <v>24</v>
      </c>
      <c r="AJ41" s="40">
        <f>SUM(AJ23:AJ40)</f>
        <v>6</v>
      </c>
      <c r="AK41" s="41">
        <f>SUM(AK23:AK40)</f>
        <v>14</v>
      </c>
      <c r="AL41" s="62">
        <f>SUM(AL23:AL40)</f>
        <v>12</v>
      </c>
      <c r="AM41" s="299"/>
    </row>
    <row r="42" spans="1:46" ht="12" customHeight="1">
      <c r="F42" s="1"/>
      <c r="G42" s="37"/>
      <c r="H42" s="37"/>
      <c r="I42" s="37"/>
      <c r="J42" s="38"/>
      <c r="K42" s="1"/>
      <c r="L42" s="1"/>
      <c r="M42" s="1"/>
      <c r="N42" s="1"/>
      <c r="O42"/>
      <c r="P42"/>
      <c r="Q42"/>
    </row>
    <row r="43" spans="1:46" ht="12" customHeight="1">
      <c r="F43" s="1"/>
      <c r="G43" s="37"/>
      <c r="H43" s="37"/>
      <c r="I43" s="37"/>
      <c r="J43" s="38"/>
      <c r="K43" s="1"/>
      <c r="L43" s="1"/>
      <c r="M43" s="1"/>
      <c r="N43" s="1"/>
      <c r="O43"/>
      <c r="P43"/>
      <c r="Q43"/>
    </row>
    <row r="44" spans="1:46" ht="12" customHeight="1">
      <c r="F44" s="1"/>
      <c r="G44" s="37"/>
      <c r="H44" s="37"/>
      <c r="I44" s="37"/>
      <c r="J44" s="38"/>
      <c r="K44" s="1"/>
      <c r="L44" s="1"/>
      <c r="M44" s="1"/>
      <c r="N44" s="1"/>
      <c r="O44"/>
      <c r="P44"/>
      <c r="Q44"/>
    </row>
    <row r="45" spans="1:46" ht="12" customHeight="1">
      <c r="F45" s="1"/>
      <c r="G45" s="37"/>
      <c r="H45" s="37"/>
      <c r="I45" s="37"/>
      <c r="J45" s="38"/>
      <c r="K45" s="1"/>
      <c r="L45" s="1"/>
      <c r="M45" s="1"/>
      <c r="N45" s="1"/>
      <c r="O45"/>
      <c r="P45"/>
      <c r="Q45"/>
    </row>
    <row r="46" spans="1:46" ht="12" customHeight="1">
      <c r="F46" s="1"/>
      <c r="G46" s="37"/>
      <c r="H46" s="37"/>
      <c r="I46" s="37"/>
      <c r="J46" s="38"/>
      <c r="K46" s="1"/>
      <c r="L46" s="1"/>
      <c r="M46" s="1"/>
      <c r="N46" s="1"/>
      <c r="O46"/>
      <c r="P46"/>
      <c r="Q46"/>
    </row>
    <row r="47" spans="1:46" ht="12" customHeight="1">
      <c r="F47" s="1"/>
      <c r="G47" s="37"/>
      <c r="H47" s="37"/>
      <c r="I47" s="37"/>
      <c r="J47" s="38"/>
      <c r="K47" s="1"/>
      <c r="L47" s="1"/>
      <c r="M47" s="1"/>
      <c r="N47" s="1"/>
      <c r="O47"/>
      <c r="P47"/>
      <c r="Q47"/>
    </row>
    <row r="48" spans="1:46" ht="12" customHeight="1">
      <c r="F48" s="1"/>
      <c r="G48" s="37"/>
      <c r="H48" s="37"/>
      <c r="I48" s="37"/>
      <c r="J48" s="38"/>
      <c r="K48" s="1"/>
      <c r="L48" s="1"/>
      <c r="M48" s="1"/>
      <c r="N48" s="1"/>
      <c r="O48"/>
      <c r="P48"/>
      <c r="Q48"/>
    </row>
    <row r="49" spans="6:17" ht="12" customHeight="1">
      <c r="F49" s="1"/>
      <c r="G49" s="37"/>
      <c r="H49" s="37"/>
      <c r="I49" s="37"/>
      <c r="J49" s="38"/>
      <c r="K49" s="1"/>
      <c r="L49" s="1"/>
      <c r="M49" s="1"/>
      <c r="N49" s="1"/>
      <c r="O49"/>
      <c r="P49"/>
      <c r="Q49"/>
    </row>
    <row r="50" spans="6:17" ht="12" customHeight="1">
      <c r="F50" s="1"/>
      <c r="G50" s="37"/>
      <c r="H50" s="37"/>
      <c r="I50" s="37"/>
      <c r="J50" s="38"/>
      <c r="K50" s="1"/>
      <c r="L50" s="1"/>
      <c r="M50" s="1"/>
      <c r="N50" s="1"/>
      <c r="O50"/>
      <c r="P50"/>
      <c r="Q50"/>
    </row>
    <row r="51" spans="6:17" ht="12" customHeight="1">
      <c r="F51" s="1"/>
      <c r="G51" s="37"/>
      <c r="H51" s="37"/>
      <c r="I51" s="37"/>
      <c r="J51" s="38"/>
      <c r="K51" s="1"/>
      <c r="L51" s="1"/>
      <c r="M51" s="1"/>
      <c r="N51" s="1"/>
      <c r="O51"/>
      <c r="P51"/>
      <c r="Q51"/>
    </row>
    <row r="52" spans="6:17" ht="12" customHeight="1">
      <c r="F52" s="1"/>
      <c r="G52" s="37"/>
      <c r="H52" s="37"/>
      <c r="I52" s="37"/>
      <c r="J52" s="38"/>
      <c r="K52" s="1"/>
      <c r="L52" s="1"/>
      <c r="M52" s="1"/>
      <c r="N52" s="1"/>
      <c r="O52"/>
      <c r="P52"/>
      <c r="Q52"/>
    </row>
    <row r="53" spans="6:17" ht="12" customHeight="1">
      <c r="F53" s="1"/>
      <c r="G53" s="37"/>
      <c r="H53" s="37"/>
      <c r="I53" s="37"/>
      <c r="J53" s="38"/>
      <c r="K53" s="1"/>
      <c r="L53" s="1"/>
      <c r="M53" s="1"/>
      <c r="N53" s="1"/>
      <c r="O53"/>
      <c r="P53"/>
      <c r="Q53"/>
    </row>
    <row r="54" spans="6:17" ht="12" customHeight="1">
      <c r="F54" s="1"/>
      <c r="G54" s="37"/>
      <c r="H54" s="37"/>
      <c r="I54" s="37"/>
      <c r="J54" s="38"/>
      <c r="K54" s="1"/>
      <c r="L54" s="1"/>
      <c r="M54" s="1"/>
      <c r="N54" s="1"/>
      <c r="O54"/>
      <c r="P54"/>
      <c r="Q54"/>
    </row>
    <row r="55" spans="6:17" ht="12" customHeight="1">
      <c r="F55" s="1"/>
      <c r="G55" s="37"/>
      <c r="H55" s="37"/>
      <c r="I55" s="37"/>
      <c r="J55" s="38"/>
      <c r="K55" s="1"/>
      <c r="L55" s="1"/>
      <c r="M55" s="1"/>
      <c r="N55" s="1"/>
      <c r="O55"/>
      <c r="P55"/>
      <c r="Q55"/>
    </row>
    <row r="56" spans="6:17" ht="12" customHeight="1">
      <c r="F56" s="1"/>
      <c r="G56" s="37"/>
      <c r="H56" s="37"/>
      <c r="I56" s="37"/>
      <c r="J56" s="38"/>
      <c r="K56" s="1"/>
      <c r="L56" s="1"/>
      <c r="M56" s="1"/>
      <c r="N56" s="1"/>
      <c r="O56"/>
      <c r="P56"/>
      <c r="Q56"/>
    </row>
    <row r="57" spans="6:17" ht="12" customHeight="1">
      <c r="F57" s="1"/>
      <c r="G57" s="37"/>
      <c r="H57" s="37"/>
      <c r="I57" s="37"/>
      <c r="J57" s="38"/>
      <c r="K57" s="1"/>
      <c r="L57" s="1"/>
      <c r="M57" s="1"/>
      <c r="N57" s="1"/>
      <c r="O57"/>
      <c r="P57"/>
      <c r="Q57"/>
    </row>
    <row r="58" spans="6:17" ht="12" customHeight="1">
      <c r="F58" s="1"/>
      <c r="G58" s="37"/>
      <c r="H58" s="37"/>
      <c r="I58" s="37"/>
      <c r="J58" s="38"/>
      <c r="K58" s="1"/>
      <c r="L58" s="1"/>
      <c r="M58" s="1"/>
      <c r="N58" s="1"/>
      <c r="O58"/>
      <c r="P58"/>
      <c r="Q58"/>
    </row>
    <row r="59" spans="6:17">
      <c r="F59" s="1"/>
      <c r="G59" s="37"/>
      <c r="H59" s="37"/>
      <c r="I59" s="37"/>
      <c r="J59" s="38"/>
      <c r="K59" s="1"/>
      <c r="L59" s="1"/>
      <c r="M59" s="1"/>
      <c r="N59" s="1"/>
      <c r="O59"/>
      <c r="P59"/>
      <c r="Q59"/>
    </row>
    <row r="60" spans="6:17" ht="12" customHeight="1">
      <c r="F60" s="1"/>
      <c r="G60" s="37"/>
      <c r="H60" s="37"/>
      <c r="I60" s="37"/>
      <c r="J60" s="38"/>
      <c r="K60" s="1"/>
      <c r="L60" s="1"/>
      <c r="M60" s="1"/>
      <c r="N60" s="1"/>
      <c r="O60"/>
      <c r="P60"/>
      <c r="Q60"/>
    </row>
    <row r="61" spans="6:17" ht="12" customHeight="1">
      <c r="F61" s="1"/>
      <c r="G61" s="37"/>
      <c r="H61" s="37"/>
      <c r="I61" s="37"/>
      <c r="J61" s="38"/>
      <c r="K61" s="1"/>
      <c r="L61" s="1"/>
      <c r="M61" s="1"/>
      <c r="N61" s="1"/>
      <c r="O61"/>
      <c r="P61"/>
      <c r="Q61"/>
    </row>
    <row r="62" spans="6:17" ht="12" customHeight="1">
      <c r="F62" s="1"/>
      <c r="G62" s="37"/>
      <c r="H62" s="37"/>
      <c r="I62" s="37"/>
      <c r="J62" s="38"/>
      <c r="K62" s="1"/>
      <c r="L62" s="1"/>
      <c r="M62" s="1"/>
      <c r="N62" s="1"/>
      <c r="O62"/>
      <c r="P62"/>
      <c r="Q62"/>
    </row>
    <row r="63" spans="6:17" ht="12" customHeight="1">
      <c r="F63" s="1"/>
      <c r="G63" s="37"/>
      <c r="H63" s="37"/>
      <c r="I63" s="37"/>
      <c r="J63" s="38"/>
      <c r="K63" s="1"/>
      <c r="L63" s="1"/>
      <c r="M63" s="1"/>
      <c r="N63" s="1"/>
      <c r="O63"/>
      <c r="P63"/>
      <c r="Q63"/>
    </row>
    <row r="64" spans="6:17" ht="12" customHeight="1">
      <c r="F64" s="1"/>
      <c r="G64" s="37"/>
      <c r="H64" s="37"/>
      <c r="I64" s="37"/>
      <c r="J64" s="38"/>
      <c r="K64" s="1"/>
      <c r="L64" s="1"/>
      <c r="M64" s="1"/>
      <c r="N64" s="1"/>
      <c r="O64"/>
      <c r="P64"/>
      <c r="Q64"/>
    </row>
    <row r="65" spans="6:17" ht="12" customHeight="1">
      <c r="F65" s="1"/>
      <c r="G65" s="37"/>
      <c r="H65" s="37"/>
      <c r="I65" s="37"/>
      <c r="J65" s="38"/>
      <c r="K65" s="1"/>
      <c r="L65" s="1"/>
      <c r="M65" s="1"/>
      <c r="N65" s="1"/>
      <c r="O65"/>
      <c r="P65"/>
      <c r="Q65"/>
    </row>
    <row r="66" spans="6:17" ht="12" customHeight="1">
      <c r="F66" s="1"/>
      <c r="G66" s="37"/>
      <c r="H66" s="37"/>
      <c r="I66" s="37"/>
      <c r="J66" s="38"/>
      <c r="K66" s="1"/>
      <c r="L66" s="1"/>
      <c r="M66" s="1"/>
      <c r="N66" s="1"/>
      <c r="O66"/>
      <c r="P66"/>
      <c r="Q66"/>
    </row>
    <row r="67" spans="6:17" ht="12" customHeight="1">
      <c r="F67" s="1"/>
      <c r="G67" s="37"/>
      <c r="H67" s="37"/>
      <c r="I67" s="37"/>
      <c r="J67" s="38"/>
      <c r="K67" s="1"/>
      <c r="L67" s="1"/>
      <c r="M67" s="1"/>
      <c r="N67" s="1"/>
      <c r="O67"/>
      <c r="P67"/>
      <c r="Q67"/>
    </row>
    <row r="68" spans="6:17" ht="12" customHeight="1">
      <c r="F68" s="1"/>
      <c r="G68" s="37"/>
      <c r="H68" s="37"/>
      <c r="I68" s="37"/>
      <c r="J68" s="38"/>
      <c r="K68" s="1"/>
      <c r="L68" s="1"/>
      <c r="M68" s="1"/>
      <c r="N68" s="1"/>
      <c r="O68"/>
      <c r="P68"/>
      <c r="Q68"/>
    </row>
    <row r="69" spans="6:17" ht="12" customHeight="1">
      <c r="F69" s="1"/>
      <c r="G69" s="37"/>
      <c r="H69" s="37"/>
      <c r="I69" s="37"/>
      <c r="J69" s="38"/>
      <c r="K69" s="1"/>
      <c r="L69" s="1"/>
      <c r="M69" s="1"/>
      <c r="N69" s="1"/>
      <c r="O69"/>
      <c r="P69"/>
      <c r="Q69"/>
    </row>
    <row r="70" spans="6:17" ht="12" customHeight="1">
      <c r="F70" s="1"/>
      <c r="G70" s="37"/>
      <c r="H70" s="37"/>
      <c r="I70" s="37"/>
      <c r="J70" s="38"/>
      <c r="K70" s="1"/>
      <c r="L70" s="1"/>
      <c r="M70" s="1"/>
      <c r="N70" s="1"/>
      <c r="O70"/>
      <c r="P70"/>
      <c r="Q70"/>
    </row>
    <row r="71" spans="6:17" ht="12" customHeight="1">
      <c r="F71" s="1"/>
      <c r="G71" s="37"/>
      <c r="H71" s="37"/>
      <c r="I71" s="37"/>
      <c r="J71" s="38"/>
      <c r="K71" s="1"/>
      <c r="L71" s="1"/>
      <c r="M71" s="1"/>
      <c r="N71" s="1"/>
      <c r="O71"/>
      <c r="P71"/>
      <c r="Q71"/>
    </row>
    <row r="72" spans="6:17" ht="12" customHeight="1">
      <c r="F72" s="1"/>
      <c r="G72" s="37"/>
      <c r="H72" s="37"/>
      <c r="I72" s="37"/>
      <c r="J72" s="38"/>
      <c r="K72" s="1"/>
      <c r="L72" s="1"/>
      <c r="M72" s="1"/>
      <c r="N72" s="1"/>
      <c r="O72"/>
      <c r="P72"/>
      <c r="Q72"/>
    </row>
    <row r="73" spans="6:17" ht="12" customHeight="1">
      <c r="F73" s="1"/>
      <c r="G73" s="37"/>
      <c r="H73" s="37"/>
      <c r="I73" s="37"/>
      <c r="J73" s="38"/>
      <c r="K73" s="1"/>
      <c r="L73" s="1"/>
      <c r="M73" s="1"/>
      <c r="N73" s="1"/>
      <c r="O73"/>
      <c r="P73"/>
      <c r="Q73"/>
    </row>
    <row r="74" spans="6:17" ht="12" customHeight="1">
      <c r="F74" s="1"/>
      <c r="G74" s="37"/>
      <c r="H74" s="37"/>
      <c r="I74" s="37"/>
      <c r="J74" s="38"/>
      <c r="K74" s="1"/>
      <c r="L74" s="1"/>
      <c r="M74" s="1"/>
      <c r="N74" s="1"/>
      <c r="O74"/>
      <c r="P74"/>
      <c r="Q74"/>
    </row>
    <row r="75" spans="6:17" ht="12" customHeight="1">
      <c r="F75" s="1"/>
      <c r="G75" s="37"/>
      <c r="H75" s="37"/>
      <c r="I75" s="37"/>
      <c r="J75" s="38"/>
      <c r="K75" s="1"/>
      <c r="L75" s="1"/>
      <c r="M75" s="1"/>
      <c r="N75" s="1"/>
      <c r="O75"/>
      <c r="P75"/>
      <c r="Q75"/>
    </row>
    <row r="76" spans="6:17" ht="12" customHeight="1">
      <c r="F76" s="1"/>
      <c r="G76" s="37"/>
      <c r="H76" s="37"/>
      <c r="I76" s="37"/>
      <c r="J76" s="38"/>
      <c r="K76" s="1"/>
      <c r="L76" s="1"/>
      <c r="M76" s="1"/>
      <c r="N76" s="1"/>
      <c r="O76"/>
      <c r="P76"/>
      <c r="Q76"/>
    </row>
    <row r="77" spans="6:17" ht="12" customHeight="1">
      <c r="O77"/>
      <c r="P77"/>
      <c r="Q77"/>
    </row>
    <row r="78" spans="6:17">
      <c r="O78"/>
      <c r="P78"/>
      <c r="Q78"/>
    </row>
    <row r="79" spans="6:17" ht="12" customHeight="1">
      <c r="O79"/>
      <c r="P79"/>
      <c r="Q79"/>
    </row>
    <row r="80" spans="6:17" ht="12" customHeight="1">
      <c r="O80"/>
      <c r="P80"/>
      <c r="Q80"/>
    </row>
    <row r="81" spans="15:17" ht="12" customHeight="1">
      <c r="O81"/>
      <c r="P81"/>
      <c r="Q81"/>
    </row>
    <row r="82" spans="15:17" ht="12" customHeight="1">
      <c r="O82"/>
      <c r="P82"/>
      <c r="Q82"/>
    </row>
    <row r="83" spans="15:17" ht="12" customHeight="1">
      <c r="O83"/>
      <c r="P83"/>
      <c r="Q83"/>
    </row>
    <row r="84" spans="15:17" ht="12" customHeight="1">
      <c r="O84"/>
      <c r="P84"/>
      <c r="Q84"/>
    </row>
    <row r="85" spans="15:17" ht="12" customHeight="1">
      <c r="O85"/>
      <c r="P85"/>
      <c r="Q85"/>
    </row>
    <row r="86" spans="15:17" ht="12" customHeight="1">
      <c r="O86"/>
      <c r="P86"/>
      <c r="Q86"/>
    </row>
    <row r="87" spans="15:17" ht="12" customHeight="1">
      <c r="O87"/>
      <c r="P87"/>
      <c r="Q87"/>
    </row>
    <row r="88" spans="15:17" ht="12" customHeight="1">
      <c r="O88"/>
      <c r="P88"/>
      <c r="Q88"/>
    </row>
    <row r="89" spans="15:17" ht="12" customHeight="1">
      <c r="O89"/>
      <c r="P89"/>
      <c r="Q89"/>
    </row>
    <row r="90" spans="15:17" ht="12" customHeight="1">
      <c r="O90"/>
      <c r="P90"/>
      <c r="Q90"/>
    </row>
    <row r="91" spans="15:17" ht="12" customHeight="1">
      <c r="O91"/>
      <c r="P91"/>
      <c r="Q91"/>
    </row>
    <row r="92" spans="15:17" ht="12" customHeight="1">
      <c r="O92"/>
      <c r="P92"/>
      <c r="Q92"/>
    </row>
    <row r="93" spans="15:17" ht="12" customHeight="1">
      <c r="O93"/>
      <c r="P93"/>
      <c r="Q93"/>
    </row>
    <row r="94" spans="15:17" ht="12" customHeight="1">
      <c r="O94"/>
      <c r="P94"/>
      <c r="Q94"/>
    </row>
    <row r="95" spans="15:17" ht="12" customHeight="1">
      <c r="O95"/>
      <c r="P95"/>
      <c r="Q95"/>
    </row>
    <row r="96" spans="15:17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12" customHeight="1"/>
    <row r="177" ht="12" customHeight="1"/>
    <row r="178" ht="12" customHeight="1"/>
    <row r="179" ht="12" customHeight="1"/>
    <row r="180" ht="12" customHeight="1"/>
    <row r="181" ht="12" customHeight="1"/>
    <row r="182" ht="12" customHeight="1"/>
    <row r="183" ht="12" customHeight="1"/>
    <row r="184" ht="12" customHeight="1"/>
    <row r="185" ht="12" customHeight="1"/>
    <row r="186" ht="12" customHeight="1"/>
    <row r="187" ht="12" customHeight="1"/>
    <row r="188" ht="12" customHeight="1"/>
    <row r="189" ht="12" customHeight="1"/>
    <row r="190" ht="12" customHeight="1"/>
    <row r="191" ht="12" customHeight="1"/>
    <row r="192" ht="12" customHeight="1"/>
    <row r="193" ht="12" customHeight="1"/>
    <row r="194" ht="12" customHeight="1"/>
    <row r="195" ht="12" customHeight="1"/>
    <row r="196" ht="12" customHeight="1"/>
    <row r="197" ht="12" customHeight="1"/>
    <row r="198" ht="12" customHeight="1"/>
    <row r="199" ht="12" customHeight="1"/>
    <row r="200" ht="12" customHeight="1"/>
    <row r="201" ht="12" customHeight="1"/>
    <row r="202" ht="12" customHeight="1"/>
    <row r="203" ht="12" customHeight="1"/>
    <row r="204" ht="12" customHeight="1"/>
    <row r="205" ht="12" customHeight="1"/>
    <row r="206" ht="12" customHeight="1"/>
    <row r="207" ht="12" customHeight="1"/>
    <row r="208" ht="12" customHeight="1"/>
    <row r="209" ht="12" customHeight="1"/>
    <row r="210" ht="12" customHeight="1"/>
    <row r="211" ht="12" customHeight="1"/>
    <row r="212" ht="12" customHeight="1"/>
    <row r="213" ht="12" customHeight="1"/>
    <row r="214" ht="12" customHeight="1"/>
    <row r="215" ht="12" customHeight="1"/>
    <row r="216" ht="12" customHeight="1"/>
    <row r="217" ht="12" customHeight="1"/>
    <row r="218" ht="12" customHeight="1"/>
    <row r="219" ht="12" customHeight="1"/>
    <row r="220" ht="12" customHeight="1"/>
    <row r="221" ht="12" customHeight="1"/>
    <row r="222" ht="12" customHeight="1"/>
    <row r="223" ht="12" customHeight="1"/>
    <row r="224" ht="12" customHeight="1"/>
    <row r="225" ht="12" customHeight="1"/>
    <row r="226" ht="12" customHeight="1"/>
    <row r="227" ht="12" customHeight="1"/>
    <row r="228" ht="12" customHeight="1"/>
    <row r="229" ht="12" customHeight="1"/>
    <row r="230" ht="12" customHeight="1"/>
    <row r="231" ht="12" customHeight="1"/>
    <row r="232" ht="12" customHeight="1"/>
    <row r="233" ht="12" customHeight="1"/>
    <row r="234" ht="12" customHeight="1"/>
    <row r="235" ht="12" customHeight="1"/>
    <row r="236" ht="12" customHeight="1"/>
    <row r="237" ht="12" customHeight="1"/>
    <row r="238" ht="12" customHeight="1"/>
    <row r="239" ht="12" customHeight="1"/>
    <row r="240" ht="12" customHeight="1"/>
    <row r="241" ht="12" customHeight="1"/>
    <row r="242" ht="12" customHeight="1"/>
    <row r="243" ht="12" customHeight="1"/>
    <row r="244" ht="12" customHeight="1"/>
    <row r="245" ht="12" customHeight="1"/>
    <row r="246" ht="12" customHeight="1"/>
    <row r="247" ht="12" customHeight="1"/>
    <row r="248" ht="12" customHeight="1"/>
    <row r="249" ht="12" customHeight="1"/>
    <row r="250" ht="12" customHeight="1"/>
    <row r="251" ht="12" customHeight="1"/>
    <row r="252" ht="12" customHeight="1"/>
    <row r="253" ht="12" customHeight="1"/>
    <row r="254" ht="12" customHeight="1"/>
    <row r="255" ht="12" customHeight="1"/>
    <row r="256" ht="12" customHeight="1"/>
    <row r="257" ht="12" customHeight="1"/>
    <row r="258" ht="12" customHeight="1"/>
    <row r="259" ht="12" customHeight="1"/>
    <row r="260" ht="12" customHeight="1"/>
    <row r="261" ht="12" customHeight="1"/>
    <row r="262" ht="12" customHeight="1"/>
    <row r="263" ht="12" customHeight="1"/>
    <row r="264" ht="12" customHeight="1"/>
    <row r="265" ht="12" customHeight="1"/>
    <row r="266" ht="12" customHeight="1"/>
    <row r="267" ht="12" customHeight="1"/>
    <row r="268" ht="12" customHeight="1"/>
    <row r="269" ht="12" customHeight="1"/>
    <row r="270" ht="12" customHeight="1"/>
    <row r="271" ht="12" customHeight="1"/>
    <row r="272" ht="12" customHeight="1"/>
    <row r="273" ht="12" customHeight="1"/>
    <row r="274" ht="12" customHeight="1"/>
    <row r="275" ht="12" customHeight="1"/>
    <row r="276" ht="12" customHeight="1"/>
    <row r="277" ht="12" customHeight="1"/>
    <row r="278" ht="12" customHeight="1"/>
    <row r="279" ht="12" customHeight="1"/>
    <row r="280" ht="12" customHeight="1"/>
    <row r="281" ht="12" customHeight="1"/>
    <row r="282" ht="12" customHeight="1"/>
    <row r="283" ht="12" customHeight="1"/>
    <row r="284" ht="12" customHeight="1"/>
    <row r="285" ht="12" customHeight="1"/>
    <row r="286" ht="12" customHeight="1"/>
    <row r="287" ht="12" customHeight="1"/>
    <row r="288" ht="12" customHeight="1"/>
    <row r="289" ht="12" customHeight="1"/>
    <row r="290" ht="12" customHeight="1"/>
    <row r="291" ht="12" customHeight="1"/>
    <row r="292" ht="12" customHeight="1"/>
    <row r="293" ht="12" customHeight="1"/>
    <row r="294" ht="12" customHeight="1"/>
    <row r="295" ht="12" customHeight="1"/>
    <row r="296" ht="12" customHeight="1"/>
    <row r="297" ht="12" customHeight="1"/>
    <row r="298" ht="12" customHeight="1"/>
    <row r="299" ht="12" customHeight="1"/>
    <row r="300" ht="12" customHeight="1"/>
    <row r="301" ht="12" customHeight="1"/>
    <row r="302" ht="12" customHeight="1"/>
    <row r="303" ht="12" customHeight="1"/>
    <row r="304" ht="12" customHeight="1"/>
    <row r="305" ht="12" customHeight="1"/>
    <row r="306" ht="12" customHeight="1"/>
    <row r="307" ht="12" customHeight="1"/>
    <row r="308" ht="12" customHeight="1"/>
    <row r="309" ht="12" customHeight="1"/>
    <row r="310" ht="12" customHeight="1"/>
    <row r="311" ht="12" customHeight="1"/>
    <row r="312" ht="12" customHeight="1"/>
    <row r="313" ht="12" customHeight="1"/>
    <row r="314" ht="12" customHeight="1"/>
    <row r="315" ht="12" customHeight="1"/>
    <row r="316" ht="12" customHeight="1"/>
    <row r="317" ht="12" customHeight="1"/>
    <row r="318" ht="12" customHeight="1"/>
    <row r="319" ht="12" customHeight="1"/>
    <row r="320" ht="12" customHeight="1"/>
    <row r="321" ht="12" customHeight="1"/>
    <row r="322" ht="12" customHeight="1"/>
    <row r="323" ht="12" customHeight="1"/>
    <row r="324" ht="12" customHeight="1"/>
    <row r="325" ht="12" customHeight="1"/>
    <row r="326" ht="12" customHeight="1"/>
    <row r="327" ht="12" customHeight="1"/>
    <row r="328" ht="12" customHeight="1"/>
  </sheetData>
  <dataConsolidate>
    <dataRefs count="1">
      <dataRef ref="T4:W269" sheet="紙本紀錄表" r:id="rId1"/>
    </dataRefs>
  </dataConsolidate>
  <mergeCells count="49">
    <mergeCell ref="AE41:AG41"/>
    <mergeCell ref="AA22:AC22"/>
    <mergeCell ref="AE22:AG22"/>
    <mergeCell ref="AM35:AM41"/>
    <mergeCell ref="D38:D40"/>
    <mergeCell ref="D41:F41"/>
    <mergeCell ref="G41:I41"/>
    <mergeCell ref="K41:M41"/>
    <mergeCell ref="D23:D25"/>
    <mergeCell ref="D26:D28"/>
    <mergeCell ref="D29:D31"/>
    <mergeCell ref="D32:D34"/>
    <mergeCell ref="D35:D37"/>
    <mergeCell ref="O41:Q41"/>
    <mergeCell ref="S41:U41"/>
    <mergeCell ref="W41:Y41"/>
    <mergeCell ref="AA41:AC41"/>
    <mergeCell ref="G22:I22"/>
    <mergeCell ref="K22:M22"/>
    <mergeCell ref="O22:Q22"/>
    <mergeCell ref="S22:U22"/>
    <mergeCell ref="W22:Y22"/>
    <mergeCell ref="D15:D17"/>
    <mergeCell ref="AM15:AM21"/>
    <mergeCell ref="D18:D20"/>
    <mergeCell ref="D21:F21"/>
    <mergeCell ref="G21:I21"/>
    <mergeCell ref="K21:M21"/>
    <mergeCell ref="O21:Q21"/>
    <mergeCell ref="S21:U21"/>
    <mergeCell ref="W21:Y21"/>
    <mergeCell ref="AA21:AC21"/>
    <mergeCell ref="AE21:AG21"/>
    <mergeCell ref="D12:D14"/>
    <mergeCell ref="B1:C1"/>
    <mergeCell ref="D1:F1"/>
    <mergeCell ref="J1:K1"/>
    <mergeCell ref="L1:O1"/>
    <mergeCell ref="D3:D5"/>
    <mergeCell ref="D6:D8"/>
    <mergeCell ref="D9:D11"/>
    <mergeCell ref="AI1:AL1"/>
    <mergeCell ref="G2:I2"/>
    <mergeCell ref="K2:M2"/>
    <mergeCell ref="O2:Q2"/>
    <mergeCell ref="S2:U2"/>
    <mergeCell ref="W2:Y2"/>
    <mergeCell ref="AA2:AC2"/>
    <mergeCell ref="AE2:AG2"/>
  </mergeCells>
  <phoneticPr fontId="1" type="noConversion"/>
  <conditionalFormatting sqref="G2:G22 H3:I20 K3:M20 O3:Q20 W3:Y20 AE3:AG20 G23:I40 K23:M40 O23:Q40 S23:U40 W23:Y40 AE23:AG40 S3:U20 K2 O2 S2 W2 AE2 K21:K22 O21:O22 S21:S22 W21:W22 G41 K41 O41 S41 W41 G96:I1048576">
    <cfRule type="containsText" dxfId="186" priority="37" operator="containsText" text="K">
      <formula>NOT(ISERROR(SEARCH("K",G2)))</formula>
    </cfRule>
  </conditionalFormatting>
  <conditionalFormatting sqref="G3">
    <cfRule type="cellIs" dxfId="185" priority="36" operator="equal">
      <formula>"K"</formula>
    </cfRule>
  </conditionalFormatting>
  <conditionalFormatting sqref="G23">
    <cfRule type="cellIs" dxfId="184" priority="26" operator="equal">
      <formula>"K"</formula>
    </cfRule>
  </conditionalFormatting>
  <conditionalFormatting sqref="G3:I20">
    <cfRule type="cellIs" dxfId="183" priority="35" operator="between">
      <formula>1</formula>
      <formula>999</formula>
    </cfRule>
  </conditionalFormatting>
  <conditionalFormatting sqref="G23:I40">
    <cfRule type="cellIs" dxfId="182" priority="25" operator="between">
      <formula>1</formula>
      <formula>999</formula>
    </cfRule>
  </conditionalFormatting>
  <conditionalFormatting sqref="G3:AG20 G23:AG40">
    <cfRule type="cellIs" dxfId="181" priority="13" operator="equal">
      <formula>"AP"</formula>
    </cfRule>
    <cfRule type="cellIs" dxfId="180" priority="14" operator="equal">
      <formula>"DI"</formula>
    </cfRule>
  </conditionalFormatting>
  <conditionalFormatting sqref="K3">
    <cfRule type="cellIs" dxfId="179" priority="34" operator="equal">
      <formula>"K"</formula>
    </cfRule>
  </conditionalFormatting>
  <conditionalFormatting sqref="K23">
    <cfRule type="cellIs" dxfId="178" priority="24" operator="equal">
      <formula>"K"</formula>
    </cfRule>
  </conditionalFormatting>
  <conditionalFormatting sqref="K3:M20">
    <cfRule type="cellIs" dxfId="177" priority="33" operator="between">
      <formula>1</formula>
      <formula>999</formula>
    </cfRule>
  </conditionalFormatting>
  <conditionalFormatting sqref="K23:M40">
    <cfRule type="cellIs" dxfId="176" priority="23" operator="between">
      <formula>1</formula>
      <formula>999</formula>
    </cfRule>
  </conditionalFormatting>
  <conditionalFormatting sqref="O3">
    <cfRule type="cellIs" dxfId="175" priority="32" operator="equal">
      <formula>"K"</formula>
    </cfRule>
  </conditionalFormatting>
  <conditionalFormatting sqref="O23">
    <cfRule type="cellIs" dxfId="174" priority="22" operator="equal">
      <formula>"K"</formula>
    </cfRule>
  </conditionalFormatting>
  <conditionalFormatting sqref="O3:Q20">
    <cfRule type="cellIs" dxfId="173" priority="31" operator="between">
      <formula>1</formula>
      <formula>999</formula>
    </cfRule>
  </conditionalFormatting>
  <conditionalFormatting sqref="O23:Q40">
    <cfRule type="cellIs" dxfId="172" priority="21" operator="between">
      <formula>1</formula>
      <formula>999</formula>
    </cfRule>
  </conditionalFormatting>
  <conditionalFormatting sqref="S23">
    <cfRule type="cellIs" dxfId="171" priority="20" operator="equal">
      <formula>"K"</formula>
    </cfRule>
  </conditionalFormatting>
  <conditionalFormatting sqref="S3:U20">
    <cfRule type="cellIs" dxfId="170" priority="12" operator="between">
      <formula>1</formula>
      <formula>999</formula>
    </cfRule>
  </conditionalFormatting>
  <conditionalFormatting sqref="S23:U40">
    <cfRule type="cellIs" dxfId="169" priority="19" operator="between">
      <formula>1</formula>
      <formula>999</formula>
    </cfRule>
  </conditionalFormatting>
  <conditionalFormatting sqref="W3">
    <cfRule type="cellIs" dxfId="168" priority="30" operator="equal">
      <formula>"K"</formula>
    </cfRule>
  </conditionalFormatting>
  <conditionalFormatting sqref="W23">
    <cfRule type="cellIs" dxfId="167" priority="18" operator="equal">
      <formula>"K"</formula>
    </cfRule>
  </conditionalFormatting>
  <conditionalFormatting sqref="W3:Y20">
    <cfRule type="cellIs" dxfId="166" priority="29" operator="between">
      <formula>1</formula>
      <formula>999</formula>
    </cfRule>
  </conditionalFormatting>
  <conditionalFormatting sqref="W23:Y40">
    <cfRule type="cellIs" dxfId="165" priority="17" operator="between">
      <formula>1</formula>
      <formula>999</formula>
    </cfRule>
  </conditionalFormatting>
  <conditionalFormatting sqref="AA2">
    <cfRule type="containsText" dxfId="164" priority="8" operator="containsText" text="K">
      <formula>NOT(ISERROR(SEARCH("K",AA2)))</formula>
    </cfRule>
  </conditionalFormatting>
  <conditionalFormatting sqref="AA3">
    <cfRule type="cellIs" dxfId="163" priority="10" operator="equal">
      <formula>"K"</formula>
    </cfRule>
  </conditionalFormatting>
  <conditionalFormatting sqref="AA21:AA22">
    <cfRule type="containsText" dxfId="162" priority="2" operator="containsText" text="K">
      <formula>NOT(ISERROR(SEARCH("K",AA21)))</formula>
    </cfRule>
  </conditionalFormatting>
  <conditionalFormatting sqref="AA23">
    <cfRule type="cellIs" dxfId="161" priority="6" operator="equal">
      <formula>"K"</formula>
    </cfRule>
  </conditionalFormatting>
  <conditionalFormatting sqref="AA41">
    <cfRule type="containsText" dxfId="160" priority="4" operator="containsText" text="K">
      <formula>NOT(ISERROR(SEARCH("K",AA41)))</formula>
    </cfRule>
  </conditionalFormatting>
  <conditionalFormatting sqref="AA3:AC20">
    <cfRule type="containsText" dxfId="159" priority="11" operator="containsText" text="K">
      <formula>NOT(ISERROR(SEARCH("K",AA3)))</formula>
    </cfRule>
    <cfRule type="cellIs" dxfId="158" priority="9" operator="between">
      <formula>1</formula>
      <formula>999</formula>
    </cfRule>
  </conditionalFormatting>
  <conditionalFormatting sqref="AA23:AC40">
    <cfRule type="containsText" dxfId="157" priority="7" operator="containsText" text="K">
      <formula>NOT(ISERROR(SEARCH("K",AA23)))</formula>
    </cfRule>
    <cfRule type="cellIs" dxfId="156" priority="5" operator="between">
      <formula>1</formula>
      <formula>999</formula>
    </cfRule>
  </conditionalFormatting>
  <conditionalFormatting sqref="AE3">
    <cfRule type="cellIs" dxfId="155" priority="28" operator="equal">
      <formula>"K"</formula>
    </cfRule>
  </conditionalFormatting>
  <conditionalFormatting sqref="AE21:AE22">
    <cfRule type="containsText" dxfId="154" priority="1" operator="containsText" text="K">
      <formula>NOT(ISERROR(SEARCH("K",AE21)))</formula>
    </cfRule>
  </conditionalFormatting>
  <conditionalFormatting sqref="AE23">
    <cfRule type="cellIs" dxfId="153" priority="16" operator="equal">
      <formula>"K"</formula>
    </cfRule>
  </conditionalFormatting>
  <conditionalFormatting sqref="AE41">
    <cfRule type="containsText" dxfId="152" priority="3" operator="containsText" text="K">
      <formula>NOT(ISERROR(SEARCH("K",AE41)))</formula>
    </cfRule>
  </conditionalFormatting>
  <conditionalFormatting sqref="AE3:AG20">
    <cfRule type="cellIs" dxfId="151" priority="27" operator="between">
      <formula>1</formula>
      <formula>999</formula>
    </cfRule>
  </conditionalFormatting>
  <conditionalFormatting sqref="AE23:AG40">
    <cfRule type="cellIs" dxfId="150" priority="15" operator="between">
      <formula>1</formula>
      <formula>999</formula>
    </cfRule>
  </conditionalFormatting>
  <pageMargins left="0.78740157480314965" right="0" top="0.19685039370078741" bottom="0" header="0" footer="0"/>
  <pageSetup paperSize="9" scale="54" orientation="landscape" horizontalDpi="360" verticalDpi="360"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分組球員名單!$F$3:$F$7</xm:f>
          </x14:formula1>
          <xm:sqref>T1 X1</xm:sqref>
        </x14:dataValidation>
        <x14:dataValidation type="list" allowBlank="1" showInputMessage="1" showErrorMessage="1">
          <x14:formula1>
            <xm:f>分組球員名單!$D$1:$D$4</xm:f>
          </x14:formula1>
          <xm:sqref>AM13 AM33 AM29:AM30 AM26 AM23 AM9:AM10 AM5:AM6 AM3</xm:sqref>
        </x14:dataValidation>
        <x14:dataValidation type="list" allowBlank="1" showInputMessage="1" showErrorMessage="1">
          <x14:formula1>
            <xm:f>分組球員名單!$D$3:$D$19</xm:f>
          </x14:formula1>
          <xm:sqref>AM4 AM31:AM32 AM27:AM28 AM24:AM25 AM11:AM12 AM7:AM8</xm:sqref>
        </x14:dataValidation>
        <x14:dataValidation type="list" allowBlank="1" showInputMessage="1" showErrorMessage="1">
          <x14:formula1>
            <xm:f>分組球員名單!$A$2:$A$48</xm:f>
          </x14:formula1>
          <xm:sqref>F23:F40 F3:F20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B328"/>
  <sheetViews>
    <sheetView topLeftCell="A23" zoomScaleNormal="100" workbookViewId="0">
      <selection activeCell="O32" sqref="O32"/>
    </sheetView>
  </sheetViews>
  <sheetFormatPr defaultRowHeight="16.5"/>
  <cols>
    <col min="1" max="1" width="7.5" customWidth="1"/>
    <col min="2" max="2" width="5.625" customWidth="1"/>
    <col min="3" max="3" width="5.875" customWidth="1"/>
    <col min="4" max="4" width="2.625" style="14" customWidth="1"/>
    <col min="5" max="5" width="4.375" style="14" customWidth="1"/>
    <col min="6" max="6" width="14.625" style="15" customWidth="1"/>
    <col min="7" max="9" width="3.625" style="16" customWidth="1"/>
    <col min="10" max="10" width="3.625" style="17" customWidth="1"/>
    <col min="11" max="14" width="3.625" style="15" customWidth="1"/>
    <col min="15" max="17" width="3.625" style="1" customWidth="1"/>
    <col min="18" max="33" width="3.625" customWidth="1"/>
    <col min="34" max="34" width="2.625" customWidth="1"/>
    <col min="35" max="36" width="4.375" customWidth="1"/>
    <col min="37" max="37" width="4.625" customWidth="1"/>
    <col min="38" max="38" width="4.5" customWidth="1"/>
    <col min="39" max="39" width="16" customWidth="1"/>
    <col min="41" max="51" width="8.625" customWidth="1"/>
  </cols>
  <sheetData>
    <row r="1" spans="1:54" ht="20.100000000000001" customHeight="1" thickBot="1">
      <c r="B1" s="272" t="s">
        <v>27</v>
      </c>
      <c r="C1" s="280"/>
      <c r="D1" s="281" t="s">
        <v>0</v>
      </c>
      <c r="E1" s="282"/>
      <c r="F1" s="283"/>
      <c r="G1" s="24"/>
      <c r="H1" s="23" t="s">
        <v>47</v>
      </c>
      <c r="I1" s="23"/>
      <c r="J1" s="284" t="s">
        <v>1</v>
      </c>
      <c r="K1" s="285"/>
      <c r="L1" s="286" t="s">
        <v>86</v>
      </c>
      <c r="M1" s="287"/>
      <c r="N1" s="287"/>
      <c r="O1" s="288"/>
      <c r="P1" s="32"/>
      <c r="Q1" s="58">
        <f>AE21</f>
        <v>1</v>
      </c>
      <c r="R1" s="33"/>
      <c r="S1" s="33"/>
      <c r="T1" s="33" t="s">
        <v>142</v>
      </c>
      <c r="U1" s="35"/>
      <c r="V1" s="33" t="s">
        <v>2</v>
      </c>
      <c r="W1" s="33"/>
      <c r="X1" s="33" t="s">
        <v>148</v>
      </c>
      <c r="Y1" s="35"/>
      <c r="Z1" s="33"/>
      <c r="AA1" s="58">
        <f>AE41</f>
        <v>3</v>
      </c>
      <c r="AB1" s="33"/>
      <c r="AC1" s="33"/>
      <c r="AD1" s="33"/>
      <c r="AE1" s="123"/>
      <c r="AG1" s="123"/>
      <c r="AH1" s="34"/>
      <c r="AI1" s="272" t="s">
        <v>8</v>
      </c>
      <c r="AJ1" s="273"/>
      <c r="AK1" s="273"/>
      <c r="AL1" s="273"/>
      <c r="AM1" s="64"/>
    </row>
    <row r="2" spans="1:54" ht="15" customHeight="1" thickBot="1">
      <c r="A2" s="67" t="s">
        <v>17</v>
      </c>
      <c r="B2" s="59" t="s">
        <v>26</v>
      </c>
      <c r="C2" s="59" t="s">
        <v>24</v>
      </c>
      <c r="D2" s="18" t="s">
        <v>3</v>
      </c>
      <c r="E2" s="18" t="s">
        <v>18</v>
      </c>
      <c r="F2" s="25" t="s">
        <v>4</v>
      </c>
      <c r="G2" s="274">
        <v>1</v>
      </c>
      <c r="H2" s="275"/>
      <c r="I2" s="275"/>
      <c r="J2" s="20" t="s">
        <v>5</v>
      </c>
      <c r="K2" s="275">
        <v>2</v>
      </c>
      <c r="L2" s="275"/>
      <c r="M2" s="275"/>
      <c r="N2" s="19" t="s">
        <v>5</v>
      </c>
      <c r="O2" s="300">
        <v>3</v>
      </c>
      <c r="P2" s="301"/>
      <c r="Q2" s="301"/>
      <c r="R2" s="27" t="s">
        <v>5</v>
      </c>
      <c r="S2" s="302">
        <v>4</v>
      </c>
      <c r="T2" s="303"/>
      <c r="U2" s="303"/>
      <c r="V2" s="26" t="s">
        <v>5</v>
      </c>
      <c r="W2" s="302">
        <v>5</v>
      </c>
      <c r="X2" s="303"/>
      <c r="Y2" s="303"/>
      <c r="Z2" s="36" t="s">
        <v>5</v>
      </c>
      <c r="AA2" s="302">
        <v>6</v>
      </c>
      <c r="AB2" s="303"/>
      <c r="AC2" s="304"/>
      <c r="AD2" s="124" t="s">
        <v>74</v>
      </c>
      <c r="AE2" s="274">
        <v>7</v>
      </c>
      <c r="AF2" s="275"/>
      <c r="AG2" s="276"/>
      <c r="AH2" s="19" t="s">
        <v>5</v>
      </c>
      <c r="AI2" s="44" t="s">
        <v>25</v>
      </c>
      <c r="AJ2" s="42" t="s">
        <v>11</v>
      </c>
      <c r="AK2" s="43" t="s">
        <v>7</v>
      </c>
      <c r="AL2" s="61" t="s">
        <v>87</v>
      </c>
      <c r="AM2" s="19" t="s">
        <v>23</v>
      </c>
      <c r="AN2" s="72"/>
    </row>
    <row r="3" spans="1:54" ht="15" customHeight="1" thickBot="1">
      <c r="A3" s="60">
        <f>COUNTIF($G$23:$AG$40,E3)</f>
        <v>1</v>
      </c>
      <c r="B3" s="66"/>
      <c r="C3" s="66">
        <f>COUNTIF(G3:AG3,"HR")</f>
        <v>0</v>
      </c>
      <c r="D3" s="278">
        <v>1</v>
      </c>
      <c r="E3" s="70" t="s">
        <v>159</v>
      </c>
      <c r="F3" s="56" t="s">
        <v>136</v>
      </c>
      <c r="G3" s="28" t="s">
        <v>154</v>
      </c>
      <c r="H3" s="21"/>
      <c r="I3" s="22"/>
      <c r="J3" s="11"/>
      <c r="K3" s="28"/>
      <c r="L3" s="21">
        <v>37</v>
      </c>
      <c r="M3" s="22"/>
      <c r="N3" s="11"/>
      <c r="O3" s="28"/>
      <c r="P3" s="71"/>
      <c r="Q3" s="55"/>
      <c r="R3" s="11"/>
      <c r="S3" s="28"/>
      <c r="T3" s="21"/>
      <c r="U3" s="22"/>
      <c r="V3" s="11"/>
      <c r="W3" s="28"/>
      <c r="X3" s="21"/>
      <c r="Y3" s="22"/>
      <c r="Z3" s="11"/>
      <c r="AA3" s="28"/>
      <c r="AB3" s="21"/>
      <c r="AC3" s="22"/>
      <c r="AD3" s="11"/>
      <c r="AE3" s="21"/>
      <c r="AF3" s="21"/>
      <c r="AG3" s="22"/>
      <c r="AH3" s="8"/>
      <c r="AI3" s="52">
        <f>COUNTA(G3:I3,K3:M3,O3:Q3,S3:U3,W3:Y3,AA3:AC3,AE3:AG3)</f>
        <v>2</v>
      </c>
      <c r="AJ3" s="52">
        <f>COUNTIF(G3:AG3,"R")+(COUNTIF(G3:AG3,"HR")*2)</f>
        <v>0</v>
      </c>
      <c r="AK3" s="52">
        <f>COUNTIF(G3:AG3,"K")</f>
        <v>1</v>
      </c>
      <c r="AL3" s="52">
        <f>$A3+$B3</f>
        <v>1</v>
      </c>
      <c r="AM3" s="74" t="s">
        <v>21</v>
      </c>
      <c r="AO3" s="18" t="s">
        <v>18</v>
      </c>
      <c r="AP3" s="25" t="s">
        <v>4</v>
      </c>
      <c r="AQ3" s="44" t="s">
        <v>25</v>
      </c>
      <c r="AR3" s="42" t="s">
        <v>11</v>
      </c>
      <c r="AS3" s="43" t="s">
        <v>7</v>
      </c>
      <c r="AT3" s="45" t="s">
        <v>87</v>
      </c>
      <c r="AV3" t="s">
        <v>119</v>
      </c>
      <c r="AW3" s="1"/>
      <c r="AX3" s="130" t="s">
        <v>120</v>
      </c>
      <c r="AY3" s="37"/>
      <c r="AZ3" s="37"/>
      <c r="BA3" s="37"/>
      <c r="BB3" s="37"/>
    </row>
    <row r="4" spans="1:54" ht="15" customHeight="1">
      <c r="A4" s="60">
        <f t="shared" ref="A4:A20" si="0">COUNTIF($G$23:$AG$40,E4)</f>
        <v>0</v>
      </c>
      <c r="B4" s="60"/>
      <c r="C4" s="66">
        <f t="shared" ref="C4:C20" si="1">COUNTIF(G4:AG4,"HR")</f>
        <v>0</v>
      </c>
      <c r="D4" s="278"/>
      <c r="E4" s="69" t="s">
        <v>173</v>
      </c>
      <c r="F4" s="57" t="s">
        <v>123</v>
      </c>
      <c r="G4" s="29"/>
      <c r="H4" s="3"/>
      <c r="I4" s="6"/>
      <c r="J4" s="12"/>
      <c r="K4" s="29"/>
      <c r="L4" s="3"/>
      <c r="M4" s="6"/>
      <c r="N4" s="12"/>
      <c r="O4" s="29"/>
      <c r="P4" s="3"/>
      <c r="Q4" s="6"/>
      <c r="R4" s="12"/>
      <c r="S4" s="29"/>
      <c r="T4" s="3"/>
      <c r="U4" s="6"/>
      <c r="V4" s="12"/>
      <c r="W4" s="29"/>
      <c r="X4" s="3"/>
      <c r="Y4" s="6"/>
      <c r="Z4" s="12"/>
      <c r="AA4" s="29"/>
      <c r="AB4" s="3"/>
      <c r="AC4" s="6"/>
      <c r="AD4" s="12"/>
      <c r="AE4" s="3"/>
      <c r="AF4" s="3"/>
      <c r="AG4" s="6"/>
      <c r="AH4" s="9"/>
      <c r="AI4" s="52">
        <f t="shared" ref="AI4:AI20" si="2">COUNTA(G4:I4,K4:M4,O4:Q4,S4:U4,W4:Y4,AA4:AC4,AE4:AG4)</f>
        <v>0</v>
      </c>
      <c r="AJ4" s="52">
        <f t="shared" ref="AJ4:AJ20" si="3">COUNTIF(G4:AG4,"R")+(COUNTIF(G4:AG4,"HR")*2)</f>
        <v>0</v>
      </c>
      <c r="AK4" s="52">
        <f t="shared" ref="AK4:AK20" si="4">COUNTIF(G4:AG4,"K")</f>
        <v>0</v>
      </c>
      <c r="AL4" s="52">
        <f t="shared" ref="AL4:AL20" si="5">$A4+$B4</f>
        <v>0</v>
      </c>
      <c r="AM4" s="75" t="s">
        <v>162</v>
      </c>
      <c r="AO4" s="66">
        <v>23</v>
      </c>
      <c r="AP4" s="1" t="str" cm="1">
        <f t="array" ref="AP4:AP11">_xlfn.UNIQUE(F3:F20)</f>
        <v>黃雅苓</v>
      </c>
      <c r="AQ4" s="66">
        <f>SUMIF($F$3:$F$20,AP4,$AI$3:$AI$20)</f>
        <v>2</v>
      </c>
      <c r="AR4" s="84">
        <f>SUMIF($F$3:$F$20,AP4,$AJ$3:$AJ$20)</f>
        <v>0</v>
      </c>
      <c r="AS4" s="84">
        <f>SUMIF($F$3:$F$20,AP4,$AK$3:$AK$20)</f>
        <v>1</v>
      </c>
      <c r="AT4" s="84">
        <f>SUMIF($F$3:$F$20,AP4,$AL$3:$AL$20)</f>
        <v>1</v>
      </c>
      <c r="AV4" s="232" t="s">
        <v>32</v>
      </c>
      <c r="AW4" s="230" t="s">
        <v>25</v>
      </c>
      <c r="AX4" s="233" t="s">
        <v>11</v>
      </c>
      <c r="AY4" s="234" t="s">
        <v>7</v>
      </c>
    </row>
    <row r="5" spans="1:54" ht="15" customHeight="1">
      <c r="A5" s="60">
        <f t="shared" si="0"/>
        <v>0</v>
      </c>
      <c r="B5" s="60"/>
      <c r="C5" s="66">
        <f t="shared" si="1"/>
        <v>0</v>
      </c>
      <c r="D5" s="279"/>
      <c r="E5" s="69"/>
      <c r="F5" s="57"/>
      <c r="G5" s="30"/>
      <c r="H5" s="4"/>
      <c r="I5" s="7"/>
      <c r="J5" s="12"/>
      <c r="K5" s="30"/>
      <c r="L5" s="4"/>
      <c r="M5" s="7"/>
      <c r="N5" s="12"/>
      <c r="O5" s="30"/>
      <c r="P5" s="4"/>
      <c r="Q5" s="7"/>
      <c r="R5" s="12"/>
      <c r="S5" s="30"/>
      <c r="T5" s="4"/>
      <c r="U5" s="7"/>
      <c r="V5" s="12"/>
      <c r="W5" s="30"/>
      <c r="X5" s="4"/>
      <c r="Y5" s="7"/>
      <c r="Z5" s="12"/>
      <c r="AA5" s="30"/>
      <c r="AB5" s="4"/>
      <c r="AC5" s="7"/>
      <c r="AD5" s="12"/>
      <c r="AE5" s="4"/>
      <c r="AF5" s="4"/>
      <c r="AG5" s="7"/>
      <c r="AH5" s="9"/>
      <c r="AI5" s="52">
        <f t="shared" si="2"/>
        <v>0</v>
      </c>
      <c r="AJ5" s="52">
        <f t="shared" si="3"/>
        <v>0</v>
      </c>
      <c r="AK5" s="52">
        <f t="shared" si="4"/>
        <v>0</v>
      </c>
      <c r="AL5" s="52">
        <f t="shared" si="5"/>
        <v>0</v>
      </c>
      <c r="AM5" s="76"/>
      <c r="AO5" s="60">
        <v>25</v>
      </c>
      <c r="AP5" s="60" t="str">
        <v>洪韶壕</v>
      </c>
      <c r="AQ5" s="60">
        <f t="shared" ref="AQ5:AQ6" si="6">SUMIF($F$3:$F$20,AP5,$AI$3:$AI$20)</f>
        <v>0</v>
      </c>
      <c r="AR5" s="83">
        <f t="shared" ref="AR5:AR6" si="7">SUMIF($F$3:$F$20,AP5,$AJ$3:$AJ$20)</f>
        <v>0</v>
      </c>
      <c r="AS5" s="83">
        <f t="shared" ref="AS5:AS6" si="8">SUMIF($F$3:$F$20,AP5,$AK$3:$AK$20)</f>
        <v>0</v>
      </c>
      <c r="AT5" s="83">
        <f t="shared" ref="AT5:AT6" si="9">SUMIF($F$3:$F$20,AP5,$AL$3:$AL$20)</f>
        <v>0</v>
      </c>
      <c r="AV5" s="225" t="str" cm="1">
        <f t="array" ref="AV5:AV6">_xlfn.UNIQUE(AM4:AM5)</f>
        <v>江言鎧</v>
      </c>
      <c r="AW5" s="60">
        <v>10</v>
      </c>
      <c r="AX5" s="83">
        <v>1</v>
      </c>
      <c r="AY5" s="220">
        <v>7</v>
      </c>
    </row>
    <row r="6" spans="1:54" ht="15" customHeight="1">
      <c r="A6" s="60">
        <f t="shared" si="0"/>
        <v>0</v>
      </c>
      <c r="B6" s="60"/>
      <c r="C6" s="66">
        <f t="shared" si="1"/>
        <v>0</v>
      </c>
      <c r="D6" s="277">
        <v>2</v>
      </c>
      <c r="E6" s="69" t="s">
        <v>158</v>
      </c>
      <c r="F6" s="57" t="s">
        <v>14</v>
      </c>
      <c r="G6" s="31" t="s">
        <v>154</v>
      </c>
      <c r="H6" s="2"/>
      <c r="I6" s="5"/>
      <c r="J6" s="12"/>
      <c r="K6" s="31"/>
      <c r="L6" s="2"/>
      <c r="M6" s="5"/>
      <c r="N6" s="12"/>
      <c r="O6" s="31" t="s">
        <v>154</v>
      </c>
      <c r="P6" s="2"/>
      <c r="Q6" s="5"/>
      <c r="R6" s="12"/>
      <c r="S6" s="31"/>
      <c r="T6" s="2"/>
      <c r="U6" s="5"/>
      <c r="V6" s="12"/>
      <c r="W6" s="31"/>
      <c r="X6" s="2"/>
      <c r="Y6" s="5"/>
      <c r="Z6" s="12"/>
      <c r="AA6" s="31"/>
      <c r="AB6" s="2"/>
      <c r="AC6" s="5"/>
      <c r="AD6" s="12"/>
      <c r="AE6" s="2"/>
      <c r="AF6" s="2"/>
      <c r="AG6" s="5"/>
      <c r="AH6" s="9"/>
      <c r="AI6" s="52">
        <f t="shared" si="2"/>
        <v>2</v>
      </c>
      <c r="AJ6" s="52">
        <f t="shared" si="3"/>
        <v>0</v>
      </c>
      <c r="AK6" s="52">
        <f t="shared" si="4"/>
        <v>2</v>
      </c>
      <c r="AL6" s="52">
        <f t="shared" si="5"/>
        <v>0</v>
      </c>
      <c r="AM6" s="77" t="s">
        <v>9</v>
      </c>
      <c r="AO6" s="90"/>
      <c r="AP6" s="60">
        <v>0</v>
      </c>
      <c r="AQ6" s="60">
        <f t="shared" si="6"/>
        <v>0</v>
      </c>
      <c r="AR6" s="83">
        <f t="shared" si="7"/>
        <v>0</v>
      </c>
      <c r="AS6" s="83">
        <f t="shared" si="8"/>
        <v>0</v>
      </c>
      <c r="AT6" s="83">
        <f t="shared" si="9"/>
        <v>0</v>
      </c>
      <c r="AV6" s="225">
        <v>0</v>
      </c>
      <c r="AW6" s="90"/>
      <c r="AX6" s="229"/>
      <c r="AY6" s="220"/>
    </row>
    <row r="7" spans="1:54" ht="15" customHeight="1">
      <c r="A7" s="60">
        <f t="shared" si="0"/>
        <v>0</v>
      </c>
      <c r="B7" s="60"/>
      <c r="C7" s="66">
        <f t="shared" si="1"/>
        <v>0</v>
      </c>
      <c r="D7" s="278"/>
      <c r="E7" s="69"/>
      <c r="F7" s="57"/>
      <c r="G7" s="29"/>
      <c r="H7" s="3"/>
      <c r="I7" s="6"/>
      <c r="J7" s="12"/>
      <c r="K7" s="29"/>
      <c r="L7" s="3"/>
      <c r="M7" s="6"/>
      <c r="N7" s="12"/>
      <c r="O7" s="29"/>
      <c r="P7" s="3"/>
      <c r="Q7" s="6"/>
      <c r="R7" s="12"/>
      <c r="S7" s="29"/>
      <c r="T7" s="3"/>
      <c r="U7" s="6"/>
      <c r="V7" s="12"/>
      <c r="W7" s="29"/>
      <c r="X7" s="3"/>
      <c r="Y7" s="6"/>
      <c r="Z7" s="12"/>
      <c r="AA7" s="29"/>
      <c r="AB7" s="3"/>
      <c r="AC7" s="6"/>
      <c r="AD7" s="12"/>
      <c r="AE7" s="3"/>
      <c r="AF7" s="3"/>
      <c r="AG7" s="6"/>
      <c r="AH7" s="9"/>
      <c r="AI7" s="52">
        <f t="shared" si="2"/>
        <v>0</v>
      </c>
      <c r="AJ7" s="52">
        <f t="shared" si="3"/>
        <v>0</v>
      </c>
      <c r="AK7" s="52">
        <f t="shared" si="4"/>
        <v>0</v>
      </c>
      <c r="AL7" s="52">
        <f t="shared" si="5"/>
        <v>0</v>
      </c>
      <c r="AM7" s="75" t="s">
        <v>146</v>
      </c>
      <c r="AO7" s="60">
        <v>26</v>
      </c>
      <c r="AP7" s="60" t="str">
        <v>賴智傑</v>
      </c>
      <c r="AQ7" s="60">
        <f t="shared" ref="AQ7:AQ12" si="10">SUMIF($F$3:$F$20,AP7,$AI$3:$AI$20)</f>
        <v>2</v>
      </c>
      <c r="AR7" s="83">
        <f t="shared" ref="AR7:AR12" si="11">SUMIF($F$3:$F$20,AP7,$AJ$3:$AJ$20)</f>
        <v>0</v>
      </c>
      <c r="AS7" s="83">
        <f t="shared" ref="AS7:AS12" si="12">SUMIF($F$3:$F$20,AP7,$AK$3:$AK$20)</f>
        <v>2</v>
      </c>
      <c r="AT7" s="83">
        <f t="shared" ref="AT7:AT12" si="13">SUMIF($F$3:$F$20,AP7,$AL$3:$AL$20)</f>
        <v>0</v>
      </c>
      <c r="AV7" s="225"/>
      <c r="AW7" s="60"/>
      <c r="AX7" s="229"/>
      <c r="AY7" s="220"/>
    </row>
    <row r="8" spans="1:54" ht="15" customHeight="1" thickBot="1">
      <c r="A8" s="60">
        <f t="shared" si="0"/>
        <v>0</v>
      </c>
      <c r="B8" s="60"/>
      <c r="C8" s="66">
        <f t="shared" si="1"/>
        <v>0</v>
      </c>
      <c r="D8" s="279"/>
      <c r="E8" s="69"/>
      <c r="F8" s="57"/>
      <c r="G8" s="30"/>
      <c r="H8" s="4"/>
      <c r="I8" s="7"/>
      <c r="J8" s="12"/>
      <c r="K8" s="30"/>
      <c r="L8" s="4"/>
      <c r="M8" s="7"/>
      <c r="N8" s="12"/>
      <c r="O8" s="30"/>
      <c r="P8" s="4"/>
      <c r="Q8" s="7"/>
      <c r="R8" s="12"/>
      <c r="S8" s="30"/>
      <c r="T8" s="4"/>
      <c r="U8" s="7"/>
      <c r="V8" s="12"/>
      <c r="W8" s="30"/>
      <c r="X8" s="4"/>
      <c r="Y8" s="7"/>
      <c r="Z8" s="12"/>
      <c r="AA8" s="30"/>
      <c r="AB8" s="4"/>
      <c r="AC8" s="7"/>
      <c r="AD8" s="12"/>
      <c r="AE8" s="4"/>
      <c r="AF8" s="4"/>
      <c r="AG8" s="7"/>
      <c r="AH8" s="9"/>
      <c r="AI8" s="52">
        <f t="shared" si="2"/>
        <v>0</v>
      </c>
      <c r="AJ8" s="52">
        <f t="shared" si="3"/>
        <v>0</v>
      </c>
      <c r="AK8" s="52">
        <f t="shared" si="4"/>
        <v>0</v>
      </c>
      <c r="AL8" s="52">
        <f t="shared" si="5"/>
        <v>0</v>
      </c>
      <c r="AM8" s="75"/>
      <c r="AO8" s="60">
        <v>66</v>
      </c>
      <c r="AP8" s="60" t="str">
        <v>陳韻婷</v>
      </c>
      <c r="AQ8" s="60">
        <f t="shared" si="10"/>
        <v>2</v>
      </c>
      <c r="AR8" s="83">
        <f t="shared" si="11"/>
        <v>0</v>
      </c>
      <c r="AS8" s="83">
        <f t="shared" si="12"/>
        <v>2</v>
      </c>
      <c r="AT8" s="83">
        <f t="shared" si="13"/>
        <v>1</v>
      </c>
      <c r="AV8" s="226"/>
      <c r="AW8" s="221"/>
      <c r="AX8" s="221"/>
      <c r="AY8" s="222"/>
    </row>
    <row r="9" spans="1:54" ht="15" customHeight="1">
      <c r="A9" s="60">
        <f t="shared" si="0"/>
        <v>1</v>
      </c>
      <c r="B9" s="60"/>
      <c r="C9" s="66">
        <f t="shared" si="1"/>
        <v>0</v>
      </c>
      <c r="D9" s="277">
        <v>3</v>
      </c>
      <c r="E9" s="69" t="s">
        <v>163</v>
      </c>
      <c r="F9" s="57" t="s">
        <v>36</v>
      </c>
      <c r="G9" s="31" t="s">
        <v>154</v>
      </c>
      <c r="H9" s="2"/>
      <c r="I9" s="5"/>
      <c r="J9" s="12"/>
      <c r="K9" s="31"/>
      <c r="L9" s="2"/>
      <c r="M9" s="5"/>
      <c r="N9" s="12"/>
      <c r="O9" s="31" t="s">
        <v>154</v>
      </c>
      <c r="P9" s="2"/>
      <c r="Q9" s="5"/>
      <c r="R9" s="12"/>
      <c r="S9" s="31"/>
      <c r="T9" s="2"/>
      <c r="U9" s="5"/>
      <c r="V9" s="12"/>
      <c r="W9" s="31"/>
      <c r="X9" s="2"/>
      <c r="Y9" s="5"/>
      <c r="Z9" s="12"/>
      <c r="AA9" s="31"/>
      <c r="AB9" s="2"/>
      <c r="AC9" s="5"/>
      <c r="AD9" s="12"/>
      <c r="AE9" s="2"/>
      <c r="AF9" s="2"/>
      <c r="AG9" s="5"/>
      <c r="AH9" s="9"/>
      <c r="AI9" s="52">
        <f t="shared" si="2"/>
        <v>2</v>
      </c>
      <c r="AJ9" s="52">
        <f t="shared" si="3"/>
        <v>0</v>
      </c>
      <c r="AK9" s="52">
        <f t="shared" si="4"/>
        <v>2</v>
      </c>
      <c r="AL9" s="52">
        <f t="shared" si="5"/>
        <v>1</v>
      </c>
      <c r="AM9" s="78"/>
      <c r="AO9" s="60">
        <v>19</v>
      </c>
      <c r="AP9" s="60" t="str">
        <v>宋展宇</v>
      </c>
      <c r="AQ9" s="60">
        <f t="shared" si="10"/>
        <v>2</v>
      </c>
      <c r="AR9" s="83">
        <f t="shared" si="11"/>
        <v>0</v>
      </c>
      <c r="AS9" s="83">
        <f t="shared" si="12"/>
        <v>1</v>
      </c>
      <c r="AT9" s="83">
        <f t="shared" si="13"/>
        <v>0</v>
      </c>
    </row>
    <row r="10" spans="1:54" ht="15" customHeight="1">
      <c r="A10" s="60">
        <f t="shared" si="0"/>
        <v>0</v>
      </c>
      <c r="B10" s="60"/>
      <c r="C10" s="66">
        <f t="shared" si="1"/>
        <v>0</v>
      </c>
      <c r="D10" s="278"/>
      <c r="E10" s="69"/>
      <c r="F10" s="57"/>
      <c r="G10" s="29"/>
      <c r="H10" s="3"/>
      <c r="I10" s="6"/>
      <c r="J10" s="12"/>
      <c r="K10" s="29"/>
      <c r="L10" s="3"/>
      <c r="M10" s="6"/>
      <c r="N10" s="12"/>
      <c r="O10" s="29"/>
      <c r="P10" s="3"/>
      <c r="Q10" s="6"/>
      <c r="R10" s="12"/>
      <c r="S10" s="29"/>
      <c r="T10" s="3"/>
      <c r="U10" s="6"/>
      <c r="V10" s="12"/>
      <c r="W10" s="29"/>
      <c r="X10" s="3"/>
      <c r="Y10" s="6"/>
      <c r="Z10" s="12"/>
      <c r="AA10" s="29"/>
      <c r="AB10" s="3"/>
      <c r="AC10" s="6"/>
      <c r="AD10" s="12"/>
      <c r="AE10" s="3"/>
      <c r="AF10" s="3"/>
      <c r="AG10" s="6"/>
      <c r="AH10" s="9"/>
      <c r="AI10" s="52">
        <f t="shared" si="2"/>
        <v>0</v>
      </c>
      <c r="AJ10" s="52">
        <f t="shared" si="3"/>
        <v>0</v>
      </c>
      <c r="AK10" s="52">
        <f t="shared" si="4"/>
        <v>0</v>
      </c>
      <c r="AL10" s="52">
        <f t="shared" si="5"/>
        <v>0</v>
      </c>
      <c r="AM10" s="77" t="s">
        <v>10</v>
      </c>
      <c r="AO10" s="60">
        <v>17</v>
      </c>
      <c r="AP10" s="60" t="str">
        <v>張睿紘</v>
      </c>
      <c r="AQ10" s="60">
        <f t="shared" si="10"/>
        <v>1</v>
      </c>
      <c r="AR10" s="83">
        <f t="shared" si="11"/>
        <v>1</v>
      </c>
      <c r="AS10" s="83">
        <f t="shared" si="12"/>
        <v>0</v>
      </c>
      <c r="AT10" s="83">
        <f t="shared" si="13"/>
        <v>1</v>
      </c>
    </row>
    <row r="11" spans="1:54" ht="15" customHeight="1">
      <c r="A11" s="60">
        <f t="shared" si="0"/>
        <v>0</v>
      </c>
      <c r="B11" s="60"/>
      <c r="C11" s="66">
        <f t="shared" si="1"/>
        <v>0</v>
      </c>
      <c r="D11" s="279"/>
      <c r="E11" s="69"/>
      <c r="F11" s="57"/>
      <c r="G11" s="30"/>
      <c r="H11" s="4"/>
      <c r="I11" s="7"/>
      <c r="J11" s="12"/>
      <c r="K11" s="30"/>
      <c r="L11" s="4"/>
      <c r="M11" s="7"/>
      <c r="N11" s="12"/>
      <c r="O11" s="30"/>
      <c r="P11" s="4"/>
      <c r="Q11" s="7"/>
      <c r="R11" s="12"/>
      <c r="S11" s="30"/>
      <c r="T11" s="4"/>
      <c r="U11" s="7"/>
      <c r="V11" s="12"/>
      <c r="W11" s="30"/>
      <c r="X11" s="4"/>
      <c r="Y11" s="7"/>
      <c r="Z11" s="12"/>
      <c r="AA11" s="30"/>
      <c r="AB11" s="4"/>
      <c r="AC11" s="7"/>
      <c r="AD11" s="12"/>
      <c r="AE11" s="4"/>
      <c r="AF11" s="4"/>
      <c r="AG11" s="7"/>
      <c r="AH11" s="9"/>
      <c r="AI11" s="52">
        <f t="shared" si="2"/>
        <v>0</v>
      </c>
      <c r="AJ11" s="52">
        <f t="shared" si="3"/>
        <v>0</v>
      </c>
      <c r="AK11" s="52">
        <f t="shared" si="4"/>
        <v>0</v>
      </c>
      <c r="AL11" s="52">
        <f t="shared" si="5"/>
        <v>0</v>
      </c>
      <c r="AM11" s="75" t="s">
        <v>83</v>
      </c>
      <c r="AO11" s="60">
        <v>20</v>
      </c>
      <c r="AP11" s="60" t="str">
        <v>劉家溫</v>
      </c>
      <c r="AQ11" s="60">
        <f t="shared" si="10"/>
        <v>1</v>
      </c>
      <c r="AR11" s="83">
        <f t="shared" si="11"/>
        <v>0</v>
      </c>
      <c r="AS11" s="83">
        <f t="shared" si="12"/>
        <v>1</v>
      </c>
      <c r="AT11" s="83">
        <f t="shared" si="13"/>
        <v>0</v>
      </c>
    </row>
    <row r="12" spans="1:54" ht="15" customHeight="1">
      <c r="A12" s="60">
        <f t="shared" si="0"/>
        <v>0</v>
      </c>
      <c r="B12" s="60"/>
      <c r="C12" s="66">
        <f t="shared" si="1"/>
        <v>0</v>
      </c>
      <c r="D12" s="277">
        <v>4</v>
      </c>
      <c r="E12" s="69" t="s">
        <v>164</v>
      </c>
      <c r="F12" s="57" t="s">
        <v>60</v>
      </c>
      <c r="G12" s="31"/>
      <c r="H12" s="2"/>
      <c r="I12" s="5"/>
      <c r="J12" s="12"/>
      <c r="K12" s="254" t="s">
        <v>251</v>
      </c>
      <c r="L12" s="2"/>
      <c r="M12" s="5"/>
      <c r="N12" s="12"/>
      <c r="O12" s="31" t="s">
        <v>154</v>
      </c>
      <c r="P12" s="2"/>
      <c r="Q12" s="5"/>
      <c r="R12" s="12"/>
      <c r="S12" s="31"/>
      <c r="T12" s="2"/>
      <c r="U12" s="5"/>
      <c r="V12" s="12"/>
      <c r="W12" s="31"/>
      <c r="X12" s="2"/>
      <c r="Y12" s="5"/>
      <c r="Z12" s="12"/>
      <c r="AA12" s="31"/>
      <c r="AB12" s="2"/>
      <c r="AC12" s="5"/>
      <c r="AD12" s="12"/>
      <c r="AE12" s="2"/>
      <c r="AF12" s="2"/>
      <c r="AG12" s="5"/>
      <c r="AH12" s="9"/>
      <c r="AI12" s="52">
        <f t="shared" si="2"/>
        <v>2</v>
      </c>
      <c r="AJ12" s="52">
        <f t="shared" si="3"/>
        <v>0</v>
      </c>
      <c r="AK12" s="52">
        <f t="shared" si="4"/>
        <v>1</v>
      </c>
      <c r="AL12" s="52">
        <f t="shared" si="5"/>
        <v>0</v>
      </c>
      <c r="AM12" s="75"/>
      <c r="AO12" s="60"/>
      <c r="AP12" s="60"/>
      <c r="AQ12" s="60">
        <f t="shared" si="10"/>
        <v>0</v>
      </c>
      <c r="AR12" s="83">
        <f t="shared" si="11"/>
        <v>0</v>
      </c>
      <c r="AS12" s="83">
        <f t="shared" si="12"/>
        <v>0</v>
      </c>
      <c r="AT12" s="83">
        <f t="shared" si="13"/>
        <v>0</v>
      </c>
    </row>
    <row r="13" spans="1:54" ht="15" customHeight="1">
      <c r="A13" s="60">
        <f t="shared" si="0"/>
        <v>0</v>
      </c>
      <c r="B13" s="60"/>
      <c r="C13" s="66">
        <f t="shared" si="1"/>
        <v>0</v>
      </c>
      <c r="D13" s="278"/>
      <c r="E13" s="69"/>
      <c r="F13" s="57"/>
      <c r="G13" s="29"/>
      <c r="H13" s="3"/>
      <c r="I13" s="6"/>
      <c r="J13" s="12"/>
      <c r="K13" s="29"/>
      <c r="L13" s="3"/>
      <c r="M13" s="6"/>
      <c r="N13" s="12"/>
      <c r="O13" s="29"/>
      <c r="P13" s="3"/>
      <c r="Q13" s="6"/>
      <c r="R13" s="12"/>
      <c r="S13" s="29"/>
      <c r="T13" s="3"/>
      <c r="U13" s="6"/>
      <c r="V13" s="12"/>
      <c r="W13" s="29"/>
      <c r="X13" s="3"/>
      <c r="Y13" s="6"/>
      <c r="Z13" s="12"/>
      <c r="AA13" s="29"/>
      <c r="AB13" s="3"/>
      <c r="AC13" s="6"/>
      <c r="AD13" s="12"/>
      <c r="AE13" s="3"/>
      <c r="AF13" s="3"/>
      <c r="AG13" s="6"/>
      <c r="AH13" s="9"/>
      <c r="AI13" s="52">
        <f t="shared" si="2"/>
        <v>0</v>
      </c>
      <c r="AJ13" s="52">
        <f t="shared" si="3"/>
        <v>0</v>
      </c>
      <c r="AK13" s="52">
        <f t="shared" si="4"/>
        <v>0</v>
      </c>
      <c r="AL13" s="52">
        <f t="shared" si="5"/>
        <v>0</v>
      </c>
      <c r="AM13" s="77"/>
      <c r="AO13" s="83"/>
      <c r="AP13" s="83"/>
      <c r="AQ13" s="83"/>
      <c r="AR13" s="83"/>
      <c r="AS13" s="83"/>
      <c r="AT13" s="83"/>
    </row>
    <row r="14" spans="1:54" ht="15" customHeight="1">
      <c r="A14" s="60">
        <f t="shared" si="0"/>
        <v>0</v>
      </c>
      <c r="B14" s="60"/>
      <c r="C14" s="66">
        <f t="shared" si="1"/>
        <v>0</v>
      </c>
      <c r="D14" s="279"/>
      <c r="E14" s="69"/>
      <c r="F14" s="57"/>
      <c r="G14" s="30"/>
      <c r="H14" s="4"/>
      <c r="I14" s="7"/>
      <c r="J14" s="12"/>
      <c r="K14" s="30"/>
      <c r="L14" s="4"/>
      <c r="M14" s="7"/>
      <c r="N14" s="12"/>
      <c r="O14" s="30"/>
      <c r="P14" s="4"/>
      <c r="Q14" s="7"/>
      <c r="R14" s="12"/>
      <c r="S14" s="30"/>
      <c r="T14" s="4"/>
      <c r="U14" s="7"/>
      <c r="V14" s="12"/>
      <c r="W14" s="30"/>
      <c r="X14" s="4"/>
      <c r="Y14" s="7"/>
      <c r="Z14" s="12"/>
      <c r="AA14" s="30"/>
      <c r="AB14" s="4"/>
      <c r="AC14" s="7"/>
      <c r="AD14" s="12"/>
      <c r="AE14" s="4"/>
      <c r="AF14" s="4"/>
      <c r="AG14" s="7"/>
      <c r="AH14" s="9"/>
      <c r="AI14" s="52">
        <f t="shared" si="2"/>
        <v>0</v>
      </c>
      <c r="AJ14" s="52">
        <f t="shared" si="3"/>
        <v>0</v>
      </c>
      <c r="AK14" s="52">
        <f t="shared" si="4"/>
        <v>0</v>
      </c>
      <c r="AL14" s="52">
        <f t="shared" si="5"/>
        <v>0</v>
      </c>
      <c r="AM14" s="77" t="s">
        <v>12</v>
      </c>
      <c r="AO14" s="83"/>
      <c r="AP14" s="83"/>
      <c r="AQ14" s="83"/>
      <c r="AR14" s="83"/>
      <c r="AS14" s="83"/>
      <c r="AT14" s="83"/>
    </row>
    <row r="15" spans="1:54" ht="15" customHeight="1">
      <c r="A15" s="60">
        <f t="shared" si="0"/>
        <v>1</v>
      </c>
      <c r="B15" s="60"/>
      <c r="C15" s="66">
        <f t="shared" si="1"/>
        <v>0</v>
      </c>
      <c r="D15" s="277">
        <v>5</v>
      </c>
      <c r="E15" s="69" t="s">
        <v>165</v>
      </c>
      <c r="F15" s="57" t="s">
        <v>30</v>
      </c>
      <c r="G15" s="31"/>
      <c r="H15" s="2"/>
      <c r="I15" s="5"/>
      <c r="J15" s="12"/>
      <c r="K15" s="31" t="s">
        <v>155</v>
      </c>
      <c r="L15" s="2"/>
      <c r="M15" s="5"/>
      <c r="N15" s="12"/>
      <c r="O15" s="31"/>
      <c r="P15" s="2"/>
      <c r="Q15" s="5"/>
      <c r="R15" s="12"/>
      <c r="S15" s="31"/>
      <c r="T15" s="2"/>
      <c r="U15" s="5"/>
      <c r="V15" s="12"/>
      <c r="W15" s="31"/>
      <c r="X15" s="2"/>
      <c r="Y15" s="5"/>
      <c r="Z15" s="12"/>
      <c r="AA15" s="31"/>
      <c r="AB15" s="2"/>
      <c r="AC15" s="5"/>
      <c r="AD15" s="12"/>
      <c r="AE15" s="2"/>
      <c r="AF15" s="2"/>
      <c r="AG15" s="5"/>
      <c r="AH15" s="9"/>
      <c r="AI15" s="52">
        <f t="shared" si="2"/>
        <v>1</v>
      </c>
      <c r="AJ15" s="52">
        <f t="shared" si="3"/>
        <v>1</v>
      </c>
      <c r="AK15" s="52">
        <f t="shared" si="4"/>
        <v>0</v>
      </c>
      <c r="AL15" s="52">
        <f t="shared" si="5"/>
        <v>1</v>
      </c>
      <c r="AM15" s="289"/>
      <c r="AO15" s="83"/>
      <c r="AP15" s="83"/>
      <c r="AQ15" s="83"/>
      <c r="AR15" s="83"/>
      <c r="AS15" s="83"/>
      <c r="AT15" s="83"/>
    </row>
    <row r="16" spans="1:54" ht="15" customHeight="1">
      <c r="A16" s="60">
        <f t="shared" si="0"/>
        <v>0</v>
      </c>
      <c r="B16" s="60"/>
      <c r="C16" s="66">
        <f t="shared" si="1"/>
        <v>0</v>
      </c>
      <c r="D16" s="278"/>
      <c r="E16" s="69"/>
      <c r="F16" s="57"/>
      <c r="G16" s="29"/>
      <c r="H16" s="3"/>
      <c r="I16" s="6"/>
      <c r="J16" s="12"/>
      <c r="K16" s="29"/>
      <c r="L16" s="3"/>
      <c r="M16" s="6"/>
      <c r="N16" s="12"/>
      <c r="O16" s="29"/>
      <c r="P16" s="3"/>
      <c r="Q16" s="6"/>
      <c r="R16" s="12"/>
      <c r="S16" s="29"/>
      <c r="T16" s="3"/>
      <c r="U16" s="6"/>
      <c r="V16" s="12"/>
      <c r="W16" s="29"/>
      <c r="X16" s="3"/>
      <c r="Y16" s="6"/>
      <c r="Z16" s="12"/>
      <c r="AA16" s="29"/>
      <c r="AB16" s="3"/>
      <c r="AC16" s="6"/>
      <c r="AD16" s="12"/>
      <c r="AE16" s="3"/>
      <c r="AF16" s="3"/>
      <c r="AG16" s="6"/>
      <c r="AH16" s="9"/>
      <c r="AI16" s="52">
        <f t="shared" si="2"/>
        <v>0</v>
      </c>
      <c r="AJ16" s="52">
        <f t="shared" si="3"/>
        <v>0</v>
      </c>
      <c r="AK16" s="52">
        <f t="shared" si="4"/>
        <v>0</v>
      </c>
      <c r="AL16" s="52">
        <f t="shared" si="5"/>
        <v>0</v>
      </c>
      <c r="AM16" s="289"/>
      <c r="AQ16" s="84">
        <f>SUM(AQ3:AQ15)</f>
        <v>10</v>
      </c>
      <c r="AR16" s="84">
        <f>SUM(AR3:AR15)</f>
        <v>1</v>
      </c>
      <c r="AS16" s="84">
        <f>SUM(AS3:AS15)</f>
        <v>7</v>
      </c>
      <c r="AT16" s="84">
        <f>SUM(AT3:AT15)</f>
        <v>3</v>
      </c>
    </row>
    <row r="17" spans="1:54" ht="15" customHeight="1">
      <c r="A17" s="60">
        <f t="shared" si="0"/>
        <v>0</v>
      </c>
      <c r="B17" s="60"/>
      <c r="C17" s="66">
        <f t="shared" si="1"/>
        <v>0</v>
      </c>
      <c r="D17" s="279"/>
      <c r="E17" s="69"/>
      <c r="F17" s="57"/>
      <c r="G17" s="30"/>
      <c r="H17" s="4"/>
      <c r="I17" s="7"/>
      <c r="J17" s="12"/>
      <c r="K17" s="30"/>
      <c r="L17" s="4"/>
      <c r="M17" s="7"/>
      <c r="N17" s="12"/>
      <c r="O17" s="30"/>
      <c r="P17" s="4"/>
      <c r="Q17" s="7"/>
      <c r="R17" s="12"/>
      <c r="S17" s="30"/>
      <c r="T17" s="4"/>
      <c r="U17" s="7"/>
      <c r="V17" s="12"/>
      <c r="W17" s="30"/>
      <c r="X17" s="4"/>
      <c r="Y17" s="7"/>
      <c r="Z17" s="12"/>
      <c r="AA17" s="30"/>
      <c r="AB17" s="4"/>
      <c r="AC17" s="7"/>
      <c r="AD17" s="12"/>
      <c r="AE17" s="4"/>
      <c r="AF17" s="4"/>
      <c r="AG17" s="7"/>
      <c r="AH17" s="9"/>
      <c r="AI17" s="52">
        <f t="shared" si="2"/>
        <v>0</v>
      </c>
      <c r="AJ17" s="52">
        <f t="shared" si="3"/>
        <v>0</v>
      </c>
      <c r="AK17" s="52">
        <f t="shared" si="4"/>
        <v>0</v>
      </c>
      <c r="AL17" s="52">
        <f t="shared" si="5"/>
        <v>0</v>
      </c>
      <c r="AM17" s="289"/>
    </row>
    <row r="18" spans="1:54" ht="15" customHeight="1">
      <c r="A18" s="60">
        <f t="shared" si="0"/>
        <v>0</v>
      </c>
      <c r="B18" s="60"/>
      <c r="C18" s="66">
        <f t="shared" si="1"/>
        <v>0</v>
      </c>
      <c r="D18" s="277">
        <v>6</v>
      </c>
      <c r="E18" s="69" t="s">
        <v>166</v>
      </c>
      <c r="F18" s="57" t="s">
        <v>84</v>
      </c>
      <c r="G18" s="31"/>
      <c r="H18" s="2"/>
      <c r="I18" s="5"/>
      <c r="J18" s="12"/>
      <c r="K18" s="31" t="s">
        <v>154</v>
      </c>
      <c r="L18" s="2"/>
      <c r="M18" s="5"/>
      <c r="N18" s="12"/>
      <c r="O18" s="31"/>
      <c r="P18" s="2"/>
      <c r="Q18" s="5"/>
      <c r="R18" s="12"/>
      <c r="S18" s="31"/>
      <c r="T18" s="2"/>
      <c r="U18" s="5"/>
      <c r="V18" s="12"/>
      <c r="W18" s="31"/>
      <c r="X18" s="2"/>
      <c r="Y18" s="5"/>
      <c r="Z18" s="12"/>
      <c r="AA18" s="31"/>
      <c r="AB18" s="2"/>
      <c r="AC18" s="5"/>
      <c r="AD18" s="12"/>
      <c r="AE18" s="2"/>
      <c r="AF18" s="2"/>
      <c r="AG18" s="5"/>
      <c r="AH18" s="9"/>
      <c r="AI18" s="52">
        <f t="shared" si="2"/>
        <v>1</v>
      </c>
      <c r="AJ18" s="52">
        <f t="shared" si="3"/>
        <v>0</v>
      </c>
      <c r="AK18" s="52">
        <f t="shared" si="4"/>
        <v>1</v>
      </c>
      <c r="AL18" s="52">
        <f t="shared" si="5"/>
        <v>0</v>
      </c>
      <c r="AM18" s="289"/>
    </row>
    <row r="19" spans="1:54" ht="15" customHeight="1">
      <c r="A19" s="60">
        <f t="shared" si="0"/>
        <v>0</v>
      </c>
      <c r="B19" s="60"/>
      <c r="C19" s="66">
        <f t="shared" si="1"/>
        <v>0</v>
      </c>
      <c r="D19" s="291"/>
      <c r="E19" s="69"/>
      <c r="F19" s="57"/>
      <c r="G19" s="29"/>
      <c r="H19" s="3"/>
      <c r="I19" s="6"/>
      <c r="J19" s="12"/>
      <c r="K19" s="29"/>
      <c r="L19" s="3"/>
      <c r="M19" s="6"/>
      <c r="N19" s="12"/>
      <c r="O19" s="29"/>
      <c r="P19" s="3"/>
      <c r="Q19" s="6"/>
      <c r="R19" s="12"/>
      <c r="S19" s="29"/>
      <c r="T19" s="3"/>
      <c r="U19" s="6"/>
      <c r="V19" s="12"/>
      <c r="W19" s="29"/>
      <c r="X19" s="3"/>
      <c r="Y19" s="6"/>
      <c r="Z19" s="12"/>
      <c r="AA19" s="29"/>
      <c r="AB19" s="3"/>
      <c r="AC19" s="6"/>
      <c r="AD19" s="12"/>
      <c r="AE19" s="3"/>
      <c r="AF19" s="3"/>
      <c r="AG19" s="6"/>
      <c r="AH19" s="9"/>
      <c r="AI19" s="52">
        <f t="shared" si="2"/>
        <v>0</v>
      </c>
      <c r="AJ19" s="52">
        <f t="shared" si="3"/>
        <v>0</v>
      </c>
      <c r="AK19" s="52">
        <f t="shared" si="4"/>
        <v>0</v>
      </c>
      <c r="AL19" s="52">
        <f t="shared" si="5"/>
        <v>0</v>
      </c>
      <c r="AM19" s="289"/>
    </row>
    <row r="20" spans="1:54" ht="15" customHeight="1" thickBot="1">
      <c r="A20" s="65">
        <f t="shared" si="0"/>
        <v>0</v>
      </c>
      <c r="B20" s="65"/>
      <c r="C20" s="66">
        <f t="shared" si="1"/>
        <v>0</v>
      </c>
      <c r="D20" s="291"/>
      <c r="E20" s="69"/>
      <c r="F20" s="57"/>
      <c r="G20" s="46"/>
      <c r="H20" s="47"/>
      <c r="I20" s="48"/>
      <c r="J20" s="49"/>
      <c r="K20" s="46"/>
      <c r="L20" s="47"/>
      <c r="M20" s="48"/>
      <c r="N20" s="49"/>
      <c r="O20" s="46"/>
      <c r="P20" s="47"/>
      <c r="Q20" s="48"/>
      <c r="R20" s="13"/>
      <c r="S20" s="46"/>
      <c r="T20" s="47"/>
      <c r="U20" s="48"/>
      <c r="V20" s="49"/>
      <c r="W20" s="46"/>
      <c r="X20" s="47"/>
      <c r="Y20" s="48"/>
      <c r="Z20" s="49"/>
      <c r="AA20" s="46"/>
      <c r="AB20" s="47"/>
      <c r="AC20" s="48"/>
      <c r="AD20" s="13"/>
      <c r="AE20" s="47"/>
      <c r="AF20" s="47"/>
      <c r="AG20" s="48"/>
      <c r="AH20" s="10"/>
      <c r="AI20" s="52">
        <f t="shared" si="2"/>
        <v>0</v>
      </c>
      <c r="AJ20" s="52">
        <f t="shared" si="3"/>
        <v>0</v>
      </c>
      <c r="AK20" s="52">
        <f t="shared" si="4"/>
        <v>0</v>
      </c>
      <c r="AL20" s="52">
        <f t="shared" si="5"/>
        <v>0</v>
      </c>
      <c r="AM20" s="289"/>
    </row>
    <row r="21" spans="1:54" ht="15" customHeight="1" thickBot="1">
      <c r="A21" s="59">
        <f>SUM(A3:A20)</f>
        <v>3</v>
      </c>
      <c r="B21" s="59">
        <f>SUM(B3:B20)</f>
        <v>0</v>
      </c>
      <c r="C21" s="59">
        <f>SUM(C3:C20)</f>
        <v>0</v>
      </c>
      <c r="D21" s="292" t="s">
        <v>13</v>
      </c>
      <c r="E21" s="293"/>
      <c r="F21" s="280"/>
      <c r="G21" s="294">
        <f>COUNTIF(G3:I20,"R")+(COUNTIF(G3:I20,"HR")*2)</f>
        <v>0</v>
      </c>
      <c r="H21" s="295"/>
      <c r="I21" s="296"/>
      <c r="J21" s="54"/>
      <c r="K21" s="294">
        <f>COUNTIF(K3:M20,"R")+(COUNTIF(K3:M20,"HR")*2)+G21</f>
        <v>1</v>
      </c>
      <c r="L21" s="295"/>
      <c r="M21" s="296"/>
      <c r="N21" s="54"/>
      <c r="O21" s="294">
        <f>COUNTIF(O3:Q20,"R")+(COUNTIF(O3:Q20,"HR")*2)+K21</f>
        <v>1</v>
      </c>
      <c r="P21" s="295"/>
      <c r="Q21" s="296"/>
      <c r="R21" s="53"/>
      <c r="S21" s="294">
        <f>COUNTIF(S3:U20,"R")+(COUNTIF(S3:U20,"HR")*2)+O21</f>
        <v>1</v>
      </c>
      <c r="T21" s="295"/>
      <c r="U21" s="296"/>
      <c r="V21" s="54"/>
      <c r="W21" s="294">
        <f>COUNTIF(W3:Y20,"R")+(COUNTIF(W3:Y20,"HR")*2)+S21</f>
        <v>1</v>
      </c>
      <c r="X21" s="295"/>
      <c r="Y21" s="296"/>
      <c r="Z21" s="54"/>
      <c r="AA21" s="294">
        <f>COUNTIF(AA3:AC20,"R")+(COUNTIF(AA3:AC20,"HR")*2)+W21</f>
        <v>1</v>
      </c>
      <c r="AB21" s="295"/>
      <c r="AC21" s="296"/>
      <c r="AD21" s="197"/>
      <c r="AE21" s="294">
        <f>COUNTIF(AE3:AG20,"R")+(COUNTIF(AE3:AG20,"HR")*2)+AA21</f>
        <v>1</v>
      </c>
      <c r="AF21" s="295"/>
      <c r="AG21" s="296"/>
      <c r="AH21" s="50"/>
      <c r="AI21" s="39">
        <f>SUM(AI3:AI20)</f>
        <v>10</v>
      </c>
      <c r="AJ21" s="40">
        <f>SUM(AJ3:AJ20)</f>
        <v>1</v>
      </c>
      <c r="AK21" s="41">
        <f>SUM(AK3:AK20)</f>
        <v>7</v>
      </c>
      <c r="AL21" s="62">
        <f>SUM(AL3:AL20)</f>
        <v>3</v>
      </c>
      <c r="AM21" s="290"/>
    </row>
    <row r="22" spans="1:54" ht="15" customHeight="1" thickBot="1">
      <c r="A22" s="59" t="s">
        <v>17</v>
      </c>
      <c r="B22" s="59" t="s">
        <v>26</v>
      </c>
      <c r="C22" s="59" t="s">
        <v>24</v>
      </c>
      <c r="D22" s="18" t="s">
        <v>6</v>
      </c>
      <c r="E22" s="18" t="s">
        <v>18</v>
      </c>
      <c r="F22" s="51" t="s">
        <v>4</v>
      </c>
      <c r="G22" s="274">
        <v>1</v>
      </c>
      <c r="H22" s="275"/>
      <c r="I22" s="276"/>
      <c r="J22" s="26" t="s">
        <v>5</v>
      </c>
      <c r="K22" s="301">
        <v>2</v>
      </c>
      <c r="L22" s="301"/>
      <c r="M22" s="301"/>
      <c r="N22" s="26" t="s">
        <v>5</v>
      </c>
      <c r="O22" s="305">
        <v>3</v>
      </c>
      <c r="P22" s="301"/>
      <c r="Q22" s="301"/>
      <c r="R22" s="27" t="s">
        <v>5</v>
      </c>
      <c r="S22" s="305">
        <v>4</v>
      </c>
      <c r="T22" s="301"/>
      <c r="U22" s="301"/>
      <c r="V22" s="26" t="s">
        <v>5</v>
      </c>
      <c r="W22" s="305">
        <v>5</v>
      </c>
      <c r="X22" s="301"/>
      <c r="Y22" s="301"/>
      <c r="Z22" s="26" t="s">
        <v>5</v>
      </c>
      <c r="AA22" s="305">
        <v>6</v>
      </c>
      <c r="AB22" s="301"/>
      <c r="AC22" s="301"/>
      <c r="AD22" s="124" t="s">
        <v>74</v>
      </c>
      <c r="AE22" s="274">
        <v>7</v>
      </c>
      <c r="AF22" s="275"/>
      <c r="AG22" s="276"/>
      <c r="AH22" s="26" t="s">
        <v>5</v>
      </c>
      <c r="AI22" s="44" t="s">
        <v>25</v>
      </c>
      <c r="AJ22" s="42" t="s">
        <v>11</v>
      </c>
      <c r="AK22" s="43" t="s">
        <v>7</v>
      </c>
      <c r="AL22" s="61" t="s">
        <v>87</v>
      </c>
      <c r="AM22" s="63" t="s">
        <v>22</v>
      </c>
      <c r="AW22" s="227"/>
      <c r="AX22" s="1"/>
      <c r="AY22" s="37"/>
      <c r="AZ22" s="37"/>
      <c r="BA22" s="37"/>
      <c r="BB22" s="37"/>
    </row>
    <row r="23" spans="1:54" ht="15" customHeight="1">
      <c r="A23" s="66">
        <f>COUNTIF($G$3:$AG$20,E23)</f>
        <v>0</v>
      </c>
      <c r="B23" s="66"/>
      <c r="C23" s="66">
        <f t="shared" ref="C23:C40" si="14">COUNTIF(G23:AG23,"HR")</f>
        <v>0</v>
      </c>
      <c r="D23" s="278">
        <v>1</v>
      </c>
      <c r="E23" s="183" t="s">
        <v>167</v>
      </c>
      <c r="F23" s="184" t="s">
        <v>107</v>
      </c>
      <c r="G23" s="185" t="s">
        <v>155</v>
      </c>
      <c r="H23" s="71"/>
      <c r="I23" s="55"/>
      <c r="J23" s="186"/>
      <c r="K23" s="185"/>
      <c r="L23" s="71" t="s">
        <v>155</v>
      </c>
      <c r="M23" s="55"/>
      <c r="N23" s="187"/>
      <c r="O23" s="185"/>
      <c r="P23" s="71"/>
      <c r="Q23" s="55"/>
      <c r="R23" s="186"/>
      <c r="S23" s="185"/>
      <c r="T23" s="71"/>
      <c r="U23" s="55"/>
      <c r="V23" s="186"/>
      <c r="W23" s="185"/>
      <c r="X23" s="71"/>
      <c r="Y23" s="55"/>
      <c r="Z23" s="186"/>
      <c r="AA23" s="185"/>
      <c r="AB23" s="71"/>
      <c r="AC23" s="55"/>
      <c r="AD23" s="186"/>
      <c r="AE23" s="71"/>
      <c r="AF23" s="71"/>
      <c r="AG23" s="55"/>
      <c r="AH23" s="85"/>
      <c r="AI23" s="52">
        <f>COUNTA(G23:I23,K23:M23,O23:Q23,S23:U23,W23:Y23,AA23:AC23,AE23:AG23)</f>
        <v>2</v>
      </c>
      <c r="AJ23" s="52">
        <f>COUNTIF(G23:AG23,"R")+(COUNTIF(G23:AG23,"HR")*2)</f>
        <v>2</v>
      </c>
      <c r="AK23" s="52">
        <f>COUNTIF(G23:AG23,"K")</f>
        <v>0</v>
      </c>
      <c r="AL23" s="52">
        <f>$A23+$B23</f>
        <v>0</v>
      </c>
      <c r="AM23" s="79" t="s">
        <v>21</v>
      </c>
      <c r="AO23" s="60">
        <v>39</v>
      </c>
      <c r="AP23" s="60" t="str" cm="1">
        <f t="array" ref="AP23:AP31">_xlfn.UNIQUE(F23:F40)</f>
        <v>郭亦倫</v>
      </c>
      <c r="AQ23" s="83">
        <f>SUMIF($F$23:$F$40,AP23,$AI$23:$AI$40)</f>
        <v>2</v>
      </c>
      <c r="AR23" s="83">
        <f>SUMIF($F$23:$F$40,AP23,$AJ$23:$AJ$40)</f>
        <v>2</v>
      </c>
      <c r="AS23" s="83">
        <f>SUMIF($F$23:$F$40,AP23,$AK$23:$AK$40)</f>
        <v>0</v>
      </c>
      <c r="AT23" s="83">
        <f>SUMIF($F$23:$F$40,AP23,$AL$23:$AL$40)</f>
        <v>0</v>
      </c>
      <c r="AW23" s="1"/>
      <c r="AX23" s="130"/>
    </row>
    <row r="24" spans="1:54" ht="15" customHeight="1" thickBot="1">
      <c r="A24" s="66">
        <f t="shared" ref="A24:A40" si="15">COUNTIF($G$3:$AG$20,E24)</f>
        <v>0</v>
      </c>
      <c r="B24" s="66"/>
      <c r="C24" s="66">
        <f t="shared" si="14"/>
        <v>0</v>
      </c>
      <c r="D24" s="278"/>
      <c r="E24" s="183" t="s">
        <v>174</v>
      </c>
      <c r="F24" s="188" t="s">
        <v>108</v>
      </c>
      <c r="G24" s="189"/>
      <c r="H24" s="190"/>
      <c r="I24" s="86"/>
      <c r="J24" s="187"/>
      <c r="K24" s="189"/>
      <c r="L24" s="190"/>
      <c r="M24" s="86"/>
      <c r="N24" s="187"/>
      <c r="O24" s="189"/>
      <c r="P24" s="190"/>
      <c r="Q24" s="86"/>
      <c r="R24" s="187"/>
      <c r="S24" s="189"/>
      <c r="T24" s="190"/>
      <c r="U24" s="86"/>
      <c r="V24" s="187"/>
      <c r="W24" s="189"/>
      <c r="X24" s="190"/>
      <c r="Y24" s="86"/>
      <c r="Z24" s="187"/>
      <c r="AA24" s="189"/>
      <c r="AB24" s="190"/>
      <c r="AC24" s="86"/>
      <c r="AD24" s="187"/>
      <c r="AE24" s="190"/>
      <c r="AF24" s="190"/>
      <c r="AG24" s="86"/>
      <c r="AH24" s="87"/>
      <c r="AI24" s="52">
        <f t="shared" ref="AI24:AI40" si="16">COUNTA(G24:I24,K24:M24,O24:Q24,S24:U24,W24:Y24,AA24:AC24,AE24:AG24)</f>
        <v>0</v>
      </c>
      <c r="AJ24" s="52">
        <f t="shared" ref="AJ24:AJ40" si="17">COUNTIF(G24:AG24,"R")+(COUNTIF(G24:AG24,"HR")*2)</f>
        <v>0</v>
      </c>
      <c r="AK24" s="52">
        <f t="shared" ref="AK24:AK40" si="18">COUNTIF(G24:AG24,"K")</f>
        <v>0</v>
      </c>
      <c r="AL24" s="52">
        <f t="shared" ref="AL24:AL40" si="19">$A24+$B24</f>
        <v>0</v>
      </c>
      <c r="AM24" s="75" t="s">
        <v>34</v>
      </c>
      <c r="AO24" s="60">
        <v>22</v>
      </c>
      <c r="AP24" s="60" t="str">
        <v>蔡存宥</v>
      </c>
      <c r="AQ24" s="83">
        <f t="shared" ref="AQ24:AQ30" si="20">SUMIF($F$23:$F$40,AP24,$AI$23:$AI$40)</f>
        <v>0</v>
      </c>
      <c r="AR24" s="83">
        <f t="shared" ref="AR24:AR30" si="21">SUMIF($F$23:$F$40,AP24,$AJ$23:$AJ$40)</f>
        <v>0</v>
      </c>
      <c r="AS24" s="83">
        <f t="shared" ref="AS24:AS30" si="22">SUMIF($F$23:$F$40,AP24,$AK$23:$AK$40)</f>
        <v>0</v>
      </c>
      <c r="AT24" s="83">
        <f t="shared" ref="AT24:AT30" si="23">SUMIF($F$23:$F$40,AP24,$AL$23:$AL$40)</f>
        <v>0</v>
      </c>
      <c r="AV24" s="1"/>
      <c r="AW24" s="1"/>
      <c r="AX24" s="228"/>
    </row>
    <row r="25" spans="1:54" ht="15" customHeight="1">
      <c r="A25" s="66">
        <f t="shared" si="15"/>
        <v>0</v>
      </c>
      <c r="B25" s="66"/>
      <c r="C25" s="66">
        <f t="shared" si="14"/>
        <v>0</v>
      </c>
      <c r="D25" s="279"/>
      <c r="E25" s="183"/>
      <c r="F25" s="188"/>
      <c r="G25" s="191"/>
      <c r="H25" s="192"/>
      <c r="I25" s="88"/>
      <c r="J25" s="187"/>
      <c r="K25" s="191"/>
      <c r="L25" s="192"/>
      <c r="M25" s="88"/>
      <c r="N25" s="187"/>
      <c r="O25" s="191"/>
      <c r="P25" s="192"/>
      <c r="Q25" s="88"/>
      <c r="R25" s="187"/>
      <c r="S25" s="191"/>
      <c r="T25" s="192"/>
      <c r="U25" s="88"/>
      <c r="V25" s="187"/>
      <c r="W25" s="191"/>
      <c r="X25" s="192"/>
      <c r="Y25" s="88"/>
      <c r="Z25" s="187"/>
      <c r="AA25" s="191"/>
      <c r="AB25" s="192"/>
      <c r="AC25" s="88"/>
      <c r="AD25" s="187"/>
      <c r="AE25" s="192"/>
      <c r="AF25" s="192"/>
      <c r="AG25" s="88"/>
      <c r="AH25" s="87"/>
      <c r="AI25" s="52">
        <f t="shared" si="16"/>
        <v>0</v>
      </c>
      <c r="AJ25" s="52">
        <f t="shared" si="17"/>
        <v>0</v>
      </c>
      <c r="AK25" s="52">
        <f t="shared" si="18"/>
        <v>0</v>
      </c>
      <c r="AL25" s="52">
        <f t="shared" si="19"/>
        <v>0</v>
      </c>
      <c r="AM25" s="75"/>
      <c r="AO25" s="60"/>
      <c r="AP25" s="60">
        <v>0</v>
      </c>
      <c r="AQ25" s="83">
        <f t="shared" si="20"/>
        <v>0</v>
      </c>
      <c r="AR25" s="83">
        <f t="shared" si="21"/>
        <v>0</v>
      </c>
      <c r="AS25" s="83">
        <f t="shared" si="22"/>
        <v>0</v>
      </c>
      <c r="AT25" s="83">
        <f t="shared" si="23"/>
        <v>0</v>
      </c>
      <c r="AV25" s="224" t="str" cm="1">
        <f t="array" ref="AV25:AV26">_xlfn.UNIQUE(AM24:AM25)</f>
        <v>王辰光</v>
      </c>
      <c r="AW25" s="218">
        <v>9</v>
      </c>
      <c r="AX25" s="218">
        <v>3</v>
      </c>
      <c r="AY25" s="219">
        <v>3</v>
      </c>
    </row>
    <row r="26" spans="1:54" ht="15" customHeight="1">
      <c r="A26" s="66">
        <f t="shared" si="15"/>
        <v>1</v>
      </c>
      <c r="B26" s="66"/>
      <c r="C26" s="66">
        <f t="shared" si="14"/>
        <v>0</v>
      </c>
      <c r="D26" s="277">
        <v>2</v>
      </c>
      <c r="E26" s="183" t="s">
        <v>156</v>
      </c>
      <c r="F26" s="193" t="s">
        <v>109</v>
      </c>
      <c r="G26" s="194" t="s">
        <v>155</v>
      </c>
      <c r="H26" s="195"/>
      <c r="I26" s="89"/>
      <c r="J26" s="187"/>
      <c r="K26" s="194"/>
      <c r="L26" s="195" t="s">
        <v>154</v>
      </c>
      <c r="M26" s="89"/>
      <c r="N26" s="187"/>
      <c r="O26" s="194"/>
      <c r="P26" s="195"/>
      <c r="Q26" s="89"/>
      <c r="R26" s="187"/>
      <c r="S26" s="194"/>
      <c r="T26" s="195"/>
      <c r="U26" s="89"/>
      <c r="V26" s="187"/>
      <c r="W26" s="194"/>
      <c r="X26" s="195"/>
      <c r="Y26" s="89"/>
      <c r="Z26" s="187"/>
      <c r="AA26" s="194"/>
      <c r="AB26" s="195"/>
      <c r="AC26" s="89"/>
      <c r="AD26" s="187"/>
      <c r="AE26" s="195"/>
      <c r="AF26" s="195"/>
      <c r="AG26" s="89"/>
      <c r="AH26" s="87"/>
      <c r="AI26" s="52">
        <f t="shared" si="16"/>
        <v>2</v>
      </c>
      <c r="AJ26" s="52">
        <f t="shared" si="17"/>
        <v>1</v>
      </c>
      <c r="AK26" s="52">
        <f t="shared" si="18"/>
        <v>1</v>
      </c>
      <c r="AL26" s="52">
        <f t="shared" si="19"/>
        <v>1</v>
      </c>
      <c r="AM26" s="77" t="s">
        <v>9</v>
      </c>
      <c r="AO26" s="60">
        <v>37</v>
      </c>
      <c r="AP26" s="60" t="str">
        <v>古國偉</v>
      </c>
      <c r="AQ26" s="83">
        <f t="shared" si="20"/>
        <v>2</v>
      </c>
      <c r="AR26" s="83">
        <f t="shared" si="21"/>
        <v>1</v>
      </c>
      <c r="AS26" s="83">
        <f t="shared" si="22"/>
        <v>1</v>
      </c>
      <c r="AT26" s="83">
        <f t="shared" si="23"/>
        <v>1</v>
      </c>
      <c r="AV26" s="225">
        <v>0</v>
      </c>
      <c r="AW26" s="60"/>
      <c r="AX26" s="83"/>
      <c r="AY26" s="220"/>
    </row>
    <row r="27" spans="1:54" ht="15" customHeight="1" thickBot="1">
      <c r="A27" s="66">
        <f t="shared" si="15"/>
        <v>0</v>
      </c>
      <c r="B27" s="66"/>
      <c r="C27" s="66">
        <f t="shared" si="14"/>
        <v>0</v>
      </c>
      <c r="D27" s="278"/>
      <c r="E27" s="183" t="s">
        <v>175</v>
      </c>
      <c r="F27" s="193" t="s">
        <v>110</v>
      </c>
      <c r="G27" s="189"/>
      <c r="H27" s="190"/>
      <c r="I27" s="86"/>
      <c r="J27" s="187"/>
      <c r="K27" s="189"/>
      <c r="L27" s="190"/>
      <c r="M27" s="86"/>
      <c r="N27" s="187"/>
      <c r="O27" s="189"/>
      <c r="P27" s="190"/>
      <c r="Q27" s="86"/>
      <c r="R27" s="187"/>
      <c r="S27" s="189"/>
      <c r="T27" s="190"/>
      <c r="U27" s="86"/>
      <c r="V27" s="187"/>
      <c r="W27" s="189"/>
      <c r="X27" s="190"/>
      <c r="Y27" s="86"/>
      <c r="Z27" s="187"/>
      <c r="AA27" s="189"/>
      <c r="AB27" s="190"/>
      <c r="AC27" s="86"/>
      <c r="AD27" s="187"/>
      <c r="AE27" s="190"/>
      <c r="AF27" s="190"/>
      <c r="AG27" s="86"/>
      <c r="AH27" s="87"/>
      <c r="AI27" s="52">
        <f t="shared" si="16"/>
        <v>0</v>
      </c>
      <c r="AJ27" s="52">
        <f t="shared" si="17"/>
        <v>0</v>
      </c>
      <c r="AK27" s="52">
        <f t="shared" si="18"/>
        <v>0</v>
      </c>
      <c r="AL27" s="52">
        <f t="shared" si="19"/>
        <v>0</v>
      </c>
      <c r="AM27" s="75" t="s">
        <v>37</v>
      </c>
      <c r="AO27" s="60">
        <v>81</v>
      </c>
      <c r="AP27" s="60" t="str">
        <v>余自成</v>
      </c>
      <c r="AQ27" s="83">
        <f t="shared" si="20"/>
        <v>0</v>
      </c>
      <c r="AR27" s="83">
        <f t="shared" si="21"/>
        <v>0</v>
      </c>
      <c r="AS27" s="83">
        <f t="shared" si="22"/>
        <v>0</v>
      </c>
      <c r="AT27" s="83">
        <f t="shared" si="23"/>
        <v>0</v>
      </c>
      <c r="AV27" s="226"/>
      <c r="AW27" s="231"/>
      <c r="AX27" s="221"/>
      <c r="AY27" s="222"/>
    </row>
    <row r="28" spans="1:54" ht="15" customHeight="1">
      <c r="A28" s="66">
        <f t="shared" si="15"/>
        <v>0</v>
      </c>
      <c r="B28" s="66"/>
      <c r="C28" s="66">
        <f t="shared" si="14"/>
        <v>0</v>
      </c>
      <c r="D28" s="279"/>
      <c r="E28" s="183"/>
      <c r="F28" s="193"/>
      <c r="G28" s="191"/>
      <c r="H28" s="192"/>
      <c r="I28" s="88"/>
      <c r="J28" s="187"/>
      <c r="K28" s="191"/>
      <c r="L28" s="192"/>
      <c r="M28" s="88"/>
      <c r="N28" s="187"/>
      <c r="O28" s="191"/>
      <c r="P28" s="192"/>
      <c r="Q28" s="88"/>
      <c r="R28" s="187"/>
      <c r="S28" s="191"/>
      <c r="T28" s="192"/>
      <c r="U28" s="88"/>
      <c r="V28" s="187"/>
      <c r="W28" s="191"/>
      <c r="X28" s="192"/>
      <c r="Y28" s="88"/>
      <c r="Z28" s="187"/>
      <c r="AA28" s="191"/>
      <c r="AB28" s="192"/>
      <c r="AC28" s="88"/>
      <c r="AD28" s="187"/>
      <c r="AE28" s="192"/>
      <c r="AF28" s="192"/>
      <c r="AG28" s="88"/>
      <c r="AH28" s="87"/>
      <c r="AI28" s="52">
        <f t="shared" si="16"/>
        <v>0</v>
      </c>
      <c r="AJ28" s="52">
        <f t="shared" si="17"/>
        <v>0</v>
      </c>
      <c r="AK28" s="52">
        <f t="shared" si="18"/>
        <v>0</v>
      </c>
      <c r="AL28" s="52">
        <f t="shared" si="19"/>
        <v>0</v>
      </c>
      <c r="AM28" s="75"/>
      <c r="AO28" s="60">
        <v>58</v>
      </c>
      <c r="AP28" s="60" t="str">
        <v>蔡孟洵</v>
      </c>
      <c r="AQ28" s="83">
        <f t="shared" si="20"/>
        <v>2</v>
      </c>
      <c r="AR28" s="83">
        <f t="shared" si="21"/>
        <v>0</v>
      </c>
      <c r="AS28" s="83">
        <f t="shared" si="22"/>
        <v>1</v>
      </c>
      <c r="AT28" s="83">
        <f t="shared" si="23"/>
        <v>0</v>
      </c>
      <c r="AW28" s="1"/>
    </row>
    <row r="29" spans="1:54" ht="15" customHeight="1">
      <c r="A29" s="66">
        <f t="shared" si="15"/>
        <v>0</v>
      </c>
      <c r="B29" s="66"/>
      <c r="C29" s="66">
        <f t="shared" si="14"/>
        <v>0</v>
      </c>
      <c r="D29" s="277">
        <v>3</v>
      </c>
      <c r="E29" s="183" t="s">
        <v>168</v>
      </c>
      <c r="F29" s="193" t="s">
        <v>111</v>
      </c>
      <c r="G29" s="194">
        <v>66</v>
      </c>
      <c r="H29" s="195"/>
      <c r="I29" s="89"/>
      <c r="J29" s="187"/>
      <c r="K29" s="194"/>
      <c r="L29" s="195" t="s">
        <v>154</v>
      </c>
      <c r="M29" s="89"/>
      <c r="N29" s="187"/>
      <c r="O29" s="194"/>
      <c r="P29" s="195"/>
      <c r="Q29" s="89"/>
      <c r="R29" s="187"/>
      <c r="S29" s="194"/>
      <c r="T29" s="195"/>
      <c r="U29" s="89"/>
      <c r="V29" s="187"/>
      <c r="W29" s="194"/>
      <c r="X29" s="195"/>
      <c r="Y29" s="89"/>
      <c r="Z29" s="187"/>
      <c r="AA29" s="194"/>
      <c r="AB29" s="195"/>
      <c r="AC29" s="89"/>
      <c r="AD29" s="187"/>
      <c r="AE29" s="195"/>
      <c r="AF29" s="195"/>
      <c r="AG29" s="89"/>
      <c r="AH29" s="87"/>
      <c r="AI29" s="52">
        <f t="shared" si="16"/>
        <v>2</v>
      </c>
      <c r="AJ29" s="52">
        <f t="shared" si="17"/>
        <v>0</v>
      </c>
      <c r="AK29" s="52">
        <f t="shared" si="18"/>
        <v>1</v>
      </c>
      <c r="AL29" s="52">
        <f t="shared" si="19"/>
        <v>0</v>
      </c>
      <c r="AM29" s="78"/>
      <c r="AO29" s="60">
        <v>11</v>
      </c>
      <c r="AP29" s="60" t="str">
        <v>勞恩以達西拔</v>
      </c>
      <c r="AQ29" s="83">
        <f t="shared" si="20"/>
        <v>1</v>
      </c>
      <c r="AR29" s="83">
        <f t="shared" si="21"/>
        <v>0</v>
      </c>
      <c r="AS29" s="83">
        <f t="shared" si="22"/>
        <v>0</v>
      </c>
      <c r="AT29" s="83">
        <f t="shared" si="23"/>
        <v>0</v>
      </c>
      <c r="AW29" s="1"/>
    </row>
    <row r="30" spans="1:54" ht="15" customHeight="1">
      <c r="A30" s="66">
        <f t="shared" si="15"/>
        <v>0</v>
      </c>
      <c r="B30" s="66"/>
      <c r="C30" s="66">
        <f t="shared" si="14"/>
        <v>0</v>
      </c>
      <c r="D30" s="278"/>
      <c r="E30" s="183"/>
      <c r="F30" s="188"/>
      <c r="G30" s="189"/>
      <c r="H30" s="190"/>
      <c r="I30" s="86"/>
      <c r="J30" s="187"/>
      <c r="K30" s="189"/>
      <c r="L30" s="190"/>
      <c r="M30" s="86"/>
      <c r="N30" s="187"/>
      <c r="O30" s="189"/>
      <c r="P30" s="190"/>
      <c r="Q30" s="86"/>
      <c r="R30" s="187"/>
      <c r="S30" s="189"/>
      <c r="T30" s="190"/>
      <c r="U30" s="86"/>
      <c r="V30" s="187"/>
      <c r="W30" s="189"/>
      <c r="X30" s="190"/>
      <c r="Y30" s="86"/>
      <c r="Z30" s="187"/>
      <c r="AA30" s="189"/>
      <c r="AB30" s="190"/>
      <c r="AC30" s="86"/>
      <c r="AD30" s="187"/>
      <c r="AE30" s="190"/>
      <c r="AF30" s="190"/>
      <c r="AG30" s="86"/>
      <c r="AH30" s="87"/>
      <c r="AI30" s="52">
        <f t="shared" si="16"/>
        <v>0</v>
      </c>
      <c r="AJ30" s="52">
        <f t="shared" si="17"/>
        <v>0</v>
      </c>
      <c r="AK30" s="52">
        <f t="shared" si="18"/>
        <v>0</v>
      </c>
      <c r="AL30" s="52">
        <f t="shared" si="19"/>
        <v>0</v>
      </c>
      <c r="AM30" s="77" t="s">
        <v>10</v>
      </c>
      <c r="AO30" s="60" t="s">
        <v>176</v>
      </c>
      <c r="AP30" s="60" t="str">
        <v>吳品逸</v>
      </c>
      <c r="AQ30" s="83">
        <f t="shared" si="20"/>
        <v>1</v>
      </c>
      <c r="AR30" s="83">
        <f t="shared" si="21"/>
        <v>0</v>
      </c>
      <c r="AS30" s="83">
        <f t="shared" si="22"/>
        <v>0</v>
      </c>
      <c r="AT30" s="83">
        <f t="shared" si="23"/>
        <v>0</v>
      </c>
      <c r="AW30" s="1"/>
    </row>
    <row r="31" spans="1:54" ht="15" customHeight="1">
      <c r="A31" s="66">
        <f t="shared" si="15"/>
        <v>0</v>
      </c>
      <c r="B31" s="66"/>
      <c r="C31" s="66">
        <f t="shared" si="14"/>
        <v>0</v>
      </c>
      <c r="D31" s="279"/>
      <c r="E31" s="183"/>
      <c r="F31" s="188"/>
      <c r="G31" s="191"/>
      <c r="H31" s="192"/>
      <c r="I31" s="88"/>
      <c r="J31" s="187"/>
      <c r="K31" s="191"/>
      <c r="L31" s="192"/>
      <c r="M31" s="88"/>
      <c r="N31" s="187"/>
      <c r="O31" s="191"/>
      <c r="P31" s="192"/>
      <c r="Q31" s="88"/>
      <c r="R31" s="187"/>
      <c r="S31" s="191"/>
      <c r="T31" s="192"/>
      <c r="U31" s="88"/>
      <c r="V31" s="187"/>
      <c r="W31" s="191"/>
      <c r="X31" s="192"/>
      <c r="Y31" s="88"/>
      <c r="Z31" s="187"/>
      <c r="AA31" s="191"/>
      <c r="AB31" s="192"/>
      <c r="AC31" s="88"/>
      <c r="AD31" s="187"/>
      <c r="AE31" s="192"/>
      <c r="AF31" s="192"/>
      <c r="AG31" s="88"/>
      <c r="AH31" s="87"/>
      <c r="AI31" s="52">
        <f t="shared" si="16"/>
        <v>0</v>
      </c>
      <c r="AJ31" s="52">
        <f t="shared" si="17"/>
        <v>0</v>
      </c>
      <c r="AK31" s="52">
        <f t="shared" si="18"/>
        <v>0</v>
      </c>
      <c r="AL31" s="52">
        <f t="shared" si="19"/>
        <v>0</v>
      </c>
      <c r="AM31" s="75" t="s">
        <v>38</v>
      </c>
      <c r="AO31" s="60">
        <v>36</v>
      </c>
      <c r="AP31" s="60" t="str">
        <v>張雅恩</v>
      </c>
      <c r="AQ31" s="83">
        <f t="shared" ref="AQ31" si="24">SUMIF($F$23:$F$40,AP31,$AI$23:$AI$40)</f>
        <v>1</v>
      </c>
      <c r="AR31" s="83">
        <f t="shared" ref="AR31" si="25">SUMIF($F$23:$F$40,AP31,$AJ$23:$AJ$40)</f>
        <v>0</v>
      </c>
      <c r="AS31" s="83">
        <f t="shared" ref="AS31" si="26">SUMIF($F$23:$F$40,AP31,$AK$23:$AK$40)</f>
        <v>1</v>
      </c>
      <c r="AT31" s="83">
        <f t="shared" ref="AT31" si="27">SUMIF($F$23:$F$40,AP31,$AL$23:$AL$40)</f>
        <v>0</v>
      </c>
    </row>
    <row r="32" spans="1:54" ht="15" customHeight="1">
      <c r="A32" s="66">
        <f t="shared" si="15"/>
        <v>0</v>
      </c>
      <c r="B32" s="66"/>
      <c r="C32" s="66">
        <f t="shared" si="14"/>
        <v>0</v>
      </c>
      <c r="D32" s="277">
        <v>4</v>
      </c>
      <c r="E32" s="183" t="s">
        <v>169</v>
      </c>
      <c r="F32" s="188" t="s">
        <v>106</v>
      </c>
      <c r="G32" s="194">
        <v>23</v>
      </c>
      <c r="H32" s="195"/>
      <c r="I32" s="89"/>
      <c r="J32" s="187"/>
      <c r="K32" s="194"/>
      <c r="L32" s="195"/>
      <c r="M32" s="89"/>
      <c r="N32" s="187"/>
      <c r="O32" s="194"/>
      <c r="P32" s="195"/>
      <c r="Q32" s="89"/>
      <c r="R32" s="187"/>
      <c r="S32" s="194"/>
      <c r="T32" s="195"/>
      <c r="U32" s="89"/>
      <c r="V32" s="187"/>
      <c r="W32" s="194"/>
      <c r="X32" s="195"/>
      <c r="Y32" s="89"/>
      <c r="Z32" s="187"/>
      <c r="AA32" s="194"/>
      <c r="AB32" s="195"/>
      <c r="AC32" s="89"/>
      <c r="AD32" s="187"/>
      <c r="AE32" s="195"/>
      <c r="AF32" s="195"/>
      <c r="AG32" s="89"/>
      <c r="AH32" s="87"/>
      <c r="AI32" s="52">
        <f t="shared" si="16"/>
        <v>1</v>
      </c>
      <c r="AJ32" s="52">
        <f t="shared" si="17"/>
        <v>0</v>
      </c>
      <c r="AK32" s="52">
        <f t="shared" si="18"/>
        <v>0</v>
      </c>
      <c r="AL32" s="52">
        <f t="shared" si="19"/>
        <v>0</v>
      </c>
      <c r="AM32" s="75"/>
      <c r="AO32" s="60"/>
      <c r="AP32" s="60"/>
      <c r="AQ32" s="83"/>
      <c r="AR32" s="83"/>
      <c r="AS32" s="83"/>
      <c r="AT32" s="83"/>
    </row>
    <row r="33" spans="1:46" ht="15" customHeight="1">
      <c r="A33" s="66">
        <f t="shared" si="15"/>
        <v>0</v>
      </c>
      <c r="B33" s="66"/>
      <c r="C33" s="66">
        <f t="shared" si="14"/>
        <v>0</v>
      </c>
      <c r="D33" s="278"/>
      <c r="E33" s="183"/>
      <c r="F33" s="188"/>
      <c r="G33" s="189"/>
      <c r="H33" s="190"/>
      <c r="I33" s="86"/>
      <c r="J33" s="187"/>
      <c r="K33" s="189"/>
      <c r="L33" s="190"/>
      <c r="M33" s="86"/>
      <c r="N33" s="187"/>
      <c r="O33" s="189"/>
      <c r="P33" s="190"/>
      <c r="Q33" s="86"/>
      <c r="R33" s="187"/>
      <c r="S33" s="189"/>
      <c r="T33" s="190"/>
      <c r="U33" s="86"/>
      <c r="V33" s="187"/>
      <c r="W33" s="189"/>
      <c r="X33" s="190"/>
      <c r="Y33" s="86"/>
      <c r="Z33" s="187"/>
      <c r="AA33" s="189"/>
      <c r="AB33" s="190"/>
      <c r="AC33" s="86"/>
      <c r="AD33" s="187"/>
      <c r="AE33" s="190"/>
      <c r="AF33" s="190"/>
      <c r="AG33" s="86"/>
      <c r="AH33" s="87"/>
      <c r="AI33" s="52">
        <f t="shared" si="16"/>
        <v>0</v>
      </c>
      <c r="AJ33" s="52">
        <f t="shared" si="17"/>
        <v>0</v>
      </c>
      <c r="AK33" s="52">
        <f t="shared" si="18"/>
        <v>0</v>
      </c>
      <c r="AL33" s="52">
        <f t="shared" si="19"/>
        <v>0</v>
      </c>
      <c r="AM33" s="77"/>
      <c r="AO33" s="83"/>
      <c r="AP33" s="60"/>
      <c r="AQ33" s="83"/>
      <c r="AR33" s="83"/>
      <c r="AS33" s="83"/>
      <c r="AT33" s="83"/>
    </row>
    <row r="34" spans="1:46" ht="15" customHeight="1" thickBot="1">
      <c r="A34" s="66">
        <f t="shared" si="15"/>
        <v>0</v>
      </c>
      <c r="B34" s="66"/>
      <c r="C34" s="66">
        <f t="shared" si="14"/>
        <v>0</v>
      </c>
      <c r="D34" s="279"/>
      <c r="E34" s="183"/>
      <c r="F34" s="188"/>
      <c r="G34" s="191"/>
      <c r="H34" s="192"/>
      <c r="I34" s="88"/>
      <c r="J34" s="187"/>
      <c r="K34" s="191"/>
      <c r="L34" s="192"/>
      <c r="M34" s="88"/>
      <c r="N34" s="187"/>
      <c r="O34" s="191"/>
      <c r="P34" s="192"/>
      <c r="Q34" s="88"/>
      <c r="R34" s="187"/>
      <c r="S34" s="191"/>
      <c r="T34" s="192"/>
      <c r="U34" s="88"/>
      <c r="V34" s="187"/>
      <c r="W34" s="191"/>
      <c r="X34" s="192"/>
      <c r="Y34" s="88"/>
      <c r="Z34" s="187"/>
      <c r="AA34" s="191"/>
      <c r="AB34" s="192"/>
      <c r="AC34" s="88"/>
      <c r="AD34" s="187"/>
      <c r="AE34" s="192"/>
      <c r="AF34" s="192"/>
      <c r="AG34" s="88"/>
      <c r="AH34" s="87"/>
      <c r="AI34" s="52">
        <f t="shared" si="16"/>
        <v>0</v>
      </c>
      <c r="AJ34" s="52">
        <f t="shared" si="17"/>
        <v>0</v>
      </c>
      <c r="AK34" s="52">
        <f t="shared" si="18"/>
        <v>0</v>
      </c>
      <c r="AL34" s="52">
        <f t="shared" si="19"/>
        <v>0</v>
      </c>
      <c r="AM34" s="80" t="s">
        <v>12</v>
      </c>
      <c r="AO34" s="83"/>
      <c r="AP34" s="60"/>
      <c r="AQ34" s="83"/>
      <c r="AR34" s="83"/>
      <c r="AS34" s="83"/>
      <c r="AT34" s="83"/>
    </row>
    <row r="35" spans="1:46" ht="15" customHeight="1">
      <c r="A35" s="66">
        <f t="shared" si="15"/>
        <v>0</v>
      </c>
      <c r="B35" s="66"/>
      <c r="C35" s="66">
        <f t="shared" si="14"/>
        <v>0</v>
      </c>
      <c r="D35" s="277">
        <v>5</v>
      </c>
      <c r="E35" s="183" t="s">
        <v>171</v>
      </c>
      <c r="F35" s="188" t="s">
        <v>112</v>
      </c>
      <c r="G35" s="194">
        <v>17</v>
      </c>
      <c r="H35" s="195"/>
      <c r="I35" s="89"/>
      <c r="J35" s="187"/>
      <c r="K35" s="194"/>
      <c r="L35" s="195"/>
      <c r="M35" s="89"/>
      <c r="N35" s="187"/>
      <c r="O35" s="194"/>
      <c r="P35" s="195"/>
      <c r="Q35" s="89"/>
      <c r="R35" s="187"/>
      <c r="S35" s="194"/>
      <c r="T35" s="195"/>
      <c r="U35" s="89"/>
      <c r="V35" s="187"/>
      <c r="W35" s="194"/>
      <c r="X35" s="195"/>
      <c r="Y35" s="89"/>
      <c r="Z35" s="187"/>
      <c r="AA35" s="194"/>
      <c r="AB35" s="195"/>
      <c r="AC35" s="89"/>
      <c r="AD35" s="187"/>
      <c r="AE35" s="195"/>
      <c r="AF35" s="195"/>
      <c r="AG35" s="89"/>
      <c r="AH35" s="87"/>
      <c r="AI35" s="52">
        <f t="shared" si="16"/>
        <v>1</v>
      </c>
      <c r="AJ35" s="52">
        <f t="shared" si="17"/>
        <v>0</v>
      </c>
      <c r="AK35" s="52">
        <f t="shared" si="18"/>
        <v>0</v>
      </c>
      <c r="AL35" s="52">
        <f t="shared" si="19"/>
        <v>0</v>
      </c>
      <c r="AM35" s="297"/>
      <c r="AQ35" s="84">
        <f>SUM(AQ23:AQ34)</f>
        <v>9</v>
      </c>
      <c r="AR35" s="84">
        <f t="shared" ref="AR35:AT35" si="28">SUM(AR23:AR34)</f>
        <v>3</v>
      </c>
      <c r="AS35" s="84">
        <f t="shared" si="28"/>
        <v>3</v>
      </c>
      <c r="AT35" s="84">
        <f t="shared" si="28"/>
        <v>1</v>
      </c>
    </row>
    <row r="36" spans="1:46" ht="15" customHeight="1">
      <c r="A36" s="66">
        <f t="shared" si="15"/>
        <v>0</v>
      </c>
      <c r="B36" s="66"/>
      <c r="C36" s="66">
        <f t="shared" si="14"/>
        <v>0</v>
      </c>
      <c r="D36" s="278"/>
      <c r="E36" s="183"/>
      <c r="F36" s="188"/>
      <c r="G36" s="189"/>
      <c r="H36" s="190"/>
      <c r="I36" s="86"/>
      <c r="J36" s="187"/>
      <c r="K36" s="189"/>
      <c r="L36" s="190"/>
      <c r="M36" s="86"/>
      <c r="N36" s="187"/>
      <c r="O36" s="189"/>
      <c r="P36" s="190"/>
      <c r="Q36" s="86"/>
      <c r="R36" s="187"/>
      <c r="S36" s="189"/>
      <c r="T36" s="190"/>
      <c r="U36" s="86"/>
      <c r="V36" s="187"/>
      <c r="W36" s="189"/>
      <c r="X36" s="190"/>
      <c r="Y36" s="86"/>
      <c r="Z36" s="187"/>
      <c r="AA36" s="189"/>
      <c r="AB36" s="190"/>
      <c r="AC36" s="86"/>
      <c r="AD36" s="187"/>
      <c r="AE36" s="190"/>
      <c r="AF36" s="190"/>
      <c r="AG36" s="86"/>
      <c r="AH36" s="87"/>
      <c r="AI36" s="52">
        <f t="shared" si="16"/>
        <v>0</v>
      </c>
      <c r="AJ36" s="52">
        <f t="shared" si="17"/>
        <v>0</v>
      </c>
      <c r="AK36" s="52">
        <f t="shared" si="18"/>
        <v>0</v>
      </c>
      <c r="AL36" s="52">
        <f t="shared" si="19"/>
        <v>0</v>
      </c>
      <c r="AM36" s="298"/>
    </row>
    <row r="37" spans="1:46" ht="15" customHeight="1">
      <c r="A37" s="66">
        <f t="shared" si="15"/>
        <v>0</v>
      </c>
      <c r="B37" s="66"/>
      <c r="C37" s="66">
        <f t="shared" si="14"/>
        <v>0</v>
      </c>
      <c r="D37" s="279"/>
      <c r="E37" s="183"/>
      <c r="F37" s="188"/>
      <c r="G37" s="191"/>
      <c r="H37" s="192"/>
      <c r="I37" s="88"/>
      <c r="J37" s="187"/>
      <c r="K37" s="191"/>
      <c r="L37" s="192"/>
      <c r="M37" s="88"/>
      <c r="N37" s="187"/>
      <c r="O37" s="191"/>
      <c r="P37" s="192"/>
      <c r="Q37" s="88"/>
      <c r="R37" s="187"/>
      <c r="S37" s="191"/>
      <c r="T37" s="192"/>
      <c r="U37" s="88"/>
      <c r="V37" s="187"/>
      <c r="W37" s="191"/>
      <c r="X37" s="192"/>
      <c r="Y37" s="88"/>
      <c r="Z37" s="187"/>
      <c r="AA37" s="191"/>
      <c r="AB37" s="192"/>
      <c r="AC37" s="88"/>
      <c r="AD37" s="187"/>
      <c r="AE37" s="192"/>
      <c r="AF37" s="192"/>
      <c r="AG37" s="88"/>
      <c r="AH37" s="87"/>
      <c r="AI37" s="52">
        <f t="shared" si="16"/>
        <v>0</v>
      </c>
      <c r="AJ37" s="52">
        <f t="shared" si="17"/>
        <v>0</v>
      </c>
      <c r="AK37" s="52">
        <f t="shared" si="18"/>
        <v>0</v>
      </c>
      <c r="AL37" s="52">
        <f t="shared" si="19"/>
        <v>0</v>
      </c>
      <c r="AM37" s="298"/>
    </row>
    <row r="38" spans="1:46" ht="15" customHeight="1">
      <c r="A38" s="66">
        <f t="shared" si="15"/>
        <v>0</v>
      </c>
      <c r="B38" s="66"/>
      <c r="C38" s="66">
        <f t="shared" si="14"/>
        <v>0</v>
      </c>
      <c r="D38" s="277">
        <v>6</v>
      </c>
      <c r="E38" s="183" t="s">
        <v>170</v>
      </c>
      <c r="F38" s="188" t="s">
        <v>113</v>
      </c>
      <c r="G38" s="194"/>
      <c r="H38" s="195"/>
      <c r="I38" s="89"/>
      <c r="J38" s="187"/>
      <c r="K38" s="194" t="s">
        <v>154</v>
      </c>
      <c r="L38" s="195"/>
      <c r="M38" s="89"/>
      <c r="N38" s="187"/>
      <c r="O38" s="194"/>
      <c r="P38" s="195"/>
      <c r="Q38" s="89"/>
      <c r="R38" s="187"/>
      <c r="S38" s="194"/>
      <c r="T38" s="195"/>
      <c r="U38" s="89"/>
      <c r="V38" s="187"/>
      <c r="W38" s="194"/>
      <c r="X38" s="195"/>
      <c r="Y38" s="89"/>
      <c r="Z38" s="187"/>
      <c r="AA38" s="194"/>
      <c r="AB38" s="195"/>
      <c r="AC38" s="89"/>
      <c r="AD38" s="187"/>
      <c r="AE38" s="195"/>
      <c r="AF38" s="195"/>
      <c r="AG38" s="89"/>
      <c r="AH38" s="87"/>
      <c r="AI38" s="52">
        <f t="shared" si="16"/>
        <v>1</v>
      </c>
      <c r="AJ38" s="52">
        <f t="shared" si="17"/>
        <v>0</v>
      </c>
      <c r="AK38" s="52">
        <f t="shared" si="18"/>
        <v>1</v>
      </c>
      <c r="AL38" s="52">
        <f t="shared" si="19"/>
        <v>0</v>
      </c>
      <c r="AM38" s="298"/>
    </row>
    <row r="39" spans="1:46" ht="15" customHeight="1">
      <c r="A39" s="66">
        <f t="shared" si="15"/>
        <v>0</v>
      </c>
      <c r="B39" s="66"/>
      <c r="C39" s="66">
        <f t="shared" si="14"/>
        <v>0</v>
      </c>
      <c r="D39" s="291"/>
      <c r="E39" s="183"/>
      <c r="F39" s="188"/>
      <c r="G39" s="189"/>
      <c r="H39" s="190"/>
      <c r="I39" s="86"/>
      <c r="J39" s="187"/>
      <c r="K39" s="189"/>
      <c r="L39" s="190"/>
      <c r="M39" s="86"/>
      <c r="N39" s="187"/>
      <c r="O39" s="189"/>
      <c r="P39" s="190"/>
      <c r="Q39" s="86"/>
      <c r="R39" s="187"/>
      <c r="S39" s="189"/>
      <c r="T39" s="190"/>
      <c r="U39" s="86"/>
      <c r="V39" s="187"/>
      <c r="W39" s="189"/>
      <c r="X39" s="190"/>
      <c r="Y39" s="86"/>
      <c r="Z39" s="187"/>
      <c r="AA39" s="189"/>
      <c r="AB39" s="190"/>
      <c r="AC39" s="86"/>
      <c r="AD39" s="187"/>
      <c r="AE39" s="190"/>
      <c r="AF39" s="190"/>
      <c r="AG39" s="86"/>
      <c r="AH39" s="87"/>
      <c r="AI39" s="52">
        <f t="shared" si="16"/>
        <v>0</v>
      </c>
      <c r="AJ39" s="52">
        <f t="shared" si="17"/>
        <v>0</v>
      </c>
      <c r="AK39" s="52">
        <f t="shared" si="18"/>
        <v>0</v>
      </c>
      <c r="AL39" s="52">
        <f t="shared" si="19"/>
        <v>0</v>
      </c>
      <c r="AM39" s="298"/>
    </row>
    <row r="40" spans="1:46" ht="15" customHeight="1" thickBot="1">
      <c r="A40" s="66">
        <f t="shared" si="15"/>
        <v>0</v>
      </c>
      <c r="B40" s="73"/>
      <c r="C40" s="66">
        <f t="shared" si="14"/>
        <v>0</v>
      </c>
      <c r="D40" s="291"/>
      <c r="E40" s="69"/>
      <c r="F40" s="57"/>
      <c r="G40" s="46"/>
      <c r="H40" s="47"/>
      <c r="I40" s="48"/>
      <c r="J40" s="49"/>
      <c r="K40" s="46"/>
      <c r="L40" s="47"/>
      <c r="M40" s="48"/>
      <c r="N40" s="49"/>
      <c r="O40" s="46"/>
      <c r="P40" s="47"/>
      <c r="Q40" s="48"/>
      <c r="R40" s="13"/>
      <c r="S40" s="46"/>
      <c r="T40" s="47"/>
      <c r="U40" s="48"/>
      <c r="V40" s="49"/>
      <c r="W40" s="46"/>
      <c r="X40" s="47"/>
      <c r="Y40" s="48"/>
      <c r="Z40" s="49"/>
      <c r="AA40" s="46"/>
      <c r="AB40" s="47"/>
      <c r="AC40" s="48"/>
      <c r="AD40" s="13"/>
      <c r="AE40" s="47"/>
      <c r="AF40" s="47"/>
      <c r="AG40" s="48"/>
      <c r="AH40" s="10"/>
      <c r="AI40" s="52">
        <f t="shared" si="16"/>
        <v>0</v>
      </c>
      <c r="AJ40" s="52">
        <f t="shared" si="17"/>
        <v>0</v>
      </c>
      <c r="AK40" s="52">
        <f t="shared" si="18"/>
        <v>0</v>
      </c>
      <c r="AL40" s="52">
        <f t="shared" si="19"/>
        <v>0</v>
      </c>
      <c r="AM40" s="298"/>
    </row>
    <row r="41" spans="1:46" ht="16.350000000000001" customHeight="1" thickBot="1">
      <c r="A41" s="59">
        <f>SUM(A23:A40)</f>
        <v>1</v>
      </c>
      <c r="B41" s="59">
        <f>SUM(B23:B40)</f>
        <v>0</v>
      </c>
      <c r="C41" s="59">
        <f>SUM(C23:C40)</f>
        <v>0</v>
      </c>
      <c r="D41" s="292" t="s">
        <v>13</v>
      </c>
      <c r="E41" s="293"/>
      <c r="F41" s="280"/>
      <c r="G41" s="294">
        <f>COUNTIF(G23:I40,"R")+(COUNTIF(G23:I40,"HR")*2)</f>
        <v>2</v>
      </c>
      <c r="H41" s="295"/>
      <c r="I41" s="296"/>
      <c r="J41" s="54"/>
      <c r="K41" s="294">
        <f>COUNTIF(K23:M40,"R")+(COUNTIF(K23:M40,"HR")*2)+G41</f>
        <v>3</v>
      </c>
      <c r="L41" s="295"/>
      <c r="M41" s="296"/>
      <c r="N41" s="54"/>
      <c r="O41" s="294">
        <f>COUNTIF(O23:Q40,"R")+(COUNTIF(O23:Q40,"HR")*2)+K41</f>
        <v>3</v>
      </c>
      <c r="P41" s="295"/>
      <c r="Q41" s="296"/>
      <c r="R41" s="53"/>
      <c r="S41" s="294">
        <f>COUNTIF(S23:U40,"R")+(COUNTIF(S23:U40,"HR")*2)+O41</f>
        <v>3</v>
      </c>
      <c r="T41" s="295"/>
      <c r="U41" s="296"/>
      <c r="V41" s="54"/>
      <c r="W41" s="294">
        <f>COUNTIF(W23:Y40,"R")+(COUNTIF(W23:Y40,"HR")*2)+S41</f>
        <v>3</v>
      </c>
      <c r="X41" s="295"/>
      <c r="Y41" s="296"/>
      <c r="Z41" s="54"/>
      <c r="AA41" s="294">
        <f>COUNTIF(AA23:AC40,"R")+(COUNTIF(AA23:AC40,"HR")*2)+W41</f>
        <v>3</v>
      </c>
      <c r="AB41" s="295"/>
      <c r="AC41" s="296"/>
      <c r="AD41" s="197"/>
      <c r="AE41" s="294">
        <f>COUNTIF(AE23:AG40,"R")+(COUNTIF(AE23:AG40,"HR")*2)+AA41</f>
        <v>3</v>
      </c>
      <c r="AF41" s="295"/>
      <c r="AG41" s="296"/>
      <c r="AH41" s="50"/>
      <c r="AI41" s="39">
        <f>SUM(AI23:AI40)</f>
        <v>9</v>
      </c>
      <c r="AJ41" s="40">
        <f>SUM(AJ23:AJ40)</f>
        <v>3</v>
      </c>
      <c r="AK41" s="41">
        <f>SUM(AK23:AK40)</f>
        <v>3</v>
      </c>
      <c r="AL41" s="62">
        <f>SUM(AL23:AL40)</f>
        <v>1</v>
      </c>
      <c r="AM41" s="299"/>
    </row>
    <row r="42" spans="1:46" ht="12" customHeight="1">
      <c r="F42" s="1"/>
      <c r="G42" s="37"/>
      <c r="H42" s="37"/>
      <c r="I42" s="37"/>
      <c r="J42" s="38"/>
      <c r="K42" s="1"/>
      <c r="L42" s="1"/>
      <c r="M42" s="1"/>
      <c r="N42" s="1"/>
      <c r="O42"/>
      <c r="P42"/>
      <c r="Q42"/>
    </row>
    <row r="43" spans="1:46" ht="12" customHeight="1">
      <c r="F43" s="1"/>
      <c r="G43" s="37"/>
      <c r="H43" s="37"/>
      <c r="I43" s="37"/>
      <c r="J43" s="38"/>
      <c r="K43" s="1"/>
      <c r="L43" s="1"/>
      <c r="M43" s="1"/>
      <c r="N43" s="1"/>
      <c r="O43"/>
      <c r="P43"/>
      <c r="Q43"/>
    </row>
    <row r="44" spans="1:46" ht="12" customHeight="1">
      <c r="F44" s="1"/>
      <c r="G44" s="37"/>
      <c r="H44" s="37"/>
      <c r="I44" s="37"/>
      <c r="J44" s="38"/>
      <c r="K44" s="1"/>
      <c r="L44" s="1"/>
      <c r="M44" s="1"/>
      <c r="N44" s="1"/>
      <c r="O44"/>
      <c r="P44"/>
      <c r="Q44"/>
    </row>
    <row r="45" spans="1:46" ht="12" customHeight="1">
      <c r="F45" s="1"/>
      <c r="G45" s="37"/>
      <c r="H45" s="37"/>
      <c r="I45" s="37"/>
      <c r="J45" s="38"/>
      <c r="K45" s="1"/>
      <c r="L45" s="1"/>
      <c r="M45" s="1"/>
      <c r="N45" s="1"/>
      <c r="O45"/>
      <c r="P45"/>
      <c r="Q45"/>
    </row>
    <row r="46" spans="1:46" ht="12" customHeight="1">
      <c r="F46" s="1"/>
      <c r="G46" s="37"/>
      <c r="H46" s="37"/>
      <c r="I46" s="37"/>
      <c r="J46" s="38"/>
      <c r="K46" s="1"/>
      <c r="L46" s="1"/>
      <c r="M46" s="1"/>
      <c r="N46" s="1"/>
      <c r="O46"/>
      <c r="P46"/>
      <c r="Q46"/>
    </row>
    <row r="47" spans="1:46" ht="12" customHeight="1">
      <c r="F47" s="1"/>
      <c r="G47" s="37"/>
      <c r="H47" s="37"/>
      <c r="I47" s="37"/>
      <c r="J47" s="38"/>
      <c r="K47" s="1"/>
      <c r="L47" s="1"/>
      <c r="M47" s="1"/>
      <c r="N47" s="1"/>
      <c r="O47"/>
      <c r="P47"/>
      <c r="Q47"/>
    </row>
    <row r="48" spans="1:46" ht="12" customHeight="1">
      <c r="F48" s="1"/>
      <c r="G48" s="37"/>
      <c r="H48" s="37"/>
      <c r="I48" s="37"/>
      <c r="J48" s="38"/>
      <c r="K48" s="1"/>
      <c r="L48" s="1"/>
      <c r="M48" s="1"/>
      <c r="N48" s="1"/>
      <c r="O48"/>
      <c r="P48"/>
      <c r="Q48"/>
    </row>
    <row r="49" spans="6:17" ht="12" customHeight="1">
      <c r="F49" s="1"/>
      <c r="G49" s="37"/>
      <c r="H49" s="37"/>
      <c r="I49" s="37"/>
      <c r="J49" s="38"/>
      <c r="K49" s="1"/>
      <c r="L49" s="1"/>
      <c r="M49" s="1"/>
      <c r="N49" s="1"/>
      <c r="O49"/>
      <c r="P49"/>
      <c r="Q49"/>
    </row>
    <row r="50" spans="6:17" ht="12" customHeight="1">
      <c r="F50" s="1"/>
      <c r="G50" s="37"/>
      <c r="H50" s="37"/>
      <c r="I50" s="37"/>
      <c r="J50" s="38"/>
      <c r="K50" s="1"/>
      <c r="L50" s="1"/>
      <c r="M50" s="1"/>
      <c r="N50" s="1"/>
      <c r="O50"/>
      <c r="P50"/>
      <c r="Q50"/>
    </row>
    <row r="51" spans="6:17" ht="12" customHeight="1">
      <c r="F51" s="1"/>
      <c r="G51" s="37"/>
      <c r="H51" s="37"/>
      <c r="I51" s="37"/>
      <c r="J51" s="38"/>
      <c r="K51" s="1"/>
      <c r="L51" s="1"/>
      <c r="M51" s="1"/>
      <c r="N51" s="1"/>
      <c r="O51"/>
      <c r="P51"/>
      <c r="Q51"/>
    </row>
    <row r="52" spans="6:17" ht="12" customHeight="1">
      <c r="F52" s="1"/>
      <c r="G52" s="37"/>
      <c r="H52" s="37"/>
      <c r="I52" s="37"/>
      <c r="J52" s="38"/>
      <c r="K52" s="1"/>
      <c r="L52" s="1"/>
      <c r="M52" s="1"/>
      <c r="N52" s="1"/>
      <c r="O52"/>
      <c r="P52"/>
      <c r="Q52"/>
    </row>
    <row r="53" spans="6:17" ht="12" customHeight="1">
      <c r="F53" s="1"/>
      <c r="G53" s="37"/>
      <c r="H53" s="37"/>
      <c r="I53" s="37"/>
      <c r="J53" s="38"/>
      <c r="K53" s="1"/>
      <c r="L53" s="1"/>
      <c r="M53" s="1"/>
      <c r="N53" s="1"/>
      <c r="O53"/>
      <c r="P53"/>
      <c r="Q53"/>
    </row>
    <row r="54" spans="6:17" ht="12" customHeight="1">
      <c r="F54" s="1"/>
      <c r="G54" s="37"/>
      <c r="H54" s="37"/>
      <c r="I54" s="37"/>
      <c r="J54" s="38"/>
      <c r="K54" s="1"/>
      <c r="L54" s="1"/>
      <c r="M54" s="1"/>
      <c r="N54" s="1"/>
      <c r="O54"/>
      <c r="P54"/>
      <c r="Q54"/>
    </row>
    <row r="55" spans="6:17" ht="12" customHeight="1">
      <c r="F55" s="1"/>
      <c r="G55" s="37"/>
      <c r="H55" s="37"/>
      <c r="I55" s="37"/>
      <c r="J55" s="38"/>
      <c r="K55" s="1"/>
      <c r="L55" s="1"/>
      <c r="M55" s="1"/>
      <c r="N55" s="1"/>
      <c r="O55"/>
      <c r="P55"/>
      <c r="Q55"/>
    </row>
    <row r="56" spans="6:17" ht="12" customHeight="1">
      <c r="F56" s="1"/>
      <c r="G56" s="37"/>
      <c r="H56" s="37"/>
      <c r="I56" s="37"/>
      <c r="J56" s="38"/>
      <c r="K56" s="1"/>
      <c r="L56" s="1"/>
      <c r="M56" s="1"/>
      <c r="N56" s="1"/>
      <c r="O56"/>
      <c r="P56"/>
      <c r="Q56"/>
    </row>
    <row r="57" spans="6:17" ht="12" customHeight="1">
      <c r="F57" s="1"/>
      <c r="G57" s="37"/>
      <c r="H57" s="37"/>
      <c r="I57" s="37"/>
      <c r="J57" s="38"/>
      <c r="K57" s="1"/>
      <c r="L57" s="1"/>
      <c r="M57" s="1"/>
      <c r="N57" s="1"/>
      <c r="O57"/>
      <c r="P57"/>
      <c r="Q57"/>
    </row>
    <row r="58" spans="6:17" ht="12" customHeight="1">
      <c r="F58" s="1"/>
      <c r="G58" s="37"/>
      <c r="H58" s="37"/>
      <c r="I58" s="37"/>
      <c r="J58" s="38"/>
      <c r="K58" s="1"/>
      <c r="L58" s="1"/>
      <c r="M58" s="1"/>
      <c r="N58" s="1"/>
      <c r="O58"/>
      <c r="P58"/>
      <c r="Q58"/>
    </row>
    <row r="59" spans="6:17">
      <c r="F59" s="1"/>
      <c r="G59" s="37"/>
      <c r="H59" s="37"/>
      <c r="I59" s="37"/>
      <c r="J59" s="38"/>
      <c r="K59" s="1"/>
      <c r="L59" s="1"/>
      <c r="M59" s="1"/>
      <c r="N59" s="1"/>
      <c r="O59"/>
      <c r="P59"/>
      <c r="Q59"/>
    </row>
    <row r="60" spans="6:17" ht="12" customHeight="1">
      <c r="F60" s="1"/>
      <c r="G60" s="37"/>
      <c r="H60" s="37"/>
      <c r="I60" s="37"/>
      <c r="J60" s="38"/>
      <c r="K60" s="1"/>
      <c r="L60" s="1"/>
      <c r="M60" s="1"/>
      <c r="N60" s="1"/>
      <c r="O60"/>
      <c r="P60"/>
      <c r="Q60"/>
    </row>
    <row r="61" spans="6:17" ht="12" customHeight="1">
      <c r="F61" s="1"/>
      <c r="G61" s="37"/>
      <c r="H61" s="37"/>
      <c r="I61" s="37"/>
      <c r="J61" s="38"/>
      <c r="K61" s="1"/>
      <c r="L61" s="1"/>
      <c r="M61" s="1"/>
      <c r="N61" s="1"/>
      <c r="O61"/>
      <c r="P61"/>
      <c r="Q61"/>
    </row>
    <row r="62" spans="6:17" ht="12" customHeight="1">
      <c r="F62" s="1"/>
      <c r="G62" s="37"/>
      <c r="H62" s="37"/>
      <c r="I62" s="37"/>
      <c r="J62" s="38"/>
      <c r="K62" s="1"/>
      <c r="L62" s="1"/>
      <c r="M62" s="1"/>
      <c r="N62" s="1"/>
      <c r="O62"/>
      <c r="P62"/>
      <c r="Q62"/>
    </row>
    <row r="63" spans="6:17" ht="12" customHeight="1">
      <c r="F63" s="1"/>
      <c r="G63" s="37"/>
      <c r="H63" s="37"/>
      <c r="I63" s="37"/>
      <c r="J63" s="38"/>
      <c r="K63" s="1"/>
      <c r="L63" s="1"/>
      <c r="M63" s="1"/>
      <c r="N63" s="1"/>
      <c r="O63"/>
      <c r="P63"/>
      <c r="Q63"/>
    </row>
    <row r="64" spans="6:17" ht="12" customHeight="1">
      <c r="F64" s="1"/>
      <c r="G64" s="37"/>
      <c r="H64" s="37"/>
      <c r="I64" s="37"/>
      <c r="J64" s="38"/>
      <c r="K64" s="1"/>
      <c r="L64" s="1"/>
      <c r="M64" s="1"/>
      <c r="N64" s="1"/>
      <c r="O64"/>
      <c r="P64"/>
      <c r="Q64"/>
    </row>
    <row r="65" spans="6:17" ht="12" customHeight="1">
      <c r="F65" s="1"/>
      <c r="G65" s="37"/>
      <c r="H65" s="37"/>
      <c r="I65" s="37"/>
      <c r="J65" s="38"/>
      <c r="K65" s="1"/>
      <c r="L65" s="1"/>
      <c r="M65" s="1"/>
      <c r="N65" s="1"/>
      <c r="O65"/>
      <c r="P65"/>
      <c r="Q65"/>
    </row>
    <row r="66" spans="6:17" ht="12" customHeight="1">
      <c r="F66" s="1"/>
      <c r="G66" s="37"/>
      <c r="H66" s="37"/>
      <c r="I66" s="37"/>
      <c r="J66" s="38"/>
      <c r="K66" s="1"/>
      <c r="L66" s="1"/>
      <c r="M66" s="1"/>
      <c r="N66" s="1"/>
      <c r="O66"/>
      <c r="P66"/>
      <c r="Q66"/>
    </row>
    <row r="67" spans="6:17" ht="12" customHeight="1">
      <c r="F67" s="1"/>
      <c r="G67" s="37"/>
      <c r="H67" s="37"/>
      <c r="I67" s="37"/>
      <c r="J67" s="38"/>
      <c r="K67" s="1"/>
      <c r="L67" s="1"/>
      <c r="M67" s="1"/>
      <c r="N67" s="1"/>
      <c r="O67"/>
      <c r="P67"/>
      <c r="Q67"/>
    </row>
    <row r="68" spans="6:17" ht="12" customHeight="1">
      <c r="F68" s="1"/>
      <c r="G68" s="37"/>
      <c r="H68" s="37"/>
      <c r="I68" s="37"/>
      <c r="J68" s="38"/>
      <c r="K68" s="1"/>
      <c r="L68" s="1"/>
      <c r="M68" s="1"/>
      <c r="N68" s="1"/>
      <c r="O68"/>
      <c r="P68"/>
      <c r="Q68"/>
    </row>
    <row r="69" spans="6:17" ht="12" customHeight="1">
      <c r="F69" s="1"/>
      <c r="G69" s="37"/>
      <c r="H69" s="37"/>
      <c r="I69" s="37"/>
      <c r="J69" s="38"/>
      <c r="K69" s="1"/>
      <c r="L69" s="1"/>
      <c r="M69" s="1"/>
      <c r="N69" s="1"/>
      <c r="O69"/>
      <c r="P69"/>
      <c r="Q69"/>
    </row>
    <row r="70" spans="6:17" ht="12" customHeight="1">
      <c r="F70" s="1"/>
      <c r="G70" s="37"/>
      <c r="H70" s="37"/>
      <c r="I70" s="37"/>
      <c r="J70" s="38"/>
      <c r="K70" s="1"/>
      <c r="L70" s="1"/>
      <c r="M70" s="1"/>
      <c r="N70" s="1"/>
      <c r="O70"/>
      <c r="P70"/>
      <c r="Q70"/>
    </row>
    <row r="71" spans="6:17" ht="12" customHeight="1">
      <c r="F71" s="1"/>
      <c r="G71" s="37"/>
      <c r="H71" s="37"/>
      <c r="I71" s="37"/>
      <c r="J71" s="38"/>
      <c r="K71" s="1"/>
      <c r="L71" s="1"/>
      <c r="M71" s="1"/>
      <c r="N71" s="1"/>
      <c r="O71"/>
      <c r="P71"/>
      <c r="Q71"/>
    </row>
    <row r="72" spans="6:17" ht="12" customHeight="1">
      <c r="F72" s="1"/>
      <c r="G72" s="37"/>
      <c r="H72" s="37"/>
      <c r="I72" s="37"/>
      <c r="J72" s="38"/>
      <c r="K72" s="1"/>
      <c r="L72" s="1"/>
      <c r="M72" s="1"/>
      <c r="N72" s="1"/>
      <c r="O72"/>
      <c r="P72"/>
      <c r="Q72"/>
    </row>
    <row r="73" spans="6:17" ht="12" customHeight="1">
      <c r="F73" s="1"/>
      <c r="G73" s="37"/>
      <c r="H73" s="37"/>
      <c r="I73" s="37"/>
      <c r="J73" s="38"/>
      <c r="K73" s="1"/>
      <c r="L73" s="1"/>
      <c r="M73" s="1"/>
      <c r="N73" s="1"/>
      <c r="O73"/>
      <c r="P73"/>
      <c r="Q73"/>
    </row>
    <row r="74" spans="6:17" ht="12" customHeight="1">
      <c r="F74" s="1"/>
      <c r="G74" s="37"/>
      <c r="H74" s="37"/>
      <c r="I74" s="37"/>
      <c r="J74" s="38"/>
      <c r="K74" s="1"/>
      <c r="L74" s="1"/>
      <c r="M74" s="1"/>
      <c r="N74" s="1"/>
      <c r="O74"/>
      <c r="P74"/>
      <c r="Q74"/>
    </row>
    <row r="75" spans="6:17" ht="12" customHeight="1">
      <c r="F75" s="1"/>
      <c r="G75" s="37"/>
      <c r="H75" s="37"/>
      <c r="I75" s="37"/>
      <c r="J75" s="38"/>
      <c r="K75" s="1"/>
      <c r="L75" s="1"/>
      <c r="M75" s="1"/>
      <c r="N75" s="1"/>
      <c r="O75"/>
      <c r="P75"/>
      <c r="Q75"/>
    </row>
    <row r="76" spans="6:17" ht="12" customHeight="1">
      <c r="F76" s="1"/>
      <c r="G76" s="37"/>
      <c r="H76" s="37"/>
      <c r="I76" s="37"/>
      <c r="J76" s="38"/>
      <c r="K76" s="1"/>
      <c r="L76" s="1"/>
      <c r="M76" s="1"/>
      <c r="N76" s="1"/>
      <c r="O76"/>
      <c r="P76"/>
      <c r="Q76"/>
    </row>
    <row r="77" spans="6:17" ht="12" customHeight="1">
      <c r="O77"/>
      <c r="P77"/>
      <c r="Q77"/>
    </row>
    <row r="78" spans="6:17">
      <c r="O78"/>
      <c r="P78"/>
      <c r="Q78"/>
    </row>
    <row r="79" spans="6:17" ht="12" customHeight="1">
      <c r="O79"/>
      <c r="P79"/>
      <c r="Q79"/>
    </row>
    <row r="80" spans="6:17" ht="12" customHeight="1">
      <c r="O80"/>
      <c r="P80"/>
      <c r="Q80"/>
    </row>
    <row r="81" spans="15:17" ht="12" customHeight="1">
      <c r="O81"/>
      <c r="P81"/>
      <c r="Q81"/>
    </row>
    <row r="82" spans="15:17" ht="12" customHeight="1">
      <c r="O82"/>
      <c r="P82"/>
      <c r="Q82"/>
    </row>
    <row r="83" spans="15:17" ht="12" customHeight="1">
      <c r="O83"/>
      <c r="P83"/>
      <c r="Q83"/>
    </row>
    <row r="84" spans="15:17" ht="12" customHeight="1">
      <c r="O84"/>
      <c r="P84"/>
      <c r="Q84"/>
    </row>
    <row r="85" spans="15:17" ht="12" customHeight="1">
      <c r="O85"/>
      <c r="P85"/>
      <c r="Q85"/>
    </row>
    <row r="86" spans="15:17" ht="12" customHeight="1">
      <c r="O86"/>
      <c r="P86"/>
      <c r="Q86"/>
    </row>
    <row r="87" spans="15:17" ht="12" customHeight="1">
      <c r="O87"/>
      <c r="P87"/>
      <c r="Q87"/>
    </row>
    <row r="88" spans="15:17" ht="12" customHeight="1">
      <c r="O88"/>
      <c r="P88"/>
      <c r="Q88"/>
    </row>
    <row r="89" spans="15:17" ht="12" customHeight="1">
      <c r="O89"/>
      <c r="P89"/>
      <c r="Q89"/>
    </row>
    <row r="90" spans="15:17" ht="12" customHeight="1">
      <c r="O90"/>
      <c r="P90"/>
      <c r="Q90"/>
    </row>
    <row r="91" spans="15:17" ht="12" customHeight="1">
      <c r="O91"/>
      <c r="P91"/>
      <c r="Q91"/>
    </row>
    <row r="92" spans="15:17" ht="12" customHeight="1">
      <c r="O92"/>
      <c r="P92"/>
      <c r="Q92"/>
    </row>
    <row r="93" spans="15:17" ht="12" customHeight="1">
      <c r="O93"/>
      <c r="P93"/>
      <c r="Q93"/>
    </row>
    <row r="94" spans="15:17" ht="12" customHeight="1">
      <c r="O94"/>
      <c r="P94"/>
      <c r="Q94"/>
    </row>
    <row r="95" spans="15:17" ht="12" customHeight="1">
      <c r="O95"/>
      <c r="P95"/>
      <c r="Q95"/>
    </row>
    <row r="96" spans="15:17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12" customHeight="1"/>
    <row r="177" ht="12" customHeight="1"/>
    <row r="178" ht="12" customHeight="1"/>
    <row r="179" ht="12" customHeight="1"/>
    <row r="180" ht="12" customHeight="1"/>
    <row r="181" ht="12" customHeight="1"/>
    <row r="182" ht="12" customHeight="1"/>
    <row r="183" ht="12" customHeight="1"/>
    <row r="184" ht="12" customHeight="1"/>
    <row r="185" ht="12" customHeight="1"/>
    <row r="186" ht="12" customHeight="1"/>
    <row r="187" ht="12" customHeight="1"/>
    <row r="188" ht="12" customHeight="1"/>
    <row r="189" ht="12" customHeight="1"/>
    <row r="190" ht="12" customHeight="1"/>
    <row r="191" ht="12" customHeight="1"/>
    <row r="192" ht="12" customHeight="1"/>
    <row r="193" ht="12" customHeight="1"/>
    <row r="194" ht="12" customHeight="1"/>
    <row r="195" ht="12" customHeight="1"/>
    <row r="196" ht="12" customHeight="1"/>
    <row r="197" ht="12" customHeight="1"/>
    <row r="198" ht="12" customHeight="1"/>
    <row r="199" ht="12" customHeight="1"/>
    <row r="200" ht="12" customHeight="1"/>
    <row r="201" ht="12" customHeight="1"/>
    <row r="202" ht="12" customHeight="1"/>
    <row r="203" ht="12" customHeight="1"/>
    <row r="204" ht="12" customHeight="1"/>
    <row r="205" ht="12" customHeight="1"/>
    <row r="206" ht="12" customHeight="1"/>
    <row r="207" ht="12" customHeight="1"/>
    <row r="208" ht="12" customHeight="1"/>
    <row r="209" ht="12" customHeight="1"/>
    <row r="210" ht="12" customHeight="1"/>
    <row r="211" ht="12" customHeight="1"/>
    <row r="212" ht="12" customHeight="1"/>
    <row r="213" ht="12" customHeight="1"/>
    <row r="214" ht="12" customHeight="1"/>
    <row r="215" ht="12" customHeight="1"/>
    <row r="216" ht="12" customHeight="1"/>
    <row r="217" ht="12" customHeight="1"/>
    <row r="218" ht="12" customHeight="1"/>
    <row r="219" ht="12" customHeight="1"/>
    <row r="220" ht="12" customHeight="1"/>
    <row r="221" ht="12" customHeight="1"/>
    <row r="222" ht="12" customHeight="1"/>
    <row r="223" ht="12" customHeight="1"/>
    <row r="224" ht="12" customHeight="1"/>
    <row r="225" ht="12" customHeight="1"/>
    <row r="226" ht="12" customHeight="1"/>
    <row r="227" ht="12" customHeight="1"/>
    <row r="228" ht="12" customHeight="1"/>
    <row r="229" ht="12" customHeight="1"/>
    <row r="230" ht="12" customHeight="1"/>
    <row r="231" ht="12" customHeight="1"/>
    <row r="232" ht="12" customHeight="1"/>
    <row r="233" ht="12" customHeight="1"/>
    <row r="234" ht="12" customHeight="1"/>
    <row r="235" ht="12" customHeight="1"/>
    <row r="236" ht="12" customHeight="1"/>
    <row r="237" ht="12" customHeight="1"/>
    <row r="238" ht="12" customHeight="1"/>
    <row r="239" ht="12" customHeight="1"/>
    <row r="240" ht="12" customHeight="1"/>
    <row r="241" ht="12" customHeight="1"/>
    <row r="242" ht="12" customHeight="1"/>
    <row r="243" ht="12" customHeight="1"/>
    <row r="244" ht="12" customHeight="1"/>
    <row r="245" ht="12" customHeight="1"/>
    <row r="246" ht="12" customHeight="1"/>
    <row r="247" ht="12" customHeight="1"/>
    <row r="248" ht="12" customHeight="1"/>
    <row r="249" ht="12" customHeight="1"/>
    <row r="250" ht="12" customHeight="1"/>
    <row r="251" ht="12" customHeight="1"/>
    <row r="252" ht="12" customHeight="1"/>
    <row r="253" ht="12" customHeight="1"/>
    <row r="254" ht="12" customHeight="1"/>
    <row r="255" ht="12" customHeight="1"/>
    <row r="256" ht="12" customHeight="1"/>
    <row r="257" ht="12" customHeight="1"/>
    <row r="258" ht="12" customHeight="1"/>
    <row r="259" ht="12" customHeight="1"/>
    <row r="260" ht="12" customHeight="1"/>
    <row r="261" ht="12" customHeight="1"/>
    <row r="262" ht="12" customHeight="1"/>
    <row r="263" ht="12" customHeight="1"/>
    <row r="264" ht="12" customHeight="1"/>
    <row r="265" ht="12" customHeight="1"/>
    <row r="266" ht="12" customHeight="1"/>
    <row r="267" ht="12" customHeight="1"/>
    <row r="268" ht="12" customHeight="1"/>
    <row r="269" ht="12" customHeight="1"/>
    <row r="270" ht="12" customHeight="1"/>
    <row r="271" ht="12" customHeight="1"/>
    <row r="272" ht="12" customHeight="1"/>
    <row r="273" ht="12" customHeight="1"/>
    <row r="274" ht="12" customHeight="1"/>
    <row r="275" ht="12" customHeight="1"/>
    <row r="276" ht="12" customHeight="1"/>
    <row r="277" ht="12" customHeight="1"/>
    <row r="278" ht="12" customHeight="1"/>
    <row r="279" ht="12" customHeight="1"/>
    <row r="280" ht="12" customHeight="1"/>
    <row r="281" ht="12" customHeight="1"/>
    <row r="282" ht="12" customHeight="1"/>
    <row r="283" ht="12" customHeight="1"/>
    <row r="284" ht="12" customHeight="1"/>
    <row r="285" ht="12" customHeight="1"/>
    <row r="286" ht="12" customHeight="1"/>
    <row r="287" ht="12" customHeight="1"/>
    <row r="288" ht="12" customHeight="1"/>
    <row r="289" ht="12" customHeight="1"/>
    <row r="290" ht="12" customHeight="1"/>
    <row r="291" ht="12" customHeight="1"/>
    <row r="292" ht="12" customHeight="1"/>
    <row r="293" ht="12" customHeight="1"/>
    <row r="294" ht="12" customHeight="1"/>
    <row r="295" ht="12" customHeight="1"/>
    <row r="296" ht="12" customHeight="1"/>
    <row r="297" ht="12" customHeight="1"/>
    <row r="298" ht="12" customHeight="1"/>
    <row r="299" ht="12" customHeight="1"/>
    <row r="300" ht="12" customHeight="1"/>
    <row r="301" ht="12" customHeight="1"/>
    <row r="302" ht="12" customHeight="1"/>
    <row r="303" ht="12" customHeight="1"/>
    <row r="304" ht="12" customHeight="1"/>
    <row r="305" ht="12" customHeight="1"/>
    <row r="306" ht="12" customHeight="1"/>
    <row r="307" ht="12" customHeight="1"/>
    <row r="308" ht="12" customHeight="1"/>
    <row r="309" ht="12" customHeight="1"/>
    <row r="310" ht="12" customHeight="1"/>
    <row r="311" ht="12" customHeight="1"/>
    <row r="312" ht="12" customHeight="1"/>
    <row r="313" ht="12" customHeight="1"/>
    <row r="314" ht="12" customHeight="1"/>
    <row r="315" ht="12" customHeight="1"/>
    <row r="316" ht="12" customHeight="1"/>
    <row r="317" ht="12" customHeight="1"/>
    <row r="318" ht="12" customHeight="1"/>
    <row r="319" ht="12" customHeight="1"/>
    <row r="320" ht="12" customHeight="1"/>
    <row r="321" ht="12" customHeight="1"/>
    <row r="322" ht="12" customHeight="1"/>
    <row r="323" ht="12" customHeight="1"/>
    <row r="324" ht="12" customHeight="1"/>
    <row r="325" ht="12" customHeight="1"/>
    <row r="326" ht="12" customHeight="1"/>
    <row r="327" ht="12" customHeight="1"/>
    <row r="328" ht="12" customHeight="1"/>
  </sheetData>
  <dataConsolidate>
    <dataRefs count="1">
      <dataRef ref="T4:W269" sheet="紙本紀錄表" r:id="rId1"/>
    </dataRefs>
  </dataConsolidate>
  <mergeCells count="49">
    <mergeCell ref="AE41:AG41"/>
    <mergeCell ref="AA22:AC22"/>
    <mergeCell ref="AE22:AG22"/>
    <mergeCell ref="AM35:AM41"/>
    <mergeCell ref="D38:D40"/>
    <mergeCell ref="D41:F41"/>
    <mergeCell ref="G41:I41"/>
    <mergeCell ref="K41:M41"/>
    <mergeCell ref="D23:D25"/>
    <mergeCell ref="D26:D28"/>
    <mergeCell ref="D29:D31"/>
    <mergeCell ref="D32:D34"/>
    <mergeCell ref="D35:D37"/>
    <mergeCell ref="O41:Q41"/>
    <mergeCell ref="S41:U41"/>
    <mergeCell ref="W41:Y41"/>
    <mergeCell ref="AA41:AC41"/>
    <mergeCell ref="G22:I22"/>
    <mergeCell ref="K22:M22"/>
    <mergeCell ref="O22:Q22"/>
    <mergeCell ref="S22:U22"/>
    <mergeCell ref="W22:Y22"/>
    <mergeCell ref="D15:D17"/>
    <mergeCell ref="AM15:AM21"/>
    <mergeCell ref="D18:D20"/>
    <mergeCell ref="D21:F21"/>
    <mergeCell ref="G21:I21"/>
    <mergeCell ref="K21:M21"/>
    <mergeCell ref="O21:Q21"/>
    <mergeCell ref="S21:U21"/>
    <mergeCell ref="W21:Y21"/>
    <mergeCell ref="AA21:AC21"/>
    <mergeCell ref="AE21:AG21"/>
    <mergeCell ref="D12:D14"/>
    <mergeCell ref="B1:C1"/>
    <mergeCell ref="D1:F1"/>
    <mergeCell ref="J1:K1"/>
    <mergeCell ref="L1:O1"/>
    <mergeCell ref="D3:D5"/>
    <mergeCell ref="D6:D8"/>
    <mergeCell ref="D9:D11"/>
    <mergeCell ref="AI1:AL1"/>
    <mergeCell ref="G2:I2"/>
    <mergeCell ref="K2:M2"/>
    <mergeCell ref="O2:Q2"/>
    <mergeCell ref="S2:U2"/>
    <mergeCell ref="W2:Y2"/>
    <mergeCell ref="AA2:AC2"/>
    <mergeCell ref="AE2:AG2"/>
  </mergeCells>
  <phoneticPr fontId="1" type="noConversion"/>
  <conditionalFormatting sqref="G2:G22 H3:I20 K3:M20 O3:Q20 W3:Y20 AE3:AG20 G23:I40 K23:M40 O23:Q40 S23:U40 W23:Y40 AE23:AG40 S3:U20 K2 O2 S2 W2 AE2 K21:K22 O21:O22 S21:S22 W21:W22 G41 K41 O41 S41 W41 G96:I1048576">
    <cfRule type="containsText" dxfId="149" priority="37" operator="containsText" text="K">
      <formula>NOT(ISERROR(SEARCH("K",G2)))</formula>
    </cfRule>
  </conditionalFormatting>
  <conditionalFormatting sqref="G3">
    <cfRule type="cellIs" dxfId="148" priority="36" operator="equal">
      <formula>"K"</formula>
    </cfRule>
  </conditionalFormatting>
  <conditionalFormatting sqref="G23">
    <cfRule type="cellIs" dxfId="147" priority="26" operator="equal">
      <formula>"K"</formula>
    </cfRule>
  </conditionalFormatting>
  <conditionalFormatting sqref="G3:I20">
    <cfRule type="cellIs" dxfId="146" priority="35" operator="between">
      <formula>1</formula>
      <formula>999</formula>
    </cfRule>
  </conditionalFormatting>
  <conditionalFormatting sqref="G23:I40">
    <cfRule type="cellIs" dxfId="145" priority="25" operator="between">
      <formula>1</formula>
      <formula>999</formula>
    </cfRule>
  </conditionalFormatting>
  <conditionalFormatting sqref="G3:AG20 G23:AG40">
    <cfRule type="cellIs" dxfId="144" priority="13" operator="equal">
      <formula>"AP"</formula>
    </cfRule>
    <cfRule type="cellIs" dxfId="143" priority="14" operator="equal">
      <formula>"DI"</formula>
    </cfRule>
  </conditionalFormatting>
  <conditionalFormatting sqref="K3">
    <cfRule type="cellIs" dxfId="142" priority="34" operator="equal">
      <formula>"K"</formula>
    </cfRule>
  </conditionalFormatting>
  <conditionalFormatting sqref="K23">
    <cfRule type="cellIs" dxfId="141" priority="24" operator="equal">
      <formula>"K"</formula>
    </cfRule>
  </conditionalFormatting>
  <conditionalFormatting sqref="K3:M20">
    <cfRule type="cellIs" dxfId="140" priority="33" operator="between">
      <formula>1</formula>
      <formula>999</formula>
    </cfRule>
  </conditionalFormatting>
  <conditionalFormatting sqref="K23:M40">
    <cfRule type="cellIs" dxfId="139" priority="23" operator="between">
      <formula>1</formula>
      <formula>999</formula>
    </cfRule>
  </conditionalFormatting>
  <conditionalFormatting sqref="O3">
    <cfRule type="cellIs" dxfId="138" priority="32" operator="equal">
      <formula>"K"</formula>
    </cfRule>
  </conditionalFormatting>
  <conditionalFormatting sqref="O23">
    <cfRule type="cellIs" dxfId="137" priority="22" operator="equal">
      <formula>"K"</formula>
    </cfRule>
  </conditionalFormatting>
  <conditionalFormatting sqref="O3:Q20">
    <cfRule type="cellIs" dxfId="136" priority="31" operator="between">
      <formula>1</formula>
      <formula>999</formula>
    </cfRule>
  </conditionalFormatting>
  <conditionalFormatting sqref="O23:Q40">
    <cfRule type="cellIs" dxfId="135" priority="21" operator="between">
      <formula>1</formula>
      <formula>999</formula>
    </cfRule>
  </conditionalFormatting>
  <conditionalFormatting sqref="S23">
    <cfRule type="cellIs" dxfId="134" priority="20" operator="equal">
      <formula>"K"</formula>
    </cfRule>
  </conditionalFormatting>
  <conditionalFormatting sqref="S3:U20">
    <cfRule type="cellIs" dxfId="133" priority="12" operator="between">
      <formula>1</formula>
      <formula>999</formula>
    </cfRule>
  </conditionalFormatting>
  <conditionalFormatting sqref="S23:U40">
    <cfRule type="cellIs" dxfId="132" priority="19" operator="between">
      <formula>1</formula>
      <formula>999</formula>
    </cfRule>
  </conditionalFormatting>
  <conditionalFormatting sqref="W3">
    <cfRule type="cellIs" dxfId="131" priority="30" operator="equal">
      <formula>"K"</formula>
    </cfRule>
  </conditionalFormatting>
  <conditionalFormatting sqref="W23">
    <cfRule type="cellIs" dxfId="130" priority="18" operator="equal">
      <formula>"K"</formula>
    </cfRule>
  </conditionalFormatting>
  <conditionalFormatting sqref="W3:Y20">
    <cfRule type="cellIs" dxfId="129" priority="29" operator="between">
      <formula>1</formula>
      <formula>999</formula>
    </cfRule>
  </conditionalFormatting>
  <conditionalFormatting sqref="W23:Y40">
    <cfRule type="cellIs" dxfId="128" priority="17" operator="between">
      <formula>1</formula>
      <formula>999</formula>
    </cfRule>
  </conditionalFormatting>
  <conditionalFormatting sqref="AA2">
    <cfRule type="containsText" dxfId="127" priority="8" operator="containsText" text="K">
      <formula>NOT(ISERROR(SEARCH("K",AA2)))</formula>
    </cfRule>
  </conditionalFormatting>
  <conditionalFormatting sqref="AA3">
    <cfRule type="cellIs" dxfId="126" priority="10" operator="equal">
      <formula>"K"</formula>
    </cfRule>
  </conditionalFormatting>
  <conditionalFormatting sqref="AA21:AA22">
    <cfRule type="containsText" dxfId="125" priority="2" operator="containsText" text="K">
      <formula>NOT(ISERROR(SEARCH("K",AA21)))</formula>
    </cfRule>
  </conditionalFormatting>
  <conditionalFormatting sqref="AA23">
    <cfRule type="cellIs" dxfId="124" priority="6" operator="equal">
      <formula>"K"</formula>
    </cfRule>
  </conditionalFormatting>
  <conditionalFormatting sqref="AA41">
    <cfRule type="containsText" dxfId="123" priority="4" operator="containsText" text="K">
      <formula>NOT(ISERROR(SEARCH("K",AA41)))</formula>
    </cfRule>
  </conditionalFormatting>
  <conditionalFormatting sqref="AA3:AC20">
    <cfRule type="containsText" dxfId="122" priority="11" operator="containsText" text="K">
      <formula>NOT(ISERROR(SEARCH("K",AA3)))</formula>
    </cfRule>
    <cfRule type="cellIs" dxfId="121" priority="9" operator="between">
      <formula>1</formula>
      <formula>999</formula>
    </cfRule>
  </conditionalFormatting>
  <conditionalFormatting sqref="AA23:AC40">
    <cfRule type="containsText" dxfId="120" priority="7" operator="containsText" text="K">
      <formula>NOT(ISERROR(SEARCH("K",AA23)))</formula>
    </cfRule>
    <cfRule type="cellIs" dxfId="119" priority="5" operator="between">
      <formula>1</formula>
      <formula>999</formula>
    </cfRule>
  </conditionalFormatting>
  <conditionalFormatting sqref="AE3">
    <cfRule type="cellIs" dxfId="118" priority="28" operator="equal">
      <formula>"K"</formula>
    </cfRule>
  </conditionalFormatting>
  <conditionalFormatting sqref="AE21:AE22">
    <cfRule type="containsText" dxfId="117" priority="1" operator="containsText" text="K">
      <formula>NOT(ISERROR(SEARCH("K",AE21)))</formula>
    </cfRule>
  </conditionalFormatting>
  <conditionalFormatting sqref="AE23">
    <cfRule type="cellIs" dxfId="116" priority="16" operator="equal">
      <formula>"K"</formula>
    </cfRule>
  </conditionalFormatting>
  <conditionalFormatting sqref="AE41">
    <cfRule type="containsText" dxfId="115" priority="3" operator="containsText" text="K">
      <formula>NOT(ISERROR(SEARCH("K",AE41)))</formula>
    </cfRule>
  </conditionalFormatting>
  <conditionalFormatting sqref="AE3:AG20">
    <cfRule type="cellIs" dxfId="114" priority="27" operator="between">
      <formula>1</formula>
      <formula>999</formula>
    </cfRule>
  </conditionalFormatting>
  <conditionalFormatting sqref="AE23:AG40">
    <cfRule type="cellIs" dxfId="113" priority="15" operator="between">
      <formula>1</formula>
      <formula>999</formula>
    </cfRule>
  </conditionalFormatting>
  <pageMargins left="0.78740157480314965" right="0" top="0.19685039370078741" bottom="0" header="0" footer="0"/>
  <pageSetup paperSize="9" scale="54" orientation="landscape" horizontalDpi="360" verticalDpi="360"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分組球員名單!$F$3:$F$7</xm:f>
          </x14:formula1>
          <xm:sqref>T1 X1</xm:sqref>
        </x14:dataValidation>
        <x14:dataValidation type="list" allowBlank="1" showInputMessage="1" showErrorMessage="1">
          <x14:formula1>
            <xm:f>分組球員名單!$D$1:$D$4</xm:f>
          </x14:formula1>
          <xm:sqref>AM13 AM33 AM29:AM30 AM26 AM23 AM9:AM10 AM5:AM6 AM3</xm:sqref>
        </x14:dataValidation>
        <x14:dataValidation type="list" allowBlank="1" showInputMessage="1" showErrorMessage="1">
          <x14:formula1>
            <xm:f>分組球員名單!$D$3:$D$19</xm:f>
          </x14:formula1>
          <xm:sqref>AM4 AM31:AM32 AM27:AM28 AM24:AM25 AM11:AM12 AM7:AM8</xm:sqref>
        </x14:dataValidation>
        <x14:dataValidation type="list" allowBlank="1" showInputMessage="1" showErrorMessage="1">
          <x14:formula1>
            <xm:f>分組球員名單!$A$2:$A$48</xm:f>
          </x14:formula1>
          <xm:sqref>F23:F40 F3:F20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B328"/>
  <sheetViews>
    <sheetView zoomScaleNormal="100" workbookViewId="0">
      <selection activeCell="X1" sqref="X1"/>
    </sheetView>
  </sheetViews>
  <sheetFormatPr defaultRowHeight="16.5"/>
  <cols>
    <col min="1" max="1" width="7.5" customWidth="1"/>
    <col min="2" max="2" width="5.625" customWidth="1"/>
    <col min="3" max="3" width="5.875" customWidth="1"/>
    <col min="4" max="4" width="2.625" style="14" customWidth="1"/>
    <col min="5" max="5" width="4.375" style="14" customWidth="1"/>
    <col min="6" max="6" width="14.625" style="15" customWidth="1"/>
    <col min="7" max="9" width="3.625" style="16" customWidth="1"/>
    <col min="10" max="10" width="3.625" style="17" customWidth="1"/>
    <col min="11" max="14" width="3.625" style="15" customWidth="1"/>
    <col min="15" max="17" width="3.625" style="1" customWidth="1"/>
    <col min="18" max="33" width="3.625" customWidth="1"/>
    <col min="34" max="34" width="2.625" customWidth="1"/>
    <col min="35" max="36" width="4.375" customWidth="1"/>
    <col min="37" max="37" width="4.625" customWidth="1"/>
    <col min="38" max="38" width="4.5" customWidth="1"/>
    <col min="39" max="39" width="16" customWidth="1"/>
    <col min="41" max="51" width="8.625" customWidth="1"/>
  </cols>
  <sheetData>
    <row r="1" spans="1:54" ht="20.100000000000001" customHeight="1" thickBot="1">
      <c r="B1" s="272" t="s">
        <v>27</v>
      </c>
      <c r="C1" s="280"/>
      <c r="D1" s="281" t="s">
        <v>0</v>
      </c>
      <c r="E1" s="282"/>
      <c r="F1" s="283"/>
      <c r="G1" s="24"/>
      <c r="H1" s="23" t="s">
        <v>48</v>
      </c>
      <c r="I1" s="23"/>
      <c r="J1" s="284" t="s">
        <v>1</v>
      </c>
      <c r="K1" s="285"/>
      <c r="L1" s="286" t="s">
        <v>121</v>
      </c>
      <c r="M1" s="287"/>
      <c r="N1" s="287"/>
      <c r="O1" s="288"/>
      <c r="P1" s="32"/>
      <c r="Q1" s="58">
        <f>AE21</f>
        <v>11</v>
      </c>
      <c r="R1" s="33"/>
      <c r="S1" s="33"/>
      <c r="T1" s="33" t="s">
        <v>148</v>
      </c>
      <c r="U1" s="35"/>
      <c r="V1" s="33" t="s">
        <v>2</v>
      </c>
      <c r="W1" s="33"/>
      <c r="X1" s="33" t="s">
        <v>129</v>
      </c>
      <c r="Y1" s="35"/>
      <c r="Z1" s="33"/>
      <c r="AA1" s="58">
        <f>AE41</f>
        <v>6</v>
      </c>
      <c r="AB1" s="33"/>
      <c r="AC1" s="33"/>
      <c r="AD1" s="33"/>
      <c r="AE1" s="123"/>
      <c r="AG1" s="123"/>
      <c r="AH1" s="34"/>
      <c r="AI1" s="272" t="s">
        <v>8</v>
      </c>
      <c r="AJ1" s="273"/>
      <c r="AK1" s="273"/>
      <c r="AL1" s="273"/>
      <c r="AM1" s="64"/>
    </row>
    <row r="2" spans="1:54" ht="15" customHeight="1" thickBot="1">
      <c r="A2" s="67" t="s">
        <v>17</v>
      </c>
      <c r="B2" s="59" t="s">
        <v>26</v>
      </c>
      <c r="C2" s="59" t="s">
        <v>24</v>
      </c>
      <c r="D2" s="18" t="s">
        <v>3</v>
      </c>
      <c r="E2" s="18" t="s">
        <v>18</v>
      </c>
      <c r="F2" s="25" t="s">
        <v>4</v>
      </c>
      <c r="G2" s="274">
        <v>1</v>
      </c>
      <c r="H2" s="275"/>
      <c r="I2" s="275"/>
      <c r="J2" s="20" t="s">
        <v>5</v>
      </c>
      <c r="K2" s="275">
        <v>2</v>
      </c>
      <c r="L2" s="275"/>
      <c r="M2" s="275"/>
      <c r="N2" s="19" t="s">
        <v>5</v>
      </c>
      <c r="O2" s="300">
        <v>3</v>
      </c>
      <c r="P2" s="301"/>
      <c r="Q2" s="301"/>
      <c r="R2" s="27" t="s">
        <v>5</v>
      </c>
      <c r="S2" s="302">
        <v>4</v>
      </c>
      <c r="T2" s="303"/>
      <c r="U2" s="303"/>
      <c r="V2" s="26" t="s">
        <v>5</v>
      </c>
      <c r="W2" s="302">
        <v>5</v>
      </c>
      <c r="X2" s="303"/>
      <c r="Y2" s="303"/>
      <c r="Z2" s="36" t="s">
        <v>5</v>
      </c>
      <c r="AA2" s="302">
        <v>6</v>
      </c>
      <c r="AB2" s="303"/>
      <c r="AC2" s="304"/>
      <c r="AD2" s="124" t="s">
        <v>74</v>
      </c>
      <c r="AE2" s="274">
        <v>7</v>
      </c>
      <c r="AF2" s="275"/>
      <c r="AG2" s="276"/>
      <c r="AH2" s="19" t="s">
        <v>5</v>
      </c>
      <c r="AI2" s="44" t="s">
        <v>25</v>
      </c>
      <c r="AJ2" s="42" t="s">
        <v>11</v>
      </c>
      <c r="AK2" s="43" t="s">
        <v>7</v>
      </c>
      <c r="AL2" s="61" t="s">
        <v>87</v>
      </c>
      <c r="AM2" s="19" t="s">
        <v>23</v>
      </c>
      <c r="AN2" s="72"/>
    </row>
    <row r="3" spans="1:54" ht="15" customHeight="1" thickBot="1">
      <c r="A3" s="60">
        <f>COUNTIF($G$23:$AG$40,E3)</f>
        <v>2</v>
      </c>
      <c r="B3" s="66"/>
      <c r="C3" s="66">
        <f>COUNTIF(G3:AG3,"HR")</f>
        <v>1</v>
      </c>
      <c r="D3" s="278">
        <v>1</v>
      </c>
      <c r="E3" s="70" t="s">
        <v>177</v>
      </c>
      <c r="F3" s="56" t="s">
        <v>105</v>
      </c>
      <c r="G3" s="28" t="s">
        <v>190</v>
      </c>
      <c r="H3" s="21"/>
      <c r="I3" s="22"/>
      <c r="J3" s="11"/>
      <c r="K3" s="28"/>
      <c r="L3" s="21" t="s">
        <v>191</v>
      </c>
      <c r="M3" s="22"/>
      <c r="N3" s="11"/>
      <c r="O3" s="28"/>
      <c r="P3" s="71"/>
      <c r="Q3" s="55"/>
      <c r="R3" s="11"/>
      <c r="S3" s="28" t="s">
        <v>191</v>
      </c>
      <c r="T3" s="21"/>
      <c r="U3" s="22"/>
      <c r="V3" s="11"/>
      <c r="W3" s="28" t="s">
        <v>191</v>
      </c>
      <c r="X3" s="21"/>
      <c r="Y3" s="22"/>
      <c r="Z3" s="11"/>
      <c r="AA3" s="28"/>
      <c r="AB3" s="21" t="s">
        <v>191</v>
      </c>
      <c r="AC3" s="22"/>
      <c r="AD3" s="11"/>
      <c r="AE3" s="21"/>
      <c r="AF3" s="21"/>
      <c r="AG3" s="22"/>
      <c r="AH3" s="8"/>
      <c r="AI3" s="52">
        <f>COUNTA(G3:I3,K3:M3,O3:Q3,S3:U3,W3:Y3,AA3:AC3,AE3:AG3)</f>
        <v>5</v>
      </c>
      <c r="AJ3" s="52">
        <f>COUNTIF(G3:AG3,"R")+(COUNTIF(G3:AG3,"HR")*2)</f>
        <v>6</v>
      </c>
      <c r="AK3" s="52">
        <f>COUNTIF(G3:AG3,"K")</f>
        <v>0</v>
      </c>
      <c r="AL3" s="52">
        <f>$A3+$B3</f>
        <v>2</v>
      </c>
      <c r="AM3" s="74" t="s">
        <v>21</v>
      </c>
      <c r="AO3" s="18" t="s">
        <v>18</v>
      </c>
      <c r="AP3" s="25" t="s">
        <v>4</v>
      </c>
      <c r="AQ3" s="44" t="s">
        <v>25</v>
      </c>
      <c r="AR3" s="42" t="s">
        <v>11</v>
      </c>
      <c r="AS3" s="43" t="s">
        <v>7</v>
      </c>
      <c r="AT3" s="45" t="s">
        <v>87</v>
      </c>
      <c r="AV3" t="s">
        <v>119</v>
      </c>
      <c r="AW3" s="1"/>
      <c r="AX3" s="130" t="s">
        <v>120</v>
      </c>
      <c r="AY3" s="37"/>
      <c r="AZ3" s="37"/>
      <c r="BA3" s="37"/>
      <c r="BB3" s="37"/>
    </row>
    <row r="4" spans="1:54" ht="15" customHeight="1">
      <c r="A4" s="60">
        <f t="shared" ref="A4:A20" si="0">COUNTIF($G$23:$AG$40,E4)</f>
        <v>0</v>
      </c>
      <c r="B4" s="60"/>
      <c r="C4" s="66">
        <f t="shared" ref="C4:C20" si="1">COUNTIF(G4:AG4,"HR")</f>
        <v>0</v>
      </c>
      <c r="D4" s="278"/>
      <c r="E4" s="69"/>
      <c r="F4" s="57"/>
      <c r="G4" s="29"/>
      <c r="H4" s="3"/>
      <c r="I4" s="6"/>
      <c r="J4" s="12"/>
      <c r="K4" s="29"/>
      <c r="L4" s="3"/>
      <c r="M4" s="6"/>
      <c r="N4" s="12"/>
      <c r="O4" s="29"/>
      <c r="P4" s="3"/>
      <c r="Q4" s="6"/>
      <c r="R4" s="12"/>
      <c r="S4" s="29"/>
      <c r="T4" s="3"/>
      <c r="U4" s="6"/>
      <c r="V4" s="12"/>
      <c r="W4" s="29"/>
      <c r="X4" s="3"/>
      <c r="Y4" s="6"/>
      <c r="Z4" s="12"/>
      <c r="AA4" s="29"/>
      <c r="AB4" s="3"/>
      <c r="AC4" s="6"/>
      <c r="AD4" s="12"/>
      <c r="AE4" s="3"/>
      <c r="AF4" s="3"/>
      <c r="AG4" s="6"/>
      <c r="AH4" s="9"/>
      <c r="AI4" s="52">
        <f t="shared" ref="AI4:AI20" si="2">COUNTA(G4:I4,K4:M4,O4:Q4,S4:U4,W4:Y4,AA4:AC4,AE4:AG4)</f>
        <v>0</v>
      </c>
      <c r="AJ4" s="52">
        <f t="shared" ref="AJ4:AJ20" si="3">COUNTIF(G4:AG4,"R")+(COUNTIF(G4:AG4,"HR")*2)</f>
        <v>0</v>
      </c>
      <c r="AK4" s="52">
        <f t="shared" ref="AK4:AK20" si="4">COUNTIF(G4:AG4,"K")</f>
        <v>0</v>
      </c>
      <c r="AL4" s="52">
        <f t="shared" ref="AL4:AL20" si="5">$A4+$B4</f>
        <v>0</v>
      </c>
      <c r="AM4" s="75" t="s">
        <v>117</v>
      </c>
      <c r="AO4" s="66">
        <v>18</v>
      </c>
      <c r="AP4" s="1" t="str" cm="1">
        <f t="array" ref="AP4:AP12">_xlfn.UNIQUE(F3:F20)</f>
        <v>梁耿縉</v>
      </c>
      <c r="AQ4" s="66">
        <f>SUMIF($F$3:$F$20,AP4,$AI$3:$AI$20)</f>
        <v>5</v>
      </c>
      <c r="AR4" s="84">
        <f>SUMIF($F$3:$F$20,AP4,$AJ$3:$AJ$20)</f>
        <v>6</v>
      </c>
      <c r="AS4" s="84">
        <f>SUMIF($F$3:$F$20,AP4,$AK$3:$AK$20)</f>
        <v>0</v>
      </c>
      <c r="AT4" s="84">
        <f>SUMIF($F$3:$F$20,AP4,$AL$3:$AL$20)</f>
        <v>2</v>
      </c>
      <c r="AV4" s="232" t="s">
        <v>32</v>
      </c>
      <c r="AW4" s="230" t="s">
        <v>25</v>
      </c>
      <c r="AX4" s="233" t="s">
        <v>11</v>
      </c>
      <c r="AY4" s="234" t="s">
        <v>7</v>
      </c>
    </row>
    <row r="5" spans="1:54" ht="15" customHeight="1">
      <c r="A5" s="60">
        <f t="shared" si="0"/>
        <v>0</v>
      </c>
      <c r="B5" s="60"/>
      <c r="C5" s="66">
        <f t="shared" si="1"/>
        <v>0</v>
      </c>
      <c r="D5" s="279"/>
      <c r="E5" s="69"/>
      <c r="F5" s="57"/>
      <c r="G5" s="30"/>
      <c r="H5" s="4"/>
      <c r="I5" s="7"/>
      <c r="J5" s="12"/>
      <c r="K5" s="30"/>
      <c r="L5" s="4"/>
      <c r="M5" s="7"/>
      <c r="N5" s="12"/>
      <c r="O5" s="30"/>
      <c r="P5" s="4"/>
      <c r="Q5" s="7"/>
      <c r="R5" s="12"/>
      <c r="S5" s="30"/>
      <c r="T5" s="4"/>
      <c r="U5" s="7"/>
      <c r="V5" s="12"/>
      <c r="W5" s="30"/>
      <c r="X5" s="4"/>
      <c r="Y5" s="7"/>
      <c r="Z5" s="12"/>
      <c r="AA5" s="30"/>
      <c r="AB5" s="4"/>
      <c r="AC5" s="7"/>
      <c r="AD5" s="12"/>
      <c r="AE5" s="4"/>
      <c r="AF5" s="4"/>
      <c r="AG5" s="7"/>
      <c r="AH5" s="9"/>
      <c r="AI5" s="52">
        <f t="shared" si="2"/>
        <v>0</v>
      </c>
      <c r="AJ5" s="52">
        <f t="shared" si="3"/>
        <v>0</v>
      </c>
      <c r="AK5" s="52">
        <f t="shared" si="4"/>
        <v>0</v>
      </c>
      <c r="AL5" s="52">
        <f t="shared" si="5"/>
        <v>0</v>
      </c>
      <c r="AM5" s="76"/>
      <c r="AO5" s="60"/>
      <c r="AP5" s="83">
        <v>0</v>
      </c>
      <c r="AQ5" s="60">
        <f t="shared" ref="AQ5:AQ6" si="6">SUMIF($F$3:$F$20,AP5,$AI$3:$AI$20)</f>
        <v>0</v>
      </c>
      <c r="AR5" s="83">
        <f t="shared" ref="AR5:AR6" si="7">SUMIF($F$3:$F$20,AP5,$AJ$3:$AJ$20)</f>
        <v>0</v>
      </c>
      <c r="AS5" s="83">
        <f t="shared" ref="AS5:AS6" si="8">SUMIF($F$3:$F$20,AP5,$AK$3:$AK$20)</f>
        <v>0</v>
      </c>
      <c r="AT5" s="83">
        <f t="shared" ref="AT5:AT6" si="9">SUMIF($F$3:$F$20,AP5,$AL$3:$AL$20)</f>
        <v>0</v>
      </c>
      <c r="AV5" s="225" t="str" cm="1">
        <f t="array" ref="AV5:AV6">_xlfn.UNIQUE(AM4:AM5)</f>
        <v>林春佑</v>
      </c>
      <c r="AW5" s="60">
        <v>28</v>
      </c>
      <c r="AX5" s="83">
        <v>11</v>
      </c>
      <c r="AY5" s="220">
        <v>11</v>
      </c>
    </row>
    <row r="6" spans="1:54" ht="15" customHeight="1">
      <c r="A6" s="60">
        <f t="shared" si="0"/>
        <v>0</v>
      </c>
      <c r="B6" s="60"/>
      <c r="C6" s="66">
        <f t="shared" si="1"/>
        <v>0</v>
      </c>
      <c r="D6" s="277">
        <v>2</v>
      </c>
      <c r="E6" s="69" t="s">
        <v>178</v>
      </c>
      <c r="F6" s="57" t="s">
        <v>108</v>
      </c>
      <c r="G6" s="31" t="s">
        <v>189</v>
      </c>
      <c r="H6" s="2"/>
      <c r="I6" s="5"/>
      <c r="J6" s="12"/>
      <c r="K6" s="31"/>
      <c r="L6" s="2" t="s">
        <v>189</v>
      </c>
      <c r="M6" s="5"/>
      <c r="N6" s="12"/>
      <c r="O6" s="31"/>
      <c r="P6" s="2"/>
      <c r="Q6" s="5"/>
      <c r="R6" s="12"/>
      <c r="S6" s="31" t="s">
        <v>191</v>
      </c>
      <c r="T6" s="2"/>
      <c r="U6" s="5"/>
      <c r="V6" s="12"/>
      <c r="W6" s="31" t="s">
        <v>191</v>
      </c>
      <c r="X6" s="2"/>
      <c r="Y6" s="5"/>
      <c r="Z6" s="12"/>
      <c r="AA6" s="31"/>
      <c r="AB6" s="2" t="s">
        <v>191</v>
      </c>
      <c r="AC6" s="5"/>
      <c r="AD6" s="12"/>
      <c r="AE6" s="2"/>
      <c r="AF6" s="2"/>
      <c r="AG6" s="5"/>
      <c r="AH6" s="9"/>
      <c r="AI6" s="52">
        <f t="shared" si="2"/>
        <v>5</v>
      </c>
      <c r="AJ6" s="52">
        <f t="shared" si="3"/>
        <v>3</v>
      </c>
      <c r="AK6" s="52">
        <f t="shared" si="4"/>
        <v>2</v>
      </c>
      <c r="AL6" s="52">
        <f t="shared" si="5"/>
        <v>0</v>
      </c>
      <c r="AM6" s="77" t="s">
        <v>9</v>
      </c>
      <c r="AO6" s="90">
        <v>22</v>
      </c>
      <c r="AP6" s="83" t="str">
        <v>蔡存宥</v>
      </c>
      <c r="AQ6" s="60">
        <f t="shared" si="6"/>
        <v>5</v>
      </c>
      <c r="AR6" s="83">
        <f t="shared" si="7"/>
        <v>3</v>
      </c>
      <c r="AS6" s="83">
        <f t="shared" si="8"/>
        <v>2</v>
      </c>
      <c r="AT6" s="83">
        <f t="shared" si="9"/>
        <v>0</v>
      </c>
      <c r="AV6" s="225">
        <v>0</v>
      </c>
      <c r="AW6" s="90"/>
      <c r="AX6" s="229"/>
      <c r="AY6" s="220"/>
    </row>
    <row r="7" spans="1:54" ht="15" customHeight="1">
      <c r="A7" s="60">
        <f t="shared" si="0"/>
        <v>0</v>
      </c>
      <c r="B7" s="60"/>
      <c r="C7" s="66">
        <f t="shared" si="1"/>
        <v>0</v>
      </c>
      <c r="D7" s="278"/>
      <c r="E7" s="69"/>
      <c r="F7" s="57"/>
      <c r="G7" s="29"/>
      <c r="H7" s="3"/>
      <c r="I7" s="6"/>
      <c r="J7" s="12"/>
      <c r="K7" s="29"/>
      <c r="L7" s="3"/>
      <c r="M7" s="6"/>
      <c r="N7" s="12"/>
      <c r="O7" s="29"/>
      <c r="P7" s="3"/>
      <c r="Q7" s="6"/>
      <c r="R7" s="12"/>
      <c r="S7" s="29"/>
      <c r="T7" s="3"/>
      <c r="U7" s="6"/>
      <c r="V7" s="12"/>
      <c r="W7" s="29"/>
      <c r="X7" s="3"/>
      <c r="Y7" s="6"/>
      <c r="Z7" s="12"/>
      <c r="AA7" s="29"/>
      <c r="AB7" s="3"/>
      <c r="AC7" s="6"/>
      <c r="AD7" s="12"/>
      <c r="AE7" s="3"/>
      <c r="AF7" s="3"/>
      <c r="AG7" s="6"/>
      <c r="AH7" s="9"/>
      <c r="AI7" s="52">
        <f t="shared" si="2"/>
        <v>0</v>
      </c>
      <c r="AJ7" s="52">
        <f t="shared" si="3"/>
        <v>0</v>
      </c>
      <c r="AK7" s="52">
        <f t="shared" si="4"/>
        <v>0</v>
      </c>
      <c r="AL7" s="52">
        <f t="shared" si="5"/>
        <v>0</v>
      </c>
      <c r="AM7" s="75" t="s">
        <v>34</v>
      </c>
      <c r="AO7" s="60" t="s">
        <v>192</v>
      </c>
      <c r="AP7" s="83" t="str">
        <v>吳品逸</v>
      </c>
      <c r="AQ7" s="60">
        <f>SUMIF($F$3:$F$20,AP7,$AI$3:$AI$20)</f>
        <v>3</v>
      </c>
      <c r="AR7" s="83">
        <f>SUMIF($F$3:$F$20,AP7,$AJ$3:$AJ$20)</f>
        <v>1</v>
      </c>
      <c r="AS7" s="83">
        <f>SUMIF($F$3:$F$20,AP7,$AK$3:$AK$20)</f>
        <v>0</v>
      </c>
      <c r="AT7" s="83">
        <f>SUMIF($F$3:$F$20,AP7,$AL$3:$AL$20)</f>
        <v>0</v>
      </c>
      <c r="AV7" s="225"/>
      <c r="AW7" s="60"/>
      <c r="AX7" s="229"/>
      <c r="AY7" s="220"/>
    </row>
    <row r="8" spans="1:54" ht="15" customHeight="1" thickBot="1">
      <c r="A8" s="60">
        <f t="shared" si="0"/>
        <v>0</v>
      </c>
      <c r="B8" s="60"/>
      <c r="C8" s="66">
        <f t="shared" si="1"/>
        <v>0</v>
      </c>
      <c r="D8" s="279"/>
      <c r="E8" s="69"/>
      <c r="F8" s="57"/>
      <c r="G8" s="30"/>
      <c r="H8" s="4"/>
      <c r="I8" s="7"/>
      <c r="J8" s="12"/>
      <c r="K8" s="30"/>
      <c r="L8" s="4"/>
      <c r="M8" s="7"/>
      <c r="N8" s="12"/>
      <c r="O8" s="30"/>
      <c r="P8" s="4"/>
      <c r="Q8" s="7"/>
      <c r="R8" s="12"/>
      <c r="S8" s="30"/>
      <c r="T8" s="4"/>
      <c r="U8" s="7"/>
      <c r="V8" s="12"/>
      <c r="W8" s="30"/>
      <c r="X8" s="4"/>
      <c r="Y8" s="7"/>
      <c r="Z8" s="12"/>
      <c r="AA8" s="30"/>
      <c r="AB8" s="4"/>
      <c r="AC8" s="7"/>
      <c r="AD8" s="12"/>
      <c r="AE8" s="4"/>
      <c r="AF8" s="4"/>
      <c r="AG8" s="7"/>
      <c r="AH8" s="9"/>
      <c r="AI8" s="52">
        <f t="shared" si="2"/>
        <v>0</v>
      </c>
      <c r="AJ8" s="52">
        <f t="shared" si="3"/>
        <v>0</v>
      </c>
      <c r="AK8" s="52">
        <f t="shared" si="4"/>
        <v>0</v>
      </c>
      <c r="AL8" s="52">
        <f t="shared" si="5"/>
        <v>0</v>
      </c>
      <c r="AM8" s="75"/>
      <c r="AO8" s="60">
        <v>58</v>
      </c>
      <c r="AP8" s="83" t="str">
        <v>蔡孟洵</v>
      </c>
      <c r="AQ8" s="60">
        <f>SUMIF($F$3:$F$20,AP8,$AI$3:$AI$20)</f>
        <v>2</v>
      </c>
      <c r="AR8" s="83">
        <f>SUMIF($F$3:$F$20,AP8,$AJ$3:$AJ$20)</f>
        <v>0</v>
      </c>
      <c r="AS8" s="83">
        <f>SUMIF($F$3:$F$20,AP8,$AK$3:$AK$20)</f>
        <v>1</v>
      </c>
      <c r="AT8" s="83">
        <f>SUMIF($F$3:$F$20,AP8,$AL$3:$AL$20)</f>
        <v>0</v>
      </c>
      <c r="AV8" s="226"/>
      <c r="AW8" s="221"/>
      <c r="AX8" s="221"/>
      <c r="AY8" s="222"/>
    </row>
    <row r="9" spans="1:54" ht="15" customHeight="1">
      <c r="A9" s="60">
        <f t="shared" si="0"/>
        <v>0</v>
      </c>
      <c r="B9" s="60"/>
      <c r="C9" s="66">
        <f t="shared" si="1"/>
        <v>0</v>
      </c>
      <c r="D9" s="277">
        <v>3</v>
      </c>
      <c r="E9" s="69" t="s">
        <v>179</v>
      </c>
      <c r="F9" s="57" t="s">
        <v>112</v>
      </c>
      <c r="G9" s="31">
        <v>35</v>
      </c>
      <c r="H9" s="2"/>
      <c r="I9" s="5"/>
      <c r="J9" s="12"/>
      <c r="K9" s="31"/>
      <c r="L9" s="2">
        <v>51</v>
      </c>
      <c r="M9" s="5"/>
      <c r="N9" s="12"/>
      <c r="O9" s="31"/>
      <c r="P9" s="2"/>
      <c r="Q9" s="5"/>
      <c r="R9" s="12"/>
      <c r="S9" s="31" t="s">
        <v>191</v>
      </c>
      <c r="T9" s="2"/>
      <c r="U9" s="5"/>
      <c r="V9" s="12"/>
      <c r="W9" s="31"/>
      <c r="X9" s="2"/>
      <c r="Y9" s="5"/>
      <c r="Z9" s="12"/>
      <c r="AA9" s="31"/>
      <c r="AB9" s="2"/>
      <c r="AC9" s="5"/>
      <c r="AD9" s="12"/>
      <c r="AE9" s="2"/>
      <c r="AF9" s="2"/>
      <c r="AG9" s="5"/>
      <c r="AH9" s="9"/>
      <c r="AI9" s="52">
        <f t="shared" si="2"/>
        <v>3</v>
      </c>
      <c r="AJ9" s="52">
        <f t="shared" si="3"/>
        <v>1</v>
      </c>
      <c r="AK9" s="52">
        <f t="shared" si="4"/>
        <v>0</v>
      </c>
      <c r="AL9" s="52">
        <f t="shared" si="5"/>
        <v>0</v>
      </c>
      <c r="AM9" s="78"/>
      <c r="AO9" s="60">
        <v>39</v>
      </c>
      <c r="AP9" s="83" t="str">
        <v>郭亦倫</v>
      </c>
      <c r="AQ9" s="60">
        <f>SUMIF($F$3:$F$20,AP9,$AI$3:$AI$20)</f>
        <v>4</v>
      </c>
      <c r="AR9" s="83">
        <f>SUMIF($F$3:$F$20,AP9,$AJ$3:$AJ$20)</f>
        <v>0</v>
      </c>
      <c r="AS9" s="83">
        <f>SUMIF($F$3:$F$20,AP9,$AK$3:$AK$20)</f>
        <v>0</v>
      </c>
      <c r="AT9" s="83">
        <f>SUMIF($F$3:$F$20,AP9,$AL$3:$AL$20)</f>
        <v>1</v>
      </c>
    </row>
    <row r="10" spans="1:54" ht="15" customHeight="1">
      <c r="A10" s="60">
        <f t="shared" si="0"/>
        <v>0</v>
      </c>
      <c r="B10" s="60"/>
      <c r="C10" s="66">
        <f t="shared" si="1"/>
        <v>0</v>
      </c>
      <c r="D10" s="278"/>
      <c r="E10" s="69" t="s">
        <v>195</v>
      </c>
      <c r="F10" s="57" t="s">
        <v>111</v>
      </c>
      <c r="G10" s="29"/>
      <c r="H10" s="3"/>
      <c r="I10" s="6"/>
      <c r="J10" s="12"/>
      <c r="K10" s="29"/>
      <c r="L10" s="3"/>
      <c r="M10" s="6"/>
      <c r="N10" s="12"/>
      <c r="O10" s="29"/>
      <c r="P10" s="3"/>
      <c r="Q10" s="6"/>
      <c r="R10" s="12"/>
      <c r="S10" s="29"/>
      <c r="T10" s="3"/>
      <c r="U10" s="6"/>
      <c r="V10" s="12"/>
      <c r="W10" s="29" t="s">
        <v>189</v>
      </c>
      <c r="X10" s="3"/>
      <c r="Y10" s="6"/>
      <c r="Z10" s="12"/>
      <c r="AA10" s="29"/>
      <c r="AB10" s="3">
        <v>33</v>
      </c>
      <c r="AC10" s="6"/>
      <c r="AD10" s="12"/>
      <c r="AE10" s="3"/>
      <c r="AF10" s="3"/>
      <c r="AG10" s="6"/>
      <c r="AH10" s="9"/>
      <c r="AI10" s="52">
        <f t="shared" si="2"/>
        <v>2</v>
      </c>
      <c r="AJ10" s="52">
        <f t="shared" si="3"/>
        <v>0</v>
      </c>
      <c r="AK10" s="52">
        <f t="shared" si="4"/>
        <v>1</v>
      </c>
      <c r="AL10" s="52">
        <f t="shared" si="5"/>
        <v>0</v>
      </c>
      <c r="AM10" s="77" t="s">
        <v>10</v>
      </c>
      <c r="AO10" s="60">
        <v>11</v>
      </c>
      <c r="AP10" s="83" t="str">
        <v>勞恩以達西拔</v>
      </c>
      <c r="AQ10" s="60">
        <f>SUMIF($F$3:$F$20,AP10,$AI$3:$AI$20)</f>
        <v>3</v>
      </c>
      <c r="AR10" s="83">
        <f>SUMIF($F$3:$F$20,AP10,$AJ$3:$AJ$20)</f>
        <v>1</v>
      </c>
      <c r="AS10" s="83">
        <f>SUMIF($F$3:$F$20,AP10,$AK$3:$AK$20)</f>
        <v>2</v>
      </c>
      <c r="AT10" s="83">
        <f>SUMIF($F$3:$F$20,AP10,$AL$3:$AL$20)</f>
        <v>0</v>
      </c>
    </row>
    <row r="11" spans="1:54" ht="15" customHeight="1">
      <c r="A11" s="60">
        <f t="shared" si="0"/>
        <v>0</v>
      </c>
      <c r="B11" s="60"/>
      <c r="C11" s="66">
        <f t="shared" si="1"/>
        <v>0</v>
      </c>
      <c r="D11" s="279"/>
      <c r="E11" s="69"/>
      <c r="F11" s="57"/>
      <c r="G11" s="30"/>
      <c r="H11" s="4"/>
      <c r="I11" s="7"/>
      <c r="J11" s="12"/>
      <c r="K11" s="30"/>
      <c r="L11" s="4"/>
      <c r="M11" s="7"/>
      <c r="N11" s="12"/>
      <c r="O11" s="30"/>
      <c r="P11" s="4"/>
      <c r="Q11" s="7"/>
      <c r="R11" s="12"/>
      <c r="S11" s="30"/>
      <c r="T11" s="4"/>
      <c r="U11" s="7"/>
      <c r="V11" s="12"/>
      <c r="W11" s="30"/>
      <c r="X11" s="4"/>
      <c r="Y11" s="7"/>
      <c r="Z11" s="12"/>
      <c r="AA11" s="30"/>
      <c r="AB11" s="4"/>
      <c r="AC11" s="7"/>
      <c r="AD11" s="12"/>
      <c r="AE11" s="4"/>
      <c r="AF11" s="4"/>
      <c r="AG11" s="7"/>
      <c r="AH11" s="9"/>
      <c r="AI11" s="52">
        <f t="shared" si="2"/>
        <v>0</v>
      </c>
      <c r="AJ11" s="52">
        <f t="shared" si="3"/>
        <v>0</v>
      </c>
      <c r="AK11" s="52">
        <f t="shared" si="4"/>
        <v>0</v>
      </c>
      <c r="AL11" s="52">
        <f t="shared" si="5"/>
        <v>0</v>
      </c>
      <c r="AM11" s="75" t="s">
        <v>38</v>
      </c>
      <c r="AO11" s="60">
        <v>37</v>
      </c>
      <c r="AP11" s="83" t="str">
        <v>古國偉</v>
      </c>
      <c r="AQ11" s="60">
        <f t="shared" ref="AQ11:AQ12" si="10">SUMIF($F$3:$F$20,AP11,$AI$3:$AI$20)</f>
        <v>2</v>
      </c>
      <c r="AR11" s="83">
        <f t="shared" ref="AR11:AR12" si="11">SUMIF($F$3:$F$20,AP11,$AJ$3:$AJ$20)</f>
        <v>0</v>
      </c>
      <c r="AS11" s="83">
        <f t="shared" ref="AS11:AS12" si="12">SUMIF($F$3:$F$20,AP11,$AK$3:$AK$20)</f>
        <v>2</v>
      </c>
      <c r="AT11" s="83">
        <f t="shared" ref="AT11:AT12" si="13">SUMIF($F$3:$F$20,AP11,$AL$3:$AL$20)</f>
        <v>3</v>
      </c>
    </row>
    <row r="12" spans="1:54" ht="15" customHeight="1">
      <c r="A12" s="60">
        <f t="shared" si="0"/>
        <v>1</v>
      </c>
      <c r="B12" s="60"/>
      <c r="C12" s="66">
        <f t="shared" si="1"/>
        <v>0</v>
      </c>
      <c r="D12" s="277">
        <v>4</v>
      </c>
      <c r="E12" s="69" t="s">
        <v>180</v>
      </c>
      <c r="F12" s="57" t="s">
        <v>107</v>
      </c>
      <c r="G12" s="31">
        <v>33</v>
      </c>
      <c r="H12" s="2"/>
      <c r="I12" s="5"/>
      <c r="J12" s="12"/>
      <c r="K12" s="31"/>
      <c r="L12" s="2"/>
      <c r="M12" s="5"/>
      <c r="N12" s="12"/>
      <c r="O12" s="31">
        <v>35</v>
      </c>
      <c r="P12" s="2"/>
      <c r="Q12" s="5"/>
      <c r="R12" s="12"/>
      <c r="S12" s="31">
        <v>35</v>
      </c>
      <c r="T12" s="2"/>
      <c r="U12" s="5"/>
      <c r="V12" s="12"/>
      <c r="W12" s="31">
        <v>35</v>
      </c>
      <c r="X12" s="2"/>
      <c r="Y12" s="5"/>
      <c r="Z12" s="12"/>
      <c r="AA12" s="31"/>
      <c r="AB12" s="2"/>
      <c r="AC12" s="5"/>
      <c r="AD12" s="12"/>
      <c r="AE12" s="2"/>
      <c r="AF12" s="2"/>
      <c r="AG12" s="5"/>
      <c r="AH12" s="9"/>
      <c r="AI12" s="52">
        <f t="shared" si="2"/>
        <v>4</v>
      </c>
      <c r="AJ12" s="52">
        <f t="shared" si="3"/>
        <v>0</v>
      </c>
      <c r="AK12" s="52">
        <f t="shared" si="4"/>
        <v>0</v>
      </c>
      <c r="AL12" s="52">
        <f t="shared" si="5"/>
        <v>1</v>
      </c>
      <c r="AM12" s="75"/>
      <c r="AO12" s="60">
        <v>36</v>
      </c>
      <c r="AP12" s="83" t="str">
        <v>張雅恩</v>
      </c>
      <c r="AQ12" s="60">
        <f t="shared" si="10"/>
        <v>4</v>
      </c>
      <c r="AR12" s="83">
        <f t="shared" si="11"/>
        <v>0</v>
      </c>
      <c r="AS12" s="83">
        <f t="shared" si="12"/>
        <v>4</v>
      </c>
      <c r="AT12" s="83">
        <f t="shared" si="13"/>
        <v>0</v>
      </c>
    </row>
    <row r="13" spans="1:54" ht="15" customHeight="1">
      <c r="A13" s="60">
        <f t="shared" si="0"/>
        <v>0</v>
      </c>
      <c r="B13" s="60"/>
      <c r="C13" s="66">
        <f t="shared" si="1"/>
        <v>0</v>
      </c>
      <c r="D13" s="278"/>
      <c r="E13" s="69" t="s">
        <v>181</v>
      </c>
      <c r="F13" s="57" t="s">
        <v>106</v>
      </c>
      <c r="G13" s="29"/>
      <c r="H13" s="3"/>
      <c r="I13" s="6"/>
      <c r="J13" s="12"/>
      <c r="K13" s="29"/>
      <c r="L13" s="3"/>
      <c r="M13" s="6"/>
      <c r="N13" s="12"/>
      <c r="O13" s="29"/>
      <c r="P13" s="3"/>
      <c r="Q13" s="6"/>
      <c r="R13" s="12"/>
      <c r="S13" s="29"/>
      <c r="T13" s="3"/>
      <c r="U13" s="6"/>
      <c r="V13" s="12"/>
      <c r="W13" s="29"/>
      <c r="X13" s="3"/>
      <c r="Y13" s="6"/>
      <c r="Z13" s="12"/>
      <c r="AA13" s="29"/>
      <c r="AB13" s="3" t="s">
        <v>189</v>
      </c>
      <c r="AC13" s="6"/>
      <c r="AD13" s="12"/>
      <c r="AE13" s="3"/>
      <c r="AF13" s="3"/>
      <c r="AG13" s="6"/>
      <c r="AH13" s="9"/>
      <c r="AI13" s="52">
        <f t="shared" si="2"/>
        <v>1</v>
      </c>
      <c r="AJ13" s="52">
        <f t="shared" si="3"/>
        <v>0</v>
      </c>
      <c r="AK13" s="52">
        <f t="shared" si="4"/>
        <v>1</v>
      </c>
      <c r="AL13" s="52">
        <f t="shared" si="5"/>
        <v>0</v>
      </c>
      <c r="AM13" s="77"/>
      <c r="AO13" s="83"/>
      <c r="AP13" s="83"/>
      <c r="AQ13" s="60">
        <f t="shared" ref="AQ13" si="14">SUMIF($F$3:$F$20,AP13,$AI$3:$AI$20)</f>
        <v>0</v>
      </c>
      <c r="AR13" s="83">
        <f t="shared" ref="AR13" si="15">SUMIF($F$3:$F$20,AP13,$AJ$3:$AJ$20)</f>
        <v>0</v>
      </c>
      <c r="AS13" s="83">
        <f t="shared" ref="AS13" si="16">SUMIF($F$3:$F$20,AP13,$AK$3:$AK$20)</f>
        <v>0</v>
      </c>
      <c r="AT13" s="83">
        <f t="shared" ref="AT13" si="17">SUMIF($F$3:$F$20,AP13,$AL$3:$AL$20)</f>
        <v>0</v>
      </c>
    </row>
    <row r="14" spans="1:54" ht="15" customHeight="1">
      <c r="A14" s="60">
        <f t="shared" si="0"/>
        <v>0</v>
      </c>
      <c r="B14" s="60"/>
      <c r="C14" s="66">
        <f t="shared" si="1"/>
        <v>0</v>
      </c>
      <c r="D14" s="279"/>
      <c r="E14" s="69"/>
      <c r="F14" s="57"/>
      <c r="G14" s="30"/>
      <c r="H14" s="4"/>
      <c r="I14" s="7"/>
      <c r="J14" s="12"/>
      <c r="K14" s="30"/>
      <c r="L14" s="4"/>
      <c r="M14" s="7"/>
      <c r="N14" s="12"/>
      <c r="O14" s="30"/>
      <c r="P14" s="4"/>
      <c r="Q14" s="7"/>
      <c r="R14" s="12"/>
      <c r="S14" s="30"/>
      <c r="T14" s="4"/>
      <c r="U14" s="7"/>
      <c r="V14" s="12"/>
      <c r="W14" s="30"/>
      <c r="X14" s="4"/>
      <c r="Y14" s="7"/>
      <c r="Z14" s="12"/>
      <c r="AA14" s="30"/>
      <c r="AB14" s="4"/>
      <c r="AC14" s="7"/>
      <c r="AD14" s="12"/>
      <c r="AE14" s="4"/>
      <c r="AF14" s="4"/>
      <c r="AG14" s="7"/>
      <c r="AH14" s="9"/>
      <c r="AI14" s="52">
        <f t="shared" si="2"/>
        <v>0</v>
      </c>
      <c r="AJ14" s="52">
        <f t="shared" si="3"/>
        <v>0</v>
      </c>
      <c r="AK14" s="52">
        <f t="shared" si="4"/>
        <v>0</v>
      </c>
      <c r="AL14" s="52">
        <f t="shared" si="5"/>
        <v>0</v>
      </c>
      <c r="AM14" s="77" t="s">
        <v>12</v>
      </c>
      <c r="AO14" s="83"/>
      <c r="AP14" s="83"/>
      <c r="AQ14" s="83"/>
      <c r="AR14" s="83"/>
      <c r="AS14" s="83"/>
      <c r="AT14" s="83"/>
    </row>
    <row r="15" spans="1:54" ht="15" customHeight="1">
      <c r="A15" s="60">
        <f t="shared" si="0"/>
        <v>0</v>
      </c>
      <c r="B15" s="60"/>
      <c r="C15" s="66">
        <f t="shared" si="1"/>
        <v>0</v>
      </c>
      <c r="D15" s="277">
        <v>5</v>
      </c>
      <c r="E15" s="69" t="s">
        <v>181</v>
      </c>
      <c r="F15" s="57" t="s">
        <v>106</v>
      </c>
      <c r="G15" s="31"/>
      <c r="H15" s="2"/>
      <c r="I15" s="5"/>
      <c r="J15" s="12"/>
      <c r="K15" s="31" t="s">
        <v>191</v>
      </c>
      <c r="L15" s="2"/>
      <c r="M15" s="5"/>
      <c r="N15" s="12"/>
      <c r="O15" s="31" t="s">
        <v>189</v>
      </c>
      <c r="P15" s="2"/>
      <c r="Q15" s="5"/>
      <c r="R15" s="12"/>
      <c r="S15" s="31"/>
      <c r="T15" s="2"/>
      <c r="U15" s="5"/>
      <c r="V15" s="12"/>
      <c r="W15" s="31"/>
      <c r="X15" s="2"/>
      <c r="Y15" s="5"/>
      <c r="Z15" s="12"/>
      <c r="AA15" s="31"/>
      <c r="AB15" s="2"/>
      <c r="AC15" s="5"/>
      <c r="AD15" s="12"/>
      <c r="AE15" s="2"/>
      <c r="AF15" s="2"/>
      <c r="AG15" s="5"/>
      <c r="AH15" s="9"/>
      <c r="AI15" s="52">
        <f t="shared" si="2"/>
        <v>2</v>
      </c>
      <c r="AJ15" s="52">
        <f t="shared" si="3"/>
        <v>1</v>
      </c>
      <c r="AK15" s="52">
        <f t="shared" si="4"/>
        <v>1</v>
      </c>
      <c r="AL15" s="52">
        <f t="shared" si="5"/>
        <v>0</v>
      </c>
      <c r="AM15" s="289"/>
      <c r="AO15" s="83"/>
      <c r="AP15" s="83"/>
      <c r="AQ15" s="83"/>
      <c r="AR15" s="83"/>
      <c r="AS15" s="83"/>
      <c r="AT15" s="83"/>
    </row>
    <row r="16" spans="1:54" ht="15" customHeight="1">
      <c r="A16" s="60">
        <f t="shared" si="0"/>
        <v>3</v>
      </c>
      <c r="B16" s="60"/>
      <c r="C16" s="66">
        <f t="shared" si="1"/>
        <v>0</v>
      </c>
      <c r="D16" s="278"/>
      <c r="E16" s="69" t="s">
        <v>193</v>
      </c>
      <c r="F16" s="57" t="s">
        <v>109</v>
      </c>
      <c r="G16" s="29"/>
      <c r="H16" s="3"/>
      <c r="I16" s="6"/>
      <c r="J16" s="12"/>
      <c r="K16" s="29"/>
      <c r="L16" s="3"/>
      <c r="M16" s="6"/>
      <c r="N16" s="12"/>
      <c r="O16" s="29"/>
      <c r="P16" s="3"/>
      <c r="Q16" s="6"/>
      <c r="R16" s="12"/>
      <c r="S16" s="29" t="s">
        <v>189</v>
      </c>
      <c r="T16" s="3"/>
      <c r="U16" s="6"/>
      <c r="V16" s="12"/>
      <c r="W16" s="29" t="s">
        <v>189</v>
      </c>
      <c r="X16" s="3"/>
      <c r="Y16" s="6"/>
      <c r="Z16" s="12"/>
      <c r="AA16" s="29"/>
      <c r="AB16" s="3"/>
      <c r="AC16" s="6"/>
      <c r="AD16" s="12"/>
      <c r="AE16" s="3"/>
      <c r="AF16" s="3"/>
      <c r="AG16" s="6"/>
      <c r="AH16" s="9"/>
      <c r="AI16" s="52">
        <f t="shared" si="2"/>
        <v>2</v>
      </c>
      <c r="AJ16" s="52">
        <f t="shared" si="3"/>
        <v>0</v>
      </c>
      <c r="AK16" s="52">
        <f t="shared" si="4"/>
        <v>2</v>
      </c>
      <c r="AL16" s="52">
        <f t="shared" si="5"/>
        <v>3</v>
      </c>
      <c r="AM16" s="289"/>
      <c r="AQ16" s="84">
        <f>SUM(AQ3:AQ15)</f>
        <v>28</v>
      </c>
      <c r="AR16" s="84">
        <f>SUM(AR3:AR15)</f>
        <v>11</v>
      </c>
      <c r="AS16" s="84">
        <f>SUM(AS3:AS15)</f>
        <v>11</v>
      </c>
      <c r="AT16" s="84">
        <f>SUM(AT3:AT15)</f>
        <v>6</v>
      </c>
    </row>
    <row r="17" spans="1:54" ht="15" customHeight="1">
      <c r="A17" s="60">
        <f t="shared" si="0"/>
        <v>0</v>
      </c>
      <c r="B17" s="60"/>
      <c r="C17" s="66">
        <f t="shared" si="1"/>
        <v>0</v>
      </c>
      <c r="D17" s="279"/>
      <c r="E17" s="69"/>
      <c r="F17" s="57"/>
      <c r="G17" s="30"/>
      <c r="H17" s="4"/>
      <c r="I17" s="7"/>
      <c r="J17" s="12"/>
      <c r="K17" s="30"/>
      <c r="L17" s="4"/>
      <c r="M17" s="7"/>
      <c r="N17" s="12"/>
      <c r="O17" s="30"/>
      <c r="P17" s="4"/>
      <c r="Q17" s="7"/>
      <c r="R17" s="12"/>
      <c r="S17" s="30"/>
      <c r="T17" s="4"/>
      <c r="U17" s="7"/>
      <c r="V17" s="12"/>
      <c r="W17" s="30"/>
      <c r="X17" s="4"/>
      <c r="Y17" s="7"/>
      <c r="Z17" s="12"/>
      <c r="AA17" s="30"/>
      <c r="AB17" s="4"/>
      <c r="AC17" s="7"/>
      <c r="AD17" s="12"/>
      <c r="AE17" s="4"/>
      <c r="AF17" s="4"/>
      <c r="AG17" s="7"/>
      <c r="AH17" s="9"/>
      <c r="AI17" s="52">
        <f t="shared" si="2"/>
        <v>0</v>
      </c>
      <c r="AJ17" s="52">
        <f t="shared" si="3"/>
        <v>0</v>
      </c>
      <c r="AK17" s="52">
        <f t="shared" si="4"/>
        <v>0</v>
      </c>
      <c r="AL17" s="52">
        <f t="shared" si="5"/>
        <v>0</v>
      </c>
      <c r="AM17" s="289"/>
    </row>
    <row r="18" spans="1:54" ht="15" customHeight="1">
      <c r="A18" s="60">
        <f t="shared" si="0"/>
        <v>0</v>
      </c>
      <c r="B18" s="60"/>
      <c r="C18" s="66">
        <f t="shared" si="1"/>
        <v>0</v>
      </c>
      <c r="D18" s="277">
        <v>6</v>
      </c>
      <c r="E18" s="69" t="s">
        <v>182</v>
      </c>
      <c r="F18" s="57" t="s">
        <v>113</v>
      </c>
      <c r="G18" s="31"/>
      <c r="H18" s="2"/>
      <c r="I18" s="5"/>
      <c r="J18" s="12"/>
      <c r="K18" s="31" t="s">
        <v>189</v>
      </c>
      <c r="L18" s="2"/>
      <c r="M18" s="5"/>
      <c r="N18" s="12"/>
      <c r="O18" s="31" t="s">
        <v>189</v>
      </c>
      <c r="P18" s="2"/>
      <c r="Q18" s="5"/>
      <c r="R18" s="12"/>
      <c r="S18" s="31" t="s">
        <v>189</v>
      </c>
      <c r="T18" s="2"/>
      <c r="U18" s="5"/>
      <c r="V18" s="12"/>
      <c r="W18" s="31"/>
      <c r="X18" s="2"/>
      <c r="Y18" s="5"/>
      <c r="Z18" s="12"/>
      <c r="AA18" s="31" t="s">
        <v>189</v>
      </c>
      <c r="AB18" s="2"/>
      <c r="AC18" s="5"/>
      <c r="AD18" s="12"/>
      <c r="AE18" s="2"/>
      <c r="AF18" s="2"/>
      <c r="AG18" s="5"/>
      <c r="AH18" s="9"/>
      <c r="AI18" s="52">
        <f t="shared" si="2"/>
        <v>4</v>
      </c>
      <c r="AJ18" s="52">
        <f t="shared" si="3"/>
        <v>0</v>
      </c>
      <c r="AK18" s="52">
        <f t="shared" si="4"/>
        <v>4</v>
      </c>
      <c r="AL18" s="52">
        <f t="shared" si="5"/>
        <v>0</v>
      </c>
      <c r="AM18" s="289"/>
    </row>
    <row r="19" spans="1:54" ht="15" customHeight="1">
      <c r="A19" s="60">
        <f t="shared" si="0"/>
        <v>0</v>
      </c>
      <c r="B19" s="60"/>
      <c r="C19" s="66">
        <f t="shared" si="1"/>
        <v>0</v>
      </c>
      <c r="D19" s="291"/>
      <c r="E19" s="69"/>
      <c r="F19" s="57"/>
      <c r="G19" s="29"/>
      <c r="H19" s="3"/>
      <c r="I19" s="6"/>
      <c r="J19" s="12"/>
      <c r="K19" s="29"/>
      <c r="L19" s="3"/>
      <c r="M19" s="6"/>
      <c r="N19" s="12"/>
      <c r="O19" s="29"/>
      <c r="P19" s="3"/>
      <c r="Q19" s="6"/>
      <c r="R19" s="12"/>
      <c r="S19" s="29"/>
      <c r="T19" s="3"/>
      <c r="U19" s="6"/>
      <c r="V19" s="12"/>
      <c r="W19" s="29"/>
      <c r="X19" s="3"/>
      <c r="Y19" s="6"/>
      <c r="Z19" s="12"/>
      <c r="AA19" s="29"/>
      <c r="AB19" s="3"/>
      <c r="AC19" s="6"/>
      <c r="AD19" s="12"/>
      <c r="AE19" s="3"/>
      <c r="AF19" s="3"/>
      <c r="AG19" s="6"/>
      <c r="AH19" s="9"/>
      <c r="AI19" s="52">
        <f t="shared" si="2"/>
        <v>0</v>
      </c>
      <c r="AJ19" s="52">
        <f t="shared" si="3"/>
        <v>0</v>
      </c>
      <c r="AK19" s="52">
        <f t="shared" si="4"/>
        <v>0</v>
      </c>
      <c r="AL19" s="52">
        <f t="shared" si="5"/>
        <v>0</v>
      </c>
      <c r="AM19" s="289"/>
    </row>
    <row r="20" spans="1:54" ht="15" customHeight="1" thickBot="1">
      <c r="A20" s="65">
        <f t="shared" si="0"/>
        <v>0</v>
      </c>
      <c r="B20" s="65"/>
      <c r="C20" s="66">
        <f t="shared" si="1"/>
        <v>0</v>
      </c>
      <c r="D20" s="291"/>
      <c r="E20" s="69"/>
      <c r="F20" s="57"/>
      <c r="G20" s="46"/>
      <c r="H20" s="47"/>
      <c r="I20" s="48"/>
      <c r="J20" s="49"/>
      <c r="K20" s="46"/>
      <c r="L20" s="47"/>
      <c r="M20" s="48"/>
      <c r="N20" s="49"/>
      <c r="O20" s="46"/>
      <c r="P20" s="47"/>
      <c r="Q20" s="48"/>
      <c r="R20" s="13"/>
      <c r="S20" s="46"/>
      <c r="T20" s="47"/>
      <c r="U20" s="48"/>
      <c r="V20" s="49"/>
      <c r="W20" s="46"/>
      <c r="X20" s="47"/>
      <c r="Y20" s="48"/>
      <c r="Z20" s="49"/>
      <c r="AA20" s="46"/>
      <c r="AB20" s="47"/>
      <c r="AC20" s="48"/>
      <c r="AD20" s="13"/>
      <c r="AE20" s="47"/>
      <c r="AF20" s="47"/>
      <c r="AG20" s="48"/>
      <c r="AH20" s="10"/>
      <c r="AI20" s="52">
        <f t="shared" si="2"/>
        <v>0</v>
      </c>
      <c r="AJ20" s="52">
        <f t="shared" si="3"/>
        <v>0</v>
      </c>
      <c r="AK20" s="52">
        <f t="shared" si="4"/>
        <v>0</v>
      </c>
      <c r="AL20" s="52">
        <f t="shared" si="5"/>
        <v>0</v>
      </c>
      <c r="AM20" s="289"/>
    </row>
    <row r="21" spans="1:54" ht="15" customHeight="1" thickBot="1">
      <c r="A21" s="59">
        <f>SUM(A3:A20)</f>
        <v>6</v>
      </c>
      <c r="B21" s="59">
        <f>SUM(B3:B20)</f>
        <v>0</v>
      </c>
      <c r="C21" s="59">
        <f>SUM(C3:C20)</f>
        <v>1</v>
      </c>
      <c r="D21" s="292" t="s">
        <v>13</v>
      </c>
      <c r="E21" s="293"/>
      <c r="F21" s="280"/>
      <c r="G21" s="294">
        <f>COUNTIF(G3:I20,"R")+(COUNTIF(G3:I20,"HR")*2)</f>
        <v>2</v>
      </c>
      <c r="H21" s="295"/>
      <c r="I21" s="296"/>
      <c r="J21" s="54"/>
      <c r="K21" s="294">
        <f>COUNTIF(K3:M20,"R")+(COUNTIF(K3:M20,"HR")*2)+G21</f>
        <v>4</v>
      </c>
      <c r="L21" s="295"/>
      <c r="M21" s="296"/>
      <c r="N21" s="54"/>
      <c r="O21" s="294">
        <f>COUNTIF(O3:Q20,"R")+(COUNTIF(O3:Q20,"HR")*2)+K21</f>
        <v>4</v>
      </c>
      <c r="P21" s="295"/>
      <c r="Q21" s="296"/>
      <c r="R21" s="53"/>
      <c r="S21" s="294">
        <f>COUNTIF(S3:U20,"R")+(COUNTIF(S3:U20,"HR")*2)+O21</f>
        <v>7</v>
      </c>
      <c r="T21" s="295"/>
      <c r="U21" s="296"/>
      <c r="V21" s="54"/>
      <c r="W21" s="294">
        <f>COUNTIF(W3:Y20,"R")+(COUNTIF(W3:Y20,"HR")*2)+S21</f>
        <v>9</v>
      </c>
      <c r="X21" s="295"/>
      <c r="Y21" s="296"/>
      <c r="Z21" s="54"/>
      <c r="AA21" s="294">
        <f>COUNTIF(AA3:AC20,"R")+(COUNTIF(AA3:AC20,"HR")*2)+W21</f>
        <v>11</v>
      </c>
      <c r="AB21" s="295"/>
      <c r="AC21" s="296"/>
      <c r="AD21" s="197"/>
      <c r="AE21" s="294">
        <f>COUNTIF(AE3:AG20,"R")+(COUNTIF(AE3:AG20,"HR")*2)+AA21</f>
        <v>11</v>
      </c>
      <c r="AF21" s="295"/>
      <c r="AG21" s="296"/>
      <c r="AH21" s="50"/>
      <c r="AI21" s="39">
        <f>SUM(AI3:AI20)</f>
        <v>28</v>
      </c>
      <c r="AJ21" s="40">
        <f>SUM(AJ3:AJ20)</f>
        <v>11</v>
      </c>
      <c r="AK21" s="41">
        <f>SUM(AK3:AK20)</f>
        <v>11</v>
      </c>
      <c r="AL21" s="62">
        <f>SUM(AL3:AL20)</f>
        <v>6</v>
      </c>
      <c r="AM21" s="290"/>
    </row>
    <row r="22" spans="1:54" ht="15" customHeight="1" thickBot="1">
      <c r="A22" s="59" t="s">
        <v>17</v>
      </c>
      <c r="B22" s="59" t="s">
        <v>26</v>
      </c>
      <c r="C22" s="59" t="s">
        <v>24</v>
      </c>
      <c r="D22" s="18" t="s">
        <v>6</v>
      </c>
      <c r="E22" s="18" t="s">
        <v>18</v>
      </c>
      <c r="F22" s="51" t="s">
        <v>4</v>
      </c>
      <c r="G22" s="274">
        <v>1</v>
      </c>
      <c r="H22" s="275"/>
      <c r="I22" s="276"/>
      <c r="J22" s="26" t="s">
        <v>5</v>
      </c>
      <c r="K22" s="301">
        <v>2</v>
      </c>
      <c r="L22" s="301"/>
      <c r="M22" s="301"/>
      <c r="N22" s="26" t="s">
        <v>5</v>
      </c>
      <c r="O22" s="305">
        <v>3</v>
      </c>
      <c r="P22" s="301"/>
      <c r="Q22" s="301"/>
      <c r="R22" s="27" t="s">
        <v>5</v>
      </c>
      <c r="S22" s="305">
        <v>4</v>
      </c>
      <c r="T22" s="301"/>
      <c r="U22" s="301"/>
      <c r="V22" s="26" t="s">
        <v>5</v>
      </c>
      <c r="W22" s="305">
        <v>5</v>
      </c>
      <c r="X22" s="301"/>
      <c r="Y22" s="301"/>
      <c r="Z22" s="26" t="s">
        <v>5</v>
      </c>
      <c r="AA22" s="305">
        <v>6</v>
      </c>
      <c r="AB22" s="301"/>
      <c r="AC22" s="301"/>
      <c r="AD22" s="124" t="s">
        <v>74</v>
      </c>
      <c r="AE22" s="274">
        <v>7</v>
      </c>
      <c r="AF22" s="275"/>
      <c r="AG22" s="276"/>
      <c r="AH22" s="26" t="s">
        <v>5</v>
      </c>
      <c r="AI22" s="44" t="s">
        <v>25</v>
      </c>
      <c r="AJ22" s="42" t="s">
        <v>11</v>
      </c>
      <c r="AK22" s="43" t="s">
        <v>7</v>
      </c>
      <c r="AL22" s="61" t="s">
        <v>87</v>
      </c>
      <c r="AM22" s="63" t="s">
        <v>22</v>
      </c>
      <c r="AW22" s="227"/>
      <c r="AX22" s="1"/>
      <c r="AY22" s="37"/>
      <c r="AZ22" s="37"/>
      <c r="BA22" s="37"/>
      <c r="BB22" s="37"/>
    </row>
    <row r="23" spans="1:54" ht="15" customHeight="1">
      <c r="A23" s="66">
        <f>COUNTIF($G$3:$AG$20,E23)</f>
        <v>0</v>
      </c>
      <c r="B23" s="66"/>
      <c r="C23" s="66">
        <f t="shared" ref="C23:C40" si="18">COUNTIF(G23:AG23,"HR")</f>
        <v>0</v>
      </c>
      <c r="D23" s="278">
        <v>1</v>
      </c>
      <c r="E23" s="183" t="s">
        <v>183</v>
      </c>
      <c r="F23" s="184" t="s">
        <v>98</v>
      </c>
      <c r="G23" s="185" t="s">
        <v>189</v>
      </c>
      <c r="H23" s="71"/>
      <c r="I23" s="55"/>
      <c r="J23" s="186"/>
      <c r="K23" s="185"/>
      <c r="L23" s="255" t="s">
        <v>251</v>
      </c>
      <c r="M23" s="55"/>
      <c r="N23" s="187"/>
      <c r="O23" s="185"/>
      <c r="P23" s="71"/>
      <c r="Q23" s="55"/>
      <c r="R23" s="186"/>
      <c r="S23" s="185"/>
      <c r="T23" s="71"/>
      <c r="U23" s="55"/>
      <c r="V23" s="186"/>
      <c r="W23" s="185"/>
      <c r="X23" s="71"/>
      <c r="Y23" s="55"/>
      <c r="Z23" s="186"/>
      <c r="AA23" s="185"/>
      <c r="AB23" s="71"/>
      <c r="AC23" s="55"/>
      <c r="AD23" s="186"/>
      <c r="AE23" s="71"/>
      <c r="AF23" s="71"/>
      <c r="AG23" s="55"/>
      <c r="AH23" s="85"/>
      <c r="AI23" s="52">
        <f>COUNTA(G23:I23,K23:M23,O23:Q23,S23:U23,W23:Y23,AA23:AC23,AE23:AG23)</f>
        <v>2</v>
      </c>
      <c r="AJ23" s="52">
        <f>COUNTIF(G23:AG23,"R")+(COUNTIF(G23:AG23,"HR")*2)</f>
        <v>0</v>
      </c>
      <c r="AK23" s="52">
        <f>COUNTIF(G23:AG23,"K")</f>
        <v>1</v>
      </c>
      <c r="AL23" s="52">
        <f>$A23+$B23</f>
        <v>0</v>
      </c>
      <c r="AM23" s="79" t="s">
        <v>21</v>
      </c>
      <c r="AO23" s="60">
        <v>88</v>
      </c>
      <c r="AP23" s="60" t="str" cm="1">
        <f t="array" ref="AP23:AP30">_xlfn.UNIQUE(F23:F40)</f>
        <v>鄭傳逸</v>
      </c>
      <c r="AQ23" s="83">
        <f>SUMIF($F$23:$F$40,AP23,$AI$23:$AI$40)</f>
        <v>2</v>
      </c>
      <c r="AR23" s="83">
        <f>SUMIF($F$23:$F$40,AP23,$AJ$23:$AJ$40)</f>
        <v>0</v>
      </c>
      <c r="AS23" s="83">
        <f>SUMIF($F$23:$F$40,AP23,$AK$23:$AK$40)</f>
        <v>1</v>
      </c>
      <c r="AT23" s="83">
        <f>SUMIF($F$23:$F$40,AP23,$AL$23:$AL$40)</f>
        <v>0</v>
      </c>
      <c r="AW23" s="1"/>
      <c r="AX23" s="130"/>
    </row>
    <row r="24" spans="1:54" ht="15" customHeight="1" thickBot="1">
      <c r="A24" s="66">
        <f t="shared" ref="A24:A40" si="19">COUNTIF($G$3:$AG$20,E24)</f>
        <v>0</v>
      </c>
      <c r="B24" s="66"/>
      <c r="C24" s="66">
        <f t="shared" si="18"/>
        <v>0</v>
      </c>
      <c r="D24" s="278"/>
      <c r="E24" s="183" t="s">
        <v>194</v>
      </c>
      <c r="F24" s="188" t="s">
        <v>93</v>
      </c>
      <c r="G24" s="189"/>
      <c r="H24" s="190"/>
      <c r="I24" s="86"/>
      <c r="J24" s="187"/>
      <c r="K24" s="189"/>
      <c r="L24" s="190"/>
      <c r="M24" s="86"/>
      <c r="N24" s="187"/>
      <c r="O24" s="189"/>
      <c r="P24" s="190"/>
      <c r="Q24" s="86"/>
      <c r="R24" s="187"/>
      <c r="S24" s="189"/>
      <c r="T24" s="190" t="s">
        <v>189</v>
      </c>
      <c r="U24" s="86"/>
      <c r="V24" s="187"/>
      <c r="W24" s="189"/>
      <c r="X24" s="190">
        <v>37</v>
      </c>
      <c r="Y24" s="86"/>
      <c r="Z24" s="187"/>
      <c r="AA24" s="189"/>
      <c r="AB24" s="190"/>
      <c r="AC24" s="86"/>
      <c r="AD24" s="187"/>
      <c r="AE24" s="190"/>
      <c r="AF24" s="190"/>
      <c r="AG24" s="86"/>
      <c r="AH24" s="87"/>
      <c r="AI24" s="52">
        <f t="shared" ref="AI24:AI40" si="20">COUNTA(G24:I24,K24:M24,O24:Q24,S24:U24,W24:Y24,AA24:AC24,AE24:AG24)</f>
        <v>2</v>
      </c>
      <c r="AJ24" s="52">
        <f t="shared" ref="AJ24:AJ40" si="21">COUNTIF(G24:AG24,"R")+(COUNTIF(G24:AG24,"HR")*2)</f>
        <v>0</v>
      </c>
      <c r="AK24" s="52">
        <f t="shared" ref="AK24:AK40" si="22">COUNTIF(G24:AG24,"K")</f>
        <v>1</v>
      </c>
      <c r="AL24" s="52">
        <f t="shared" ref="AL24:AL40" si="23">$A24+$B24</f>
        <v>0</v>
      </c>
      <c r="AM24" s="75" t="s">
        <v>39</v>
      </c>
      <c r="AO24" s="60">
        <v>23</v>
      </c>
      <c r="AP24" s="60" t="str">
        <v>莊詠安</v>
      </c>
      <c r="AQ24" s="83">
        <f t="shared" ref="AQ24:AQ30" si="24">SUMIF($F$23:$F$40,AP24,$AI$23:$AI$40)</f>
        <v>2</v>
      </c>
      <c r="AR24" s="83">
        <f t="shared" ref="AR24:AR30" si="25">SUMIF($F$23:$F$40,AP24,$AJ$23:$AJ$40)</f>
        <v>0</v>
      </c>
      <c r="AS24" s="83">
        <f t="shared" ref="AS24:AS30" si="26">SUMIF($F$23:$F$40,AP24,$AK$23:$AK$40)</f>
        <v>1</v>
      </c>
      <c r="AT24" s="83">
        <f t="shared" ref="AT24:AT30" si="27">SUMIF($F$23:$F$40,AP24,$AL$23:$AL$40)</f>
        <v>0</v>
      </c>
      <c r="AV24" s="1"/>
      <c r="AW24" s="1"/>
      <c r="AX24" s="228"/>
    </row>
    <row r="25" spans="1:54" ht="15" customHeight="1">
      <c r="A25" s="66">
        <f t="shared" si="19"/>
        <v>0</v>
      </c>
      <c r="B25" s="66"/>
      <c r="C25" s="66">
        <f t="shared" si="18"/>
        <v>0</v>
      </c>
      <c r="D25" s="279"/>
      <c r="E25" s="183"/>
      <c r="F25" s="188"/>
      <c r="G25" s="191"/>
      <c r="H25" s="192"/>
      <c r="I25" s="88"/>
      <c r="J25" s="187"/>
      <c r="K25" s="191"/>
      <c r="L25" s="192"/>
      <c r="M25" s="88"/>
      <c r="N25" s="187"/>
      <c r="O25" s="191"/>
      <c r="P25" s="192"/>
      <c r="Q25" s="88"/>
      <c r="R25" s="187"/>
      <c r="S25" s="191"/>
      <c r="T25" s="192"/>
      <c r="U25" s="88"/>
      <c r="V25" s="187"/>
      <c r="W25" s="191"/>
      <c r="X25" s="192"/>
      <c r="Y25" s="88"/>
      <c r="Z25" s="187"/>
      <c r="AA25" s="191"/>
      <c r="AB25" s="192"/>
      <c r="AC25" s="88"/>
      <c r="AD25" s="187"/>
      <c r="AE25" s="192"/>
      <c r="AF25" s="192"/>
      <c r="AG25" s="88"/>
      <c r="AH25" s="87"/>
      <c r="AI25" s="52">
        <f t="shared" si="20"/>
        <v>0</v>
      </c>
      <c r="AJ25" s="52">
        <f t="shared" si="21"/>
        <v>0</v>
      </c>
      <c r="AK25" s="52">
        <f t="shared" si="22"/>
        <v>0</v>
      </c>
      <c r="AL25" s="52">
        <f t="shared" si="23"/>
        <v>0</v>
      </c>
      <c r="AM25" s="75"/>
      <c r="AO25" s="60"/>
      <c r="AP25" s="60">
        <v>0</v>
      </c>
      <c r="AQ25" s="83">
        <f t="shared" si="24"/>
        <v>0</v>
      </c>
      <c r="AR25" s="83">
        <f t="shared" si="25"/>
        <v>0</v>
      </c>
      <c r="AS25" s="83">
        <f t="shared" si="26"/>
        <v>0</v>
      </c>
      <c r="AT25" s="83">
        <f t="shared" si="27"/>
        <v>0</v>
      </c>
      <c r="AV25" s="224" t="str" cm="1">
        <f t="array" ref="AV25:AV26">_xlfn.UNIQUE(AM24:AM25)</f>
        <v>駱繼宗</v>
      </c>
      <c r="AW25" s="230">
        <v>24</v>
      </c>
      <c r="AX25" s="218">
        <v>6</v>
      </c>
      <c r="AY25" s="219">
        <v>11</v>
      </c>
    </row>
    <row r="26" spans="1:54" ht="15" customHeight="1">
      <c r="A26" s="66">
        <f t="shared" si="19"/>
        <v>0</v>
      </c>
      <c r="B26" s="66"/>
      <c r="C26" s="66">
        <f t="shared" si="18"/>
        <v>0</v>
      </c>
      <c r="D26" s="277">
        <v>2</v>
      </c>
      <c r="E26" s="183" t="s">
        <v>184</v>
      </c>
      <c r="F26" s="193" t="s">
        <v>99</v>
      </c>
      <c r="G26" s="194">
        <v>39</v>
      </c>
      <c r="H26" s="195"/>
      <c r="I26" s="89"/>
      <c r="J26" s="187"/>
      <c r="K26" s="194"/>
      <c r="L26" s="195"/>
      <c r="M26" s="89"/>
      <c r="N26" s="187"/>
      <c r="O26" s="194" t="s">
        <v>189</v>
      </c>
      <c r="P26" s="195"/>
      <c r="Q26" s="89"/>
      <c r="R26" s="187"/>
      <c r="S26" s="194"/>
      <c r="T26" s="195">
        <v>18</v>
      </c>
      <c r="U26" s="89"/>
      <c r="V26" s="187"/>
      <c r="W26" s="194"/>
      <c r="X26" s="195"/>
      <c r="Y26" s="89"/>
      <c r="Z26" s="187"/>
      <c r="AA26" s="194" t="s">
        <v>191</v>
      </c>
      <c r="AB26" s="195"/>
      <c r="AC26" s="89"/>
      <c r="AD26" s="187"/>
      <c r="AE26" s="195"/>
      <c r="AF26" s="195"/>
      <c r="AG26" s="89"/>
      <c r="AH26" s="87"/>
      <c r="AI26" s="52">
        <f t="shared" si="20"/>
        <v>4</v>
      </c>
      <c r="AJ26" s="52">
        <f t="shared" si="21"/>
        <v>1</v>
      </c>
      <c r="AK26" s="52">
        <f t="shared" si="22"/>
        <v>1</v>
      </c>
      <c r="AL26" s="52">
        <f t="shared" si="23"/>
        <v>0</v>
      </c>
      <c r="AM26" s="77" t="s">
        <v>9</v>
      </c>
      <c r="AO26" s="60">
        <v>99</v>
      </c>
      <c r="AP26" s="60" t="str">
        <v>林育良</v>
      </c>
      <c r="AQ26" s="83">
        <f t="shared" si="24"/>
        <v>4</v>
      </c>
      <c r="AR26" s="83">
        <f t="shared" si="25"/>
        <v>1</v>
      </c>
      <c r="AS26" s="83">
        <f t="shared" si="26"/>
        <v>1</v>
      </c>
      <c r="AT26" s="83">
        <f t="shared" si="27"/>
        <v>0</v>
      </c>
      <c r="AV26" s="225">
        <v>0</v>
      </c>
      <c r="AW26" s="60"/>
      <c r="AX26" s="83"/>
      <c r="AY26" s="220"/>
    </row>
    <row r="27" spans="1:54" ht="15" customHeight="1" thickBot="1">
      <c r="A27" s="66">
        <f t="shared" si="19"/>
        <v>0</v>
      </c>
      <c r="B27" s="66"/>
      <c r="C27" s="66">
        <f t="shared" si="18"/>
        <v>0</v>
      </c>
      <c r="D27" s="278"/>
      <c r="E27" s="183"/>
      <c r="F27" s="193"/>
      <c r="G27" s="189"/>
      <c r="H27" s="190"/>
      <c r="I27" s="86"/>
      <c r="J27" s="187"/>
      <c r="K27" s="189"/>
      <c r="L27" s="190"/>
      <c r="M27" s="86"/>
      <c r="N27" s="187"/>
      <c r="O27" s="189"/>
      <c r="P27" s="190"/>
      <c r="Q27" s="86"/>
      <c r="R27" s="187"/>
      <c r="S27" s="189"/>
      <c r="T27" s="190"/>
      <c r="U27" s="86"/>
      <c r="V27" s="187"/>
      <c r="W27" s="189"/>
      <c r="X27" s="190"/>
      <c r="Y27" s="86"/>
      <c r="Z27" s="187"/>
      <c r="AA27" s="189"/>
      <c r="AB27" s="190"/>
      <c r="AC27" s="86"/>
      <c r="AD27" s="187"/>
      <c r="AE27" s="190"/>
      <c r="AF27" s="190"/>
      <c r="AG27" s="86"/>
      <c r="AH27" s="87"/>
      <c r="AI27" s="52">
        <f t="shared" si="20"/>
        <v>0</v>
      </c>
      <c r="AJ27" s="52">
        <f t="shared" si="21"/>
        <v>0</v>
      </c>
      <c r="AK27" s="52">
        <f t="shared" si="22"/>
        <v>0</v>
      </c>
      <c r="AL27" s="52">
        <f t="shared" si="23"/>
        <v>0</v>
      </c>
      <c r="AM27" s="75" t="s">
        <v>145</v>
      </c>
      <c r="AO27" s="60">
        <v>51</v>
      </c>
      <c r="AP27" s="60" t="str">
        <v>紀和成</v>
      </c>
      <c r="AQ27" s="83">
        <f t="shared" si="24"/>
        <v>4</v>
      </c>
      <c r="AR27" s="83">
        <f t="shared" si="25"/>
        <v>2</v>
      </c>
      <c r="AS27" s="83">
        <f t="shared" si="26"/>
        <v>1</v>
      </c>
      <c r="AT27" s="83">
        <f t="shared" si="27"/>
        <v>1</v>
      </c>
      <c r="AV27" s="226"/>
      <c r="AW27" s="231"/>
      <c r="AX27" s="221"/>
      <c r="AY27" s="222"/>
    </row>
    <row r="28" spans="1:54" ht="15" customHeight="1">
      <c r="A28" s="66">
        <f t="shared" si="19"/>
        <v>0</v>
      </c>
      <c r="B28" s="66"/>
      <c r="C28" s="66">
        <f t="shared" si="18"/>
        <v>0</v>
      </c>
      <c r="D28" s="279"/>
      <c r="E28" s="183"/>
      <c r="F28" s="193"/>
      <c r="G28" s="191"/>
      <c r="H28" s="192"/>
      <c r="I28" s="88"/>
      <c r="J28" s="187"/>
      <c r="K28" s="191"/>
      <c r="L28" s="192"/>
      <c r="M28" s="88"/>
      <c r="N28" s="187"/>
      <c r="O28" s="191"/>
      <c r="P28" s="192"/>
      <c r="Q28" s="88"/>
      <c r="R28" s="187"/>
      <c r="S28" s="191"/>
      <c r="T28" s="192"/>
      <c r="U28" s="88"/>
      <c r="V28" s="187"/>
      <c r="W28" s="191"/>
      <c r="X28" s="192"/>
      <c r="Y28" s="88"/>
      <c r="Z28" s="187"/>
      <c r="AA28" s="191"/>
      <c r="AB28" s="192"/>
      <c r="AC28" s="88"/>
      <c r="AD28" s="187"/>
      <c r="AE28" s="192"/>
      <c r="AF28" s="192"/>
      <c r="AG28" s="88"/>
      <c r="AH28" s="87"/>
      <c r="AI28" s="52">
        <f t="shared" si="20"/>
        <v>0</v>
      </c>
      <c r="AJ28" s="52">
        <f t="shared" si="21"/>
        <v>0</v>
      </c>
      <c r="AK28" s="52">
        <f t="shared" si="22"/>
        <v>0</v>
      </c>
      <c r="AL28" s="52">
        <f t="shared" si="23"/>
        <v>0</v>
      </c>
      <c r="AM28" s="75"/>
      <c r="AO28" s="60">
        <v>33</v>
      </c>
      <c r="AP28" s="60" t="str">
        <v>胡文秋</v>
      </c>
      <c r="AQ28" s="83">
        <f t="shared" si="24"/>
        <v>4</v>
      </c>
      <c r="AR28" s="83">
        <f t="shared" si="25"/>
        <v>1</v>
      </c>
      <c r="AS28" s="83">
        <f t="shared" si="26"/>
        <v>2</v>
      </c>
      <c r="AT28" s="83">
        <f t="shared" si="27"/>
        <v>2</v>
      </c>
      <c r="AW28" s="1"/>
    </row>
    <row r="29" spans="1:54" ht="15" customHeight="1">
      <c r="A29" s="66">
        <f t="shared" si="19"/>
        <v>1</v>
      </c>
      <c r="B29" s="66"/>
      <c r="C29" s="66">
        <f t="shared" si="18"/>
        <v>0</v>
      </c>
      <c r="D29" s="277">
        <v>3</v>
      </c>
      <c r="E29" s="183" t="s">
        <v>185</v>
      </c>
      <c r="F29" s="193" t="s">
        <v>97</v>
      </c>
      <c r="G29" s="194" t="s">
        <v>189</v>
      </c>
      <c r="H29" s="195"/>
      <c r="I29" s="89"/>
      <c r="J29" s="187"/>
      <c r="K29" s="194"/>
      <c r="L29" s="195"/>
      <c r="M29" s="89"/>
      <c r="N29" s="187"/>
      <c r="O29" s="194">
        <v>18</v>
      </c>
      <c r="P29" s="195"/>
      <c r="Q29" s="89"/>
      <c r="R29" s="187"/>
      <c r="S29" s="194"/>
      <c r="T29" s="195"/>
      <c r="U29" s="89"/>
      <c r="V29" s="187"/>
      <c r="W29" s="194" t="s">
        <v>191</v>
      </c>
      <c r="X29" s="195"/>
      <c r="Y29" s="89"/>
      <c r="Z29" s="187"/>
      <c r="AA29" s="194" t="s">
        <v>191</v>
      </c>
      <c r="AB29" s="195"/>
      <c r="AC29" s="89"/>
      <c r="AD29" s="187"/>
      <c r="AE29" s="195"/>
      <c r="AF29" s="195"/>
      <c r="AG29" s="89"/>
      <c r="AH29" s="87"/>
      <c r="AI29" s="52">
        <f t="shared" si="20"/>
        <v>4</v>
      </c>
      <c r="AJ29" s="52">
        <f t="shared" si="21"/>
        <v>2</v>
      </c>
      <c r="AK29" s="52">
        <f t="shared" si="22"/>
        <v>1</v>
      </c>
      <c r="AL29" s="52">
        <f t="shared" si="23"/>
        <v>1</v>
      </c>
      <c r="AM29" s="78"/>
      <c r="AO29" s="60">
        <v>35</v>
      </c>
      <c r="AP29" s="60" t="str">
        <v>陳俊欽</v>
      </c>
      <c r="AQ29" s="83">
        <f t="shared" si="24"/>
        <v>4</v>
      </c>
      <c r="AR29" s="83">
        <f t="shared" si="25"/>
        <v>1</v>
      </c>
      <c r="AS29" s="83">
        <f t="shared" si="26"/>
        <v>2</v>
      </c>
      <c r="AT29" s="83">
        <f t="shared" si="27"/>
        <v>4</v>
      </c>
      <c r="AW29" s="1"/>
    </row>
    <row r="30" spans="1:54" ht="15" customHeight="1">
      <c r="A30" s="66">
        <f t="shared" si="19"/>
        <v>0</v>
      </c>
      <c r="B30" s="66"/>
      <c r="C30" s="66">
        <f t="shared" si="18"/>
        <v>0</v>
      </c>
      <c r="D30" s="278"/>
      <c r="E30" s="183"/>
      <c r="F30" s="188"/>
      <c r="G30" s="189"/>
      <c r="H30" s="190"/>
      <c r="I30" s="86"/>
      <c r="J30" s="187"/>
      <c r="K30" s="189"/>
      <c r="L30" s="190"/>
      <c r="M30" s="86"/>
      <c r="N30" s="187"/>
      <c r="O30" s="189"/>
      <c r="P30" s="190"/>
      <c r="Q30" s="86"/>
      <c r="R30" s="187"/>
      <c r="S30" s="189"/>
      <c r="T30" s="190"/>
      <c r="U30" s="86"/>
      <c r="V30" s="187"/>
      <c r="W30" s="189"/>
      <c r="X30" s="190"/>
      <c r="Y30" s="86"/>
      <c r="Z30" s="187"/>
      <c r="AA30" s="189"/>
      <c r="AB30" s="190"/>
      <c r="AC30" s="86"/>
      <c r="AD30" s="187"/>
      <c r="AE30" s="190"/>
      <c r="AF30" s="190"/>
      <c r="AG30" s="86"/>
      <c r="AH30" s="87"/>
      <c r="AI30" s="52">
        <f t="shared" si="20"/>
        <v>0</v>
      </c>
      <c r="AJ30" s="52">
        <f t="shared" si="21"/>
        <v>0</v>
      </c>
      <c r="AK30" s="52">
        <f t="shared" si="22"/>
        <v>0</v>
      </c>
      <c r="AL30" s="52">
        <f t="shared" si="23"/>
        <v>0</v>
      </c>
      <c r="AM30" s="77" t="s">
        <v>10</v>
      </c>
      <c r="AO30" s="60">
        <v>111</v>
      </c>
      <c r="AP30" s="60" t="str">
        <v>林健彰</v>
      </c>
      <c r="AQ30" s="83">
        <f t="shared" si="24"/>
        <v>4</v>
      </c>
      <c r="AR30" s="83">
        <f t="shared" si="25"/>
        <v>1</v>
      </c>
      <c r="AS30" s="83">
        <f t="shared" si="26"/>
        <v>3</v>
      </c>
      <c r="AT30" s="83">
        <f t="shared" si="27"/>
        <v>0</v>
      </c>
      <c r="AW30" s="1"/>
    </row>
    <row r="31" spans="1:54" ht="15" customHeight="1">
      <c r="A31" s="66">
        <f t="shared" si="19"/>
        <v>0</v>
      </c>
      <c r="B31" s="66"/>
      <c r="C31" s="66">
        <f t="shared" si="18"/>
        <v>0</v>
      </c>
      <c r="D31" s="279"/>
      <c r="E31" s="183"/>
      <c r="F31" s="188"/>
      <c r="G31" s="191"/>
      <c r="H31" s="192"/>
      <c r="I31" s="88"/>
      <c r="J31" s="187"/>
      <c r="K31" s="191"/>
      <c r="L31" s="192"/>
      <c r="M31" s="88"/>
      <c r="N31" s="187"/>
      <c r="O31" s="191"/>
      <c r="P31" s="192"/>
      <c r="Q31" s="88"/>
      <c r="R31" s="187"/>
      <c r="S31" s="191"/>
      <c r="T31" s="192"/>
      <c r="U31" s="88"/>
      <c r="V31" s="187"/>
      <c r="W31" s="191"/>
      <c r="X31" s="192"/>
      <c r="Y31" s="88"/>
      <c r="Z31" s="187"/>
      <c r="AA31" s="191"/>
      <c r="AB31" s="192"/>
      <c r="AC31" s="88"/>
      <c r="AD31" s="187"/>
      <c r="AE31" s="192"/>
      <c r="AF31" s="192"/>
      <c r="AG31" s="88"/>
      <c r="AH31" s="87"/>
      <c r="AI31" s="52">
        <f t="shared" si="20"/>
        <v>0</v>
      </c>
      <c r="AJ31" s="52">
        <f t="shared" si="21"/>
        <v>0</v>
      </c>
      <c r="AK31" s="52">
        <f t="shared" si="22"/>
        <v>0</v>
      </c>
      <c r="AL31" s="52">
        <f t="shared" si="23"/>
        <v>0</v>
      </c>
      <c r="AM31" s="75" t="s">
        <v>41</v>
      </c>
      <c r="AO31" s="60"/>
      <c r="AP31" s="60"/>
      <c r="AQ31" s="83">
        <f t="shared" ref="AQ31" si="28">SUMIF($F$23:$F$40,AP31,$AI$23:$AI$40)</f>
        <v>0</v>
      </c>
      <c r="AR31" s="83">
        <f t="shared" ref="AR31" si="29">SUMIF($F$23:$F$40,AP31,$AJ$23:$AJ$40)</f>
        <v>0</v>
      </c>
      <c r="AS31" s="83">
        <f t="shared" ref="AS31" si="30">SUMIF($F$23:$F$40,AP31,$AK$23:$AK$40)</f>
        <v>0</v>
      </c>
      <c r="AT31" s="83">
        <f t="shared" ref="AT31" si="31">SUMIF($F$23:$F$40,AP31,$AL$23:$AL$40)</f>
        <v>0</v>
      </c>
    </row>
    <row r="32" spans="1:54" ht="15" customHeight="1">
      <c r="A32" s="66">
        <f t="shared" si="19"/>
        <v>2</v>
      </c>
      <c r="B32" s="66"/>
      <c r="C32" s="66">
        <f t="shared" si="18"/>
        <v>0</v>
      </c>
      <c r="D32" s="277">
        <v>4</v>
      </c>
      <c r="E32" s="183" t="s">
        <v>186</v>
      </c>
      <c r="F32" s="188" t="s">
        <v>95</v>
      </c>
      <c r="G32" s="194"/>
      <c r="H32" s="195"/>
      <c r="I32" s="89"/>
      <c r="J32" s="187"/>
      <c r="K32" s="194" t="s">
        <v>191</v>
      </c>
      <c r="L32" s="195"/>
      <c r="M32" s="89"/>
      <c r="N32" s="187"/>
      <c r="O32" s="194" t="s">
        <v>189</v>
      </c>
      <c r="P32" s="195"/>
      <c r="Q32" s="89"/>
      <c r="R32" s="187"/>
      <c r="S32" s="194"/>
      <c r="T32" s="195"/>
      <c r="U32" s="89"/>
      <c r="V32" s="187"/>
      <c r="W32" s="194" t="s">
        <v>189</v>
      </c>
      <c r="X32" s="195"/>
      <c r="Y32" s="89"/>
      <c r="Z32" s="187"/>
      <c r="AA32" s="194">
        <v>37</v>
      </c>
      <c r="AB32" s="195"/>
      <c r="AC32" s="89"/>
      <c r="AD32" s="187"/>
      <c r="AE32" s="195"/>
      <c r="AF32" s="195"/>
      <c r="AG32" s="89"/>
      <c r="AH32" s="87"/>
      <c r="AI32" s="52">
        <f t="shared" si="20"/>
        <v>4</v>
      </c>
      <c r="AJ32" s="52">
        <f t="shared" si="21"/>
        <v>1</v>
      </c>
      <c r="AK32" s="52">
        <f t="shared" si="22"/>
        <v>2</v>
      </c>
      <c r="AL32" s="52">
        <f t="shared" si="23"/>
        <v>2</v>
      </c>
      <c r="AM32" s="75"/>
      <c r="AO32" s="60"/>
      <c r="AP32" s="60"/>
      <c r="AQ32" s="83"/>
      <c r="AR32" s="83"/>
      <c r="AS32" s="83"/>
      <c r="AT32" s="83"/>
    </row>
    <row r="33" spans="1:46" ht="15" customHeight="1">
      <c r="A33" s="66">
        <f t="shared" si="19"/>
        <v>0</v>
      </c>
      <c r="B33" s="66"/>
      <c r="C33" s="66">
        <f t="shared" si="18"/>
        <v>0</v>
      </c>
      <c r="D33" s="278"/>
      <c r="E33" s="183"/>
      <c r="F33" s="188"/>
      <c r="G33" s="189"/>
      <c r="H33" s="190"/>
      <c r="I33" s="86"/>
      <c r="J33" s="187"/>
      <c r="K33" s="189"/>
      <c r="L33" s="190"/>
      <c r="M33" s="86"/>
      <c r="N33" s="187"/>
      <c r="O33" s="189"/>
      <c r="P33" s="190"/>
      <c r="Q33" s="86"/>
      <c r="R33" s="187"/>
      <c r="S33" s="189"/>
      <c r="T33" s="190"/>
      <c r="U33" s="86"/>
      <c r="V33" s="187"/>
      <c r="W33" s="189"/>
      <c r="X33" s="190"/>
      <c r="Y33" s="86"/>
      <c r="Z33" s="187"/>
      <c r="AA33" s="189"/>
      <c r="AB33" s="190"/>
      <c r="AC33" s="86"/>
      <c r="AD33" s="187"/>
      <c r="AE33" s="190"/>
      <c r="AF33" s="190"/>
      <c r="AG33" s="86"/>
      <c r="AH33" s="87"/>
      <c r="AI33" s="52">
        <f t="shared" si="20"/>
        <v>0</v>
      </c>
      <c r="AJ33" s="52">
        <f t="shared" si="21"/>
        <v>0</v>
      </c>
      <c r="AK33" s="52">
        <f t="shared" si="22"/>
        <v>0</v>
      </c>
      <c r="AL33" s="52">
        <f t="shared" si="23"/>
        <v>0</v>
      </c>
      <c r="AM33" s="77"/>
      <c r="AO33" s="83"/>
      <c r="AP33" s="60"/>
      <c r="AQ33" s="83"/>
      <c r="AR33" s="83"/>
      <c r="AS33" s="83"/>
      <c r="AT33" s="83"/>
    </row>
    <row r="34" spans="1:46" ht="15" customHeight="1" thickBot="1">
      <c r="A34" s="66">
        <f t="shared" si="19"/>
        <v>0</v>
      </c>
      <c r="B34" s="66"/>
      <c r="C34" s="66">
        <f t="shared" si="18"/>
        <v>0</v>
      </c>
      <c r="D34" s="279"/>
      <c r="E34" s="183"/>
      <c r="F34" s="188"/>
      <c r="G34" s="191"/>
      <c r="H34" s="192"/>
      <c r="I34" s="88"/>
      <c r="J34" s="187"/>
      <c r="K34" s="191"/>
      <c r="L34" s="192"/>
      <c r="M34" s="88"/>
      <c r="N34" s="187"/>
      <c r="O34" s="191"/>
      <c r="P34" s="192"/>
      <c r="Q34" s="88"/>
      <c r="R34" s="187"/>
      <c r="S34" s="191"/>
      <c r="T34" s="192"/>
      <c r="U34" s="88"/>
      <c r="V34" s="187"/>
      <c r="W34" s="191"/>
      <c r="X34" s="192"/>
      <c r="Y34" s="88"/>
      <c r="Z34" s="187"/>
      <c r="AA34" s="191"/>
      <c r="AB34" s="192"/>
      <c r="AC34" s="88"/>
      <c r="AD34" s="187"/>
      <c r="AE34" s="192"/>
      <c r="AF34" s="192"/>
      <c r="AG34" s="88"/>
      <c r="AH34" s="87"/>
      <c r="AI34" s="52">
        <f t="shared" si="20"/>
        <v>0</v>
      </c>
      <c r="AJ34" s="52">
        <f t="shared" si="21"/>
        <v>0</v>
      </c>
      <c r="AK34" s="52">
        <f t="shared" si="22"/>
        <v>0</v>
      </c>
      <c r="AL34" s="52">
        <f t="shared" si="23"/>
        <v>0</v>
      </c>
      <c r="AM34" s="80" t="s">
        <v>12</v>
      </c>
      <c r="AO34" s="83"/>
      <c r="AP34" s="60"/>
      <c r="AQ34" s="83"/>
      <c r="AR34" s="83"/>
      <c r="AS34" s="83"/>
      <c r="AT34" s="83"/>
    </row>
    <row r="35" spans="1:46" ht="15" customHeight="1">
      <c r="A35" s="66">
        <f t="shared" si="19"/>
        <v>4</v>
      </c>
      <c r="B35" s="66"/>
      <c r="C35" s="66">
        <f t="shared" si="18"/>
        <v>0</v>
      </c>
      <c r="D35" s="277">
        <v>5</v>
      </c>
      <c r="E35" s="183" t="s">
        <v>187</v>
      </c>
      <c r="F35" s="188" t="s">
        <v>96</v>
      </c>
      <c r="G35" s="194"/>
      <c r="H35" s="195"/>
      <c r="I35" s="89"/>
      <c r="J35" s="187"/>
      <c r="K35" s="194" t="s">
        <v>189</v>
      </c>
      <c r="L35" s="195"/>
      <c r="M35" s="89"/>
      <c r="N35" s="187"/>
      <c r="O35" s="194"/>
      <c r="P35" s="195"/>
      <c r="Q35" s="89"/>
      <c r="R35" s="187"/>
      <c r="S35" s="194" t="s">
        <v>191</v>
      </c>
      <c r="T35" s="195"/>
      <c r="U35" s="89"/>
      <c r="V35" s="187"/>
      <c r="W35" s="194" t="s">
        <v>189</v>
      </c>
      <c r="X35" s="195"/>
      <c r="Y35" s="89"/>
      <c r="Z35" s="187"/>
      <c r="AA35" s="194">
        <v>37</v>
      </c>
      <c r="AB35" s="195"/>
      <c r="AC35" s="89"/>
      <c r="AD35" s="187"/>
      <c r="AE35" s="195"/>
      <c r="AF35" s="195"/>
      <c r="AG35" s="89"/>
      <c r="AH35" s="87"/>
      <c r="AI35" s="52">
        <f t="shared" si="20"/>
        <v>4</v>
      </c>
      <c r="AJ35" s="52">
        <f t="shared" si="21"/>
        <v>1</v>
      </c>
      <c r="AK35" s="52">
        <f t="shared" si="22"/>
        <v>2</v>
      </c>
      <c r="AL35" s="52">
        <f t="shared" si="23"/>
        <v>4</v>
      </c>
      <c r="AM35" s="297"/>
      <c r="AQ35" s="84">
        <f>SUM(AQ23:AQ34)</f>
        <v>24</v>
      </c>
      <c r="AR35" s="84">
        <f t="shared" ref="AR35:AT35" si="32">SUM(AR23:AR34)</f>
        <v>6</v>
      </c>
      <c r="AS35" s="84">
        <f t="shared" si="32"/>
        <v>11</v>
      </c>
      <c r="AT35" s="84">
        <f t="shared" si="32"/>
        <v>7</v>
      </c>
    </row>
    <row r="36" spans="1:46" ht="15" customHeight="1">
      <c r="A36" s="66">
        <f t="shared" si="19"/>
        <v>0</v>
      </c>
      <c r="B36" s="66"/>
      <c r="C36" s="66">
        <f t="shared" si="18"/>
        <v>0</v>
      </c>
      <c r="D36" s="278"/>
      <c r="E36" s="183"/>
      <c r="F36" s="188"/>
      <c r="G36" s="189"/>
      <c r="H36" s="190"/>
      <c r="I36" s="86"/>
      <c r="J36" s="187"/>
      <c r="K36" s="189"/>
      <c r="L36" s="190"/>
      <c r="M36" s="86"/>
      <c r="N36" s="187"/>
      <c r="O36" s="189"/>
      <c r="P36" s="190"/>
      <c r="Q36" s="86"/>
      <c r="R36" s="187"/>
      <c r="S36" s="189"/>
      <c r="T36" s="190"/>
      <c r="U36" s="86"/>
      <c r="V36" s="187"/>
      <c r="W36" s="189"/>
      <c r="X36" s="190"/>
      <c r="Y36" s="86"/>
      <c r="Z36" s="187"/>
      <c r="AA36" s="189"/>
      <c r="AB36" s="190"/>
      <c r="AC36" s="86"/>
      <c r="AD36" s="187"/>
      <c r="AE36" s="190"/>
      <c r="AF36" s="190"/>
      <c r="AG36" s="86"/>
      <c r="AH36" s="87"/>
      <c r="AI36" s="52">
        <f t="shared" si="20"/>
        <v>0</v>
      </c>
      <c r="AJ36" s="52">
        <f t="shared" si="21"/>
        <v>0</v>
      </c>
      <c r="AK36" s="52">
        <f t="shared" si="22"/>
        <v>0</v>
      </c>
      <c r="AL36" s="52">
        <f t="shared" si="23"/>
        <v>0</v>
      </c>
      <c r="AM36" s="298"/>
    </row>
    <row r="37" spans="1:46" ht="15" customHeight="1">
      <c r="A37" s="66">
        <f t="shared" si="19"/>
        <v>0</v>
      </c>
      <c r="B37" s="66"/>
      <c r="C37" s="66">
        <f t="shared" si="18"/>
        <v>0</v>
      </c>
      <c r="D37" s="279"/>
      <c r="E37" s="183"/>
      <c r="F37" s="188"/>
      <c r="G37" s="191"/>
      <c r="H37" s="192"/>
      <c r="I37" s="88"/>
      <c r="J37" s="187"/>
      <c r="K37" s="191"/>
      <c r="L37" s="192"/>
      <c r="M37" s="88"/>
      <c r="N37" s="187"/>
      <c r="O37" s="191"/>
      <c r="P37" s="192"/>
      <c r="Q37" s="88"/>
      <c r="R37" s="187"/>
      <c r="S37" s="191"/>
      <c r="T37" s="192"/>
      <c r="U37" s="88"/>
      <c r="V37" s="187"/>
      <c r="W37" s="191"/>
      <c r="X37" s="192"/>
      <c r="Y37" s="88"/>
      <c r="Z37" s="187"/>
      <c r="AA37" s="191"/>
      <c r="AB37" s="192"/>
      <c r="AC37" s="88"/>
      <c r="AD37" s="187"/>
      <c r="AE37" s="192"/>
      <c r="AF37" s="192"/>
      <c r="AG37" s="88"/>
      <c r="AH37" s="87"/>
      <c r="AI37" s="52">
        <f t="shared" si="20"/>
        <v>0</v>
      </c>
      <c r="AJ37" s="52">
        <f t="shared" si="21"/>
        <v>0</v>
      </c>
      <c r="AK37" s="52">
        <f t="shared" si="22"/>
        <v>0</v>
      </c>
      <c r="AL37" s="52">
        <f t="shared" si="23"/>
        <v>0</v>
      </c>
      <c r="AM37" s="298"/>
    </row>
    <row r="38" spans="1:46" ht="15" customHeight="1">
      <c r="A38" s="66">
        <f t="shared" si="19"/>
        <v>0</v>
      </c>
      <c r="B38" s="66"/>
      <c r="C38" s="66">
        <f t="shared" si="18"/>
        <v>0</v>
      </c>
      <c r="D38" s="277">
        <v>6</v>
      </c>
      <c r="E38" s="183" t="s">
        <v>188</v>
      </c>
      <c r="F38" s="188" t="s">
        <v>100</v>
      </c>
      <c r="G38" s="194"/>
      <c r="H38" s="195"/>
      <c r="I38" s="89"/>
      <c r="J38" s="187"/>
      <c r="K38" s="194" t="s">
        <v>189</v>
      </c>
      <c r="L38" s="195"/>
      <c r="M38" s="89"/>
      <c r="N38" s="187"/>
      <c r="O38" s="194"/>
      <c r="P38" s="195"/>
      <c r="Q38" s="89"/>
      <c r="R38" s="187"/>
      <c r="S38" s="194" t="s">
        <v>189</v>
      </c>
      <c r="T38" s="195"/>
      <c r="U38" s="89"/>
      <c r="V38" s="187"/>
      <c r="W38" s="194" t="s">
        <v>191</v>
      </c>
      <c r="X38" s="195"/>
      <c r="Y38" s="89"/>
      <c r="Z38" s="187"/>
      <c r="AA38" s="194" t="s">
        <v>189</v>
      </c>
      <c r="AB38" s="195"/>
      <c r="AC38" s="89"/>
      <c r="AD38" s="187"/>
      <c r="AE38" s="195"/>
      <c r="AF38" s="195"/>
      <c r="AG38" s="89"/>
      <c r="AH38" s="87"/>
      <c r="AI38" s="52">
        <f t="shared" si="20"/>
        <v>4</v>
      </c>
      <c r="AJ38" s="52">
        <f t="shared" si="21"/>
        <v>1</v>
      </c>
      <c r="AK38" s="52">
        <f t="shared" si="22"/>
        <v>3</v>
      </c>
      <c r="AL38" s="52">
        <f t="shared" si="23"/>
        <v>0</v>
      </c>
      <c r="AM38" s="298"/>
    </row>
    <row r="39" spans="1:46" ht="15" customHeight="1">
      <c r="A39" s="66">
        <f t="shared" si="19"/>
        <v>0</v>
      </c>
      <c r="B39" s="66"/>
      <c r="C39" s="66">
        <f t="shared" si="18"/>
        <v>0</v>
      </c>
      <c r="D39" s="291"/>
      <c r="E39" s="183"/>
      <c r="F39" s="188"/>
      <c r="G39" s="189"/>
      <c r="H39" s="190"/>
      <c r="I39" s="86"/>
      <c r="J39" s="187"/>
      <c r="K39" s="189"/>
      <c r="L39" s="190"/>
      <c r="M39" s="86"/>
      <c r="N39" s="187"/>
      <c r="O39" s="189"/>
      <c r="P39" s="190"/>
      <c r="Q39" s="86"/>
      <c r="R39" s="187"/>
      <c r="S39" s="189"/>
      <c r="T39" s="190"/>
      <c r="U39" s="86"/>
      <c r="V39" s="187"/>
      <c r="W39" s="189"/>
      <c r="X39" s="190"/>
      <c r="Y39" s="86"/>
      <c r="Z39" s="187"/>
      <c r="AA39" s="189"/>
      <c r="AB39" s="190"/>
      <c r="AC39" s="86"/>
      <c r="AD39" s="187"/>
      <c r="AE39" s="190"/>
      <c r="AF39" s="190"/>
      <c r="AG39" s="86"/>
      <c r="AH39" s="87"/>
      <c r="AI39" s="52">
        <f t="shared" si="20"/>
        <v>0</v>
      </c>
      <c r="AJ39" s="52">
        <f t="shared" si="21"/>
        <v>0</v>
      </c>
      <c r="AK39" s="52">
        <f t="shared" si="22"/>
        <v>0</v>
      </c>
      <c r="AL39" s="52">
        <f t="shared" si="23"/>
        <v>0</v>
      </c>
      <c r="AM39" s="298"/>
    </row>
    <row r="40" spans="1:46" ht="15" customHeight="1" thickBot="1">
      <c r="A40" s="66">
        <f t="shared" si="19"/>
        <v>0</v>
      </c>
      <c r="B40" s="73"/>
      <c r="C40" s="66">
        <f t="shared" si="18"/>
        <v>0</v>
      </c>
      <c r="D40" s="291"/>
      <c r="E40" s="69"/>
      <c r="F40" s="57"/>
      <c r="G40" s="46"/>
      <c r="H40" s="47"/>
      <c r="I40" s="48"/>
      <c r="J40" s="49"/>
      <c r="K40" s="46"/>
      <c r="L40" s="47"/>
      <c r="M40" s="48"/>
      <c r="N40" s="49"/>
      <c r="O40" s="46"/>
      <c r="P40" s="47"/>
      <c r="Q40" s="48"/>
      <c r="R40" s="13"/>
      <c r="S40" s="46"/>
      <c r="T40" s="47"/>
      <c r="U40" s="48"/>
      <c r="V40" s="49"/>
      <c r="W40" s="46"/>
      <c r="X40" s="47"/>
      <c r="Y40" s="48"/>
      <c r="Z40" s="49"/>
      <c r="AA40" s="46"/>
      <c r="AB40" s="47"/>
      <c r="AC40" s="48"/>
      <c r="AD40" s="13"/>
      <c r="AE40" s="47"/>
      <c r="AF40" s="47"/>
      <c r="AG40" s="48"/>
      <c r="AH40" s="10"/>
      <c r="AI40" s="52">
        <f t="shared" si="20"/>
        <v>0</v>
      </c>
      <c r="AJ40" s="52">
        <f t="shared" si="21"/>
        <v>0</v>
      </c>
      <c r="AK40" s="52">
        <f t="shared" si="22"/>
        <v>0</v>
      </c>
      <c r="AL40" s="52">
        <f t="shared" si="23"/>
        <v>0</v>
      </c>
      <c r="AM40" s="298"/>
    </row>
    <row r="41" spans="1:46" ht="16.350000000000001" customHeight="1" thickBot="1">
      <c r="A41" s="59">
        <f>SUM(A23:A40)</f>
        <v>7</v>
      </c>
      <c r="B41" s="59">
        <f>SUM(B23:B40)</f>
        <v>0</v>
      </c>
      <c r="C41" s="59">
        <f>SUM(C23:C40)</f>
        <v>0</v>
      </c>
      <c r="D41" s="292" t="s">
        <v>13</v>
      </c>
      <c r="E41" s="293"/>
      <c r="F41" s="280"/>
      <c r="G41" s="294">
        <f>COUNTIF(G23:I40,"R")+(COUNTIF(G23:I40,"HR")*2)</f>
        <v>0</v>
      </c>
      <c r="H41" s="295"/>
      <c r="I41" s="296"/>
      <c r="J41" s="54"/>
      <c r="K41" s="294">
        <f>COUNTIF(K23:M40,"R")+(COUNTIF(K23:M40,"HR")*2)+G41</f>
        <v>1</v>
      </c>
      <c r="L41" s="295"/>
      <c r="M41" s="296"/>
      <c r="N41" s="54"/>
      <c r="O41" s="294">
        <f>COUNTIF(O23:Q40,"R")+(COUNTIF(O23:Q40,"HR")*2)+K41</f>
        <v>1</v>
      </c>
      <c r="P41" s="295"/>
      <c r="Q41" s="296"/>
      <c r="R41" s="53"/>
      <c r="S41" s="294">
        <f>COUNTIF(S23:U40,"R")+(COUNTIF(S23:U40,"HR")*2)+O41</f>
        <v>2</v>
      </c>
      <c r="T41" s="295"/>
      <c r="U41" s="296"/>
      <c r="V41" s="54"/>
      <c r="W41" s="294">
        <f>COUNTIF(W23:Y40,"R")+(COUNTIF(W23:Y40,"HR")*2)+S41</f>
        <v>4</v>
      </c>
      <c r="X41" s="295"/>
      <c r="Y41" s="296"/>
      <c r="Z41" s="54"/>
      <c r="AA41" s="294">
        <f>COUNTIF(AA23:AC40,"R")+(COUNTIF(AA23:AC40,"HR")*2)+W41</f>
        <v>6</v>
      </c>
      <c r="AB41" s="295"/>
      <c r="AC41" s="296"/>
      <c r="AD41" s="197"/>
      <c r="AE41" s="294">
        <f>COUNTIF(AE23:AG40,"R")+(COUNTIF(AE23:AG40,"HR")*2)+AA41</f>
        <v>6</v>
      </c>
      <c r="AF41" s="295"/>
      <c r="AG41" s="296"/>
      <c r="AH41" s="50"/>
      <c r="AI41" s="39">
        <f>SUM(AI23:AI40)</f>
        <v>24</v>
      </c>
      <c r="AJ41" s="40">
        <f>SUM(AJ23:AJ40)</f>
        <v>6</v>
      </c>
      <c r="AK41" s="41">
        <f>SUM(AK23:AK40)</f>
        <v>11</v>
      </c>
      <c r="AL41" s="62">
        <f>SUM(AL23:AL40)</f>
        <v>7</v>
      </c>
      <c r="AM41" s="299"/>
    </row>
    <row r="42" spans="1:46" ht="12" customHeight="1">
      <c r="F42" s="1"/>
      <c r="G42" s="37"/>
      <c r="H42" s="37"/>
      <c r="I42" s="37"/>
      <c r="J42" s="38"/>
      <c r="K42" s="1"/>
      <c r="L42" s="1"/>
      <c r="M42" s="1"/>
      <c r="N42" s="1"/>
      <c r="O42"/>
      <c r="P42"/>
      <c r="Q42"/>
    </row>
    <row r="43" spans="1:46" ht="12" customHeight="1">
      <c r="F43" s="1"/>
      <c r="G43" s="37"/>
      <c r="H43" s="37"/>
      <c r="I43" s="37"/>
      <c r="J43" s="38"/>
      <c r="K43" s="1"/>
      <c r="L43" s="1"/>
      <c r="M43" s="1"/>
      <c r="N43" s="1"/>
      <c r="O43"/>
      <c r="P43"/>
      <c r="Q43"/>
    </row>
    <row r="44" spans="1:46" ht="12" customHeight="1">
      <c r="F44" s="1"/>
      <c r="G44" s="37"/>
      <c r="H44" s="37"/>
      <c r="I44" s="37"/>
      <c r="J44" s="38"/>
      <c r="K44" s="1"/>
      <c r="L44" s="1"/>
      <c r="M44" s="1"/>
      <c r="N44" s="1"/>
      <c r="O44"/>
      <c r="P44"/>
      <c r="Q44"/>
    </row>
    <row r="45" spans="1:46" ht="12" customHeight="1">
      <c r="F45" s="1"/>
      <c r="G45" s="37"/>
      <c r="H45" s="37"/>
      <c r="I45" s="37"/>
      <c r="J45" s="38"/>
      <c r="K45" s="1"/>
      <c r="L45" s="1"/>
      <c r="M45" s="1"/>
      <c r="N45" s="1"/>
      <c r="O45"/>
      <c r="P45"/>
      <c r="Q45"/>
    </row>
    <row r="46" spans="1:46" ht="12" customHeight="1">
      <c r="F46" s="1"/>
      <c r="G46" s="37"/>
      <c r="H46" s="37"/>
      <c r="I46" s="37"/>
      <c r="J46" s="38"/>
      <c r="K46" s="1"/>
      <c r="L46" s="1"/>
      <c r="M46" s="1"/>
      <c r="N46" s="1"/>
      <c r="O46"/>
      <c r="P46"/>
      <c r="Q46"/>
    </row>
    <row r="47" spans="1:46" ht="12" customHeight="1">
      <c r="F47" s="1"/>
      <c r="G47" s="37"/>
      <c r="H47" s="37"/>
      <c r="I47" s="37"/>
      <c r="J47" s="38"/>
      <c r="K47" s="1"/>
      <c r="L47" s="1"/>
      <c r="M47" s="1"/>
      <c r="N47" s="1"/>
      <c r="O47"/>
      <c r="P47"/>
      <c r="Q47"/>
    </row>
    <row r="48" spans="1:46" ht="12" customHeight="1">
      <c r="F48" s="1"/>
      <c r="G48" s="37"/>
      <c r="H48" s="37"/>
      <c r="I48" s="37"/>
      <c r="J48" s="38"/>
      <c r="K48" s="1"/>
      <c r="L48" s="1"/>
      <c r="M48" s="1"/>
      <c r="N48" s="1"/>
      <c r="O48"/>
      <c r="P48"/>
      <c r="Q48"/>
    </row>
    <row r="49" spans="6:17" ht="12" customHeight="1">
      <c r="F49" s="1"/>
      <c r="G49" s="37"/>
      <c r="H49" s="37"/>
      <c r="I49" s="37"/>
      <c r="J49" s="38"/>
      <c r="K49" s="1"/>
      <c r="L49" s="1"/>
      <c r="M49" s="1"/>
      <c r="N49" s="1"/>
      <c r="O49"/>
      <c r="P49"/>
      <c r="Q49"/>
    </row>
    <row r="50" spans="6:17" ht="12" customHeight="1">
      <c r="F50" s="1"/>
      <c r="G50" s="37"/>
      <c r="H50" s="37"/>
      <c r="I50" s="37"/>
      <c r="J50" s="38"/>
      <c r="K50" s="1"/>
      <c r="L50" s="1"/>
      <c r="M50" s="1"/>
      <c r="N50" s="1"/>
      <c r="O50"/>
      <c r="P50"/>
      <c r="Q50"/>
    </row>
    <row r="51" spans="6:17" ht="12" customHeight="1">
      <c r="F51" s="1"/>
      <c r="G51" s="37"/>
      <c r="H51" s="37"/>
      <c r="I51" s="37"/>
      <c r="J51" s="38"/>
      <c r="K51" s="1"/>
      <c r="L51" s="1"/>
      <c r="M51" s="1"/>
      <c r="N51" s="1"/>
      <c r="O51"/>
      <c r="P51"/>
      <c r="Q51"/>
    </row>
    <row r="52" spans="6:17" ht="12" customHeight="1">
      <c r="F52" s="1"/>
      <c r="G52" s="37"/>
      <c r="H52" s="37"/>
      <c r="I52" s="37"/>
      <c r="J52" s="38"/>
      <c r="K52" s="1"/>
      <c r="L52" s="1"/>
      <c r="M52" s="1"/>
      <c r="N52" s="1"/>
      <c r="O52"/>
      <c r="P52"/>
      <c r="Q52"/>
    </row>
    <row r="53" spans="6:17" ht="12" customHeight="1">
      <c r="F53" s="1"/>
      <c r="G53" s="37"/>
      <c r="H53" s="37"/>
      <c r="I53" s="37"/>
      <c r="J53" s="38"/>
      <c r="K53" s="1"/>
      <c r="L53" s="1"/>
      <c r="M53" s="1"/>
      <c r="N53" s="1"/>
      <c r="O53"/>
      <c r="P53"/>
      <c r="Q53"/>
    </row>
    <row r="54" spans="6:17" ht="12" customHeight="1">
      <c r="F54" s="1"/>
      <c r="G54" s="37"/>
      <c r="H54" s="37"/>
      <c r="I54" s="37"/>
      <c r="J54" s="38"/>
      <c r="K54" s="1"/>
      <c r="L54" s="1"/>
      <c r="M54" s="1"/>
      <c r="N54" s="1"/>
      <c r="O54"/>
      <c r="P54"/>
      <c r="Q54"/>
    </row>
    <row r="55" spans="6:17" ht="12" customHeight="1">
      <c r="F55" s="1"/>
      <c r="G55" s="37"/>
      <c r="H55" s="37"/>
      <c r="I55" s="37"/>
      <c r="J55" s="38"/>
      <c r="K55" s="1"/>
      <c r="L55" s="1"/>
      <c r="M55" s="1"/>
      <c r="N55" s="1"/>
      <c r="O55"/>
      <c r="P55"/>
      <c r="Q55"/>
    </row>
    <row r="56" spans="6:17" ht="12" customHeight="1">
      <c r="F56" s="1"/>
      <c r="G56" s="37"/>
      <c r="H56" s="37"/>
      <c r="I56" s="37"/>
      <c r="J56" s="38"/>
      <c r="K56" s="1"/>
      <c r="L56" s="1"/>
      <c r="M56" s="1"/>
      <c r="N56" s="1"/>
      <c r="O56"/>
      <c r="P56"/>
      <c r="Q56"/>
    </row>
    <row r="57" spans="6:17" ht="12" customHeight="1">
      <c r="F57" s="1"/>
      <c r="G57" s="37"/>
      <c r="H57" s="37"/>
      <c r="I57" s="37"/>
      <c r="J57" s="38"/>
      <c r="K57" s="1"/>
      <c r="L57" s="1"/>
      <c r="M57" s="1"/>
      <c r="N57" s="1"/>
      <c r="O57"/>
      <c r="P57"/>
      <c r="Q57"/>
    </row>
    <row r="58" spans="6:17" ht="12" customHeight="1">
      <c r="F58" s="1"/>
      <c r="G58" s="37"/>
      <c r="H58" s="37"/>
      <c r="I58" s="37"/>
      <c r="J58" s="38"/>
      <c r="K58" s="1"/>
      <c r="L58" s="1"/>
      <c r="M58" s="1"/>
      <c r="N58" s="1"/>
      <c r="O58"/>
      <c r="P58"/>
      <c r="Q58"/>
    </row>
    <row r="59" spans="6:17">
      <c r="F59" s="1"/>
      <c r="G59" s="37"/>
      <c r="H59" s="37"/>
      <c r="I59" s="37"/>
      <c r="J59" s="38"/>
      <c r="K59" s="1"/>
      <c r="L59" s="1"/>
      <c r="M59" s="1"/>
      <c r="N59" s="1"/>
      <c r="O59"/>
      <c r="P59"/>
      <c r="Q59"/>
    </row>
    <row r="60" spans="6:17" ht="12" customHeight="1">
      <c r="F60" s="1"/>
      <c r="G60" s="37"/>
      <c r="H60" s="37"/>
      <c r="I60" s="37"/>
      <c r="J60" s="38"/>
      <c r="K60" s="1"/>
      <c r="L60" s="1"/>
      <c r="M60" s="1"/>
      <c r="N60" s="1"/>
      <c r="O60"/>
      <c r="P60"/>
      <c r="Q60"/>
    </row>
    <row r="61" spans="6:17" ht="12" customHeight="1">
      <c r="F61" s="1"/>
      <c r="G61" s="37"/>
      <c r="H61" s="37"/>
      <c r="I61" s="37"/>
      <c r="J61" s="38"/>
      <c r="K61" s="1"/>
      <c r="L61" s="1"/>
      <c r="M61" s="1"/>
      <c r="N61" s="1"/>
      <c r="O61"/>
      <c r="P61"/>
      <c r="Q61"/>
    </row>
    <row r="62" spans="6:17" ht="12" customHeight="1">
      <c r="F62" s="1"/>
      <c r="G62" s="37"/>
      <c r="H62" s="37"/>
      <c r="I62" s="37"/>
      <c r="J62" s="38"/>
      <c r="K62" s="1"/>
      <c r="L62" s="1"/>
      <c r="M62" s="1"/>
      <c r="N62" s="1"/>
      <c r="O62"/>
      <c r="P62"/>
      <c r="Q62"/>
    </row>
    <row r="63" spans="6:17" ht="12" customHeight="1">
      <c r="F63" s="1"/>
      <c r="G63" s="37"/>
      <c r="H63" s="37"/>
      <c r="I63" s="37"/>
      <c r="J63" s="38"/>
      <c r="K63" s="1"/>
      <c r="L63" s="1"/>
      <c r="M63" s="1"/>
      <c r="N63" s="1"/>
      <c r="O63"/>
      <c r="P63"/>
      <c r="Q63"/>
    </row>
    <row r="64" spans="6:17" ht="12" customHeight="1">
      <c r="F64" s="1"/>
      <c r="G64" s="37"/>
      <c r="H64" s="37"/>
      <c r="I64" s="37"/>
      <c r="J64" s="38"/>
      <c r="K64" s="1"/>
      <c r="L64" s="1"/>
      <c r="M64" s="1"/>
      <c r="N64" s="1"/>
      <c r="O64"/>
      <c r="P64"/>
      <c r="Q64"/>
    </row>
    <row r="65" spans="6:17" ht="12" customHeight="1">
      <c r="F65" s="1"/>
      <c r="G65" s="37"/>
      <c r="H65" s="37"/>
      <c r="I65" s="37"/>
      <c r="J65" s="38"/>
      <c r="K65" s="1"/>
      <c r="L65" s="1"/>
      <c r="M65" s="1"/>
      <c r="N65" s="1"/>
      <c r="O65"/>
      <c r="P65"/>
      <c r="Q65"/>
    </row>
    <row r="66" spans="6:17" ht="12" customHeight="1">
      <c r="F66" s="1"/>
      <c r="G66" s="37"/>
      <c r="H66" s="37"/>
      <c r="I66" s="37"/>
      <c r="J66" s="38"/>
      <c r="K66" s="1"/>
      <c r="L66" s="1"/>
      <c r="M66" s="1"/>
      <c r="N66" s="1"/>
      <c r="O66"/>
      <c r="P66"/>
      <c r="Q66"/>
    </row>
    <row r="67" spans="6:17" ht="12" customHeight="1">
      <c r="F67" s="1"/>
      <c r="G67" s="37"/>
      <c r="H67" s="37"/>
      <c r="I67" s="37"/>
      <c r="J67" s="38"/>
      <c r="K67" s="1"/>
      <c r="L67" s="1"/>
      <c r="M67" s="1"/>
      <c r="N67" s="1"/>
      <c r="O67"/>
      <c r="P67"/>
      <c r="Q67"/>
    </row>
    <row r="68" spans="6:17" ht="12" customHeight="1">
      <c r="F68" s="1"/>
      <c r="G68" s="37"/>
      <c r="H68" s="37"/>
      <c r="I68" s="37"/>
      <c r="J68" s="38"/>
      <c r="K68" s="1"/>
      <c r="L68" s="1"/>
      <c r="M68" s="1"/>
      <c r="N68" s="1"/>
      <c r="O68"/>
      <c r="P68"/>
      <c r="Q68"/>
    </row>
    <row r="69" spans="6:17" ht="12" customHeight="1">
      <c r="F69" s="1"/>
      <c r="G69" s="37"/>
      <c r="H69" s="37"/>
      <c r="I69" s="37"/>
      <c r="J69" s="38"/>
      <c r="K69" s="1"/>
      <c r="L69" s="1"/>
      <c r="M69" s="1"/>
      <c r="N69" s="1"/>
      <c r="O69"/>
      <c r="P69"/>
      <c r="Q69"/>
    </row>
    <row r="70" spans="6:17" ht="12" customHeight="1">
      <c r="F70" s="1"/>
      <c r="G70" s="37"/>
      <c r="H70" s="37"/>
      <c r="I70" s="37"/>
      <c r="J70" s="38"/>
      <c r="K70" s="1"/>
      <c r="L70" s="1"/>
      <c r="M70" s="1"/>
      <c r="N70" s="1"/>
      <c r="O70"/>
      <c r="P70"/>
      <c r="Q70"/>
    </row>
    <row r="71" spans="6:17" ht="12" customHeight="1">
      <c r="F71" s="1"/>
      <c r="G71" s="37"/>
      <c r="H71" s="37"/>
      <c r="I71" s="37"/>
      <c r="J71" s="38"/>
      <c r="K71" s="1"/>
      <c r="L71" s="1"/>
      <c r="M71" s="1"/>
      <c r="N71" s="1"/>
      <c r="O71"/>
      <c r="P71"/>
      <c r="Q71"/>
    </row>
    <row r="72" spans="6:17" ht="12" customHeight="1">
      <c r="F72" s="1"/>
      <c r="G72" s="37"/>
      <c r="H72" s="37"/>
      <c r="I72" s="37"/>
      <c r="J72" s="38"/>
      <c r="K72" s="1"/>
      <c r="L72" s="1"/>
      <c r="M72" s="1"/>
      <c r="N72" s="1"/>
      <c r="O72"/>
      <c r="P72"/>
      <c r="Q72"/>
    </row>
    <row r="73" spans="6:17" ht="12" customHeight="1">
      <c r="F73" s="1"/>
      <c r="G73" s="37"/>
      <c r="H73" s="37"/>
      <c r="I73" s="37"/>
      <c r="J73" s="38"/>
      <c r="K73" s="1"/>
      <c r="L73" s="1"/>
      <c r="M73" s="1"/>
      <c r="N73" s="1"/>
      <c r="O73"/>
      <c r="P73"/>
      <c r="Q73"/>
    </row>
    <row r="74" spans="6:17" ht="12" customHeight="1">
      <c r="F74" s="1"/>
      <c r="G74" s="37"/>
      <c r="H74" s="37"/>
      <c r="I74" s="37"/>
      <c r="J74" s="38"/>
      <c r="K74" s="1"/>
      <c r="L74" s="1"/>
      <c r="M74" s="1"/>
      <c r="N74" s="1"/>
      <c r="O74"/>
      <c r="P74"/>
      <c r="Q74"/>
    </row>
    <row r="75" spans="6:17" ht="12" customHeight="1">
      <c r="F75" s="1"/>
      <c r="G75" s="37"/>
      <c r="H75" s="37"/>
      <c r="I75" s="37"/>
      <c r="J75" s="38"/>
      <c r="K75" s="1"/>
      <c r="L75" s="1"/>
      <c r="M75" s="1"/>
      <c r="N75" s="1"/>
      <c r="O75"/>
      <c r="P75"/>
      <c r="Q75"/>
    </row>
    <row r="76" spans="6:17" ht="12" customHeight="1">
      <c r="F76" s="1"/>
      <c r="G76" s="37"/>
      <c r="H76" s="37"/>
      <c r="I76" s="37"/>
      <c r="J76" s="38"/>
      <c r="K76" s="1"/>
      <c r="L76" s="1"/>
      <c r="M76" s="1"/>
      <c r="N76" s="1"/>
      <c r="O76"/>
      <c r="P76"/>
      <c r="Q76"/>
    </row>
    <row r="77" spans="6:17" ht="12" customHeight="1">
      <c r="O77"/>
      <c r="P77"/>
      <c r="Q77"/>
    </row>
    <row r="78" spans="6:17">
      <c r="O78"/>
      <c r="P78"/>
      <c r="Q78"/>
    </row>
    <row r="79" spans="6:17" ht="12" customHeight="1">
      <c r="O79"/>
      <c r="P79"/>
      <c r="Q79"/>
    </row>
    <row r="80" spans="6:17" ht="12" customHeight="1">
      <c r="O80"/>
      <c r="P80"/>
      <c r="Q80"/>
    </row>
    <row r="81" spans="15:17" ht="12" customHeight="1">
      <c r="O81"/>
      <c r="P81"/>
      <c r="Q81"/>
    </row>
    <row r="82" spans="15:17" ht="12" customHeight="1">
      <c r="O82"/>
      <c r="P82"/>
      <c r="Q82"/>
    </row>
    <row r="83" spans="15:17" ht="12" customHeight="1">
      <c r="O83"/>
      <c r="P83"/>
      <c r="Q83"/>
    </row>
    <row r="84" spans="15:17" ht="12" customHeight="1">
      <c r="O84"/>
      <c r="P84"/>
      <c r="Q84"/>
    </row>
    <row r="85" spans="15:17" ht="12" customHeight="1">
      <c r="O85"/>
      <c r="P85"/>
      <c r="Q85"/>
    </row>
    <row r="86" spans="15:17" ht="12" customHeight="1">
      <c r="O86"/>
      <c r="P86"/>
      <c r="Q86"/>
    </row>
    <row r="87" spans="15:17" ht="12" customHeight="1">
      <c r="O87"/>
      <c r="P87"/>
      <c r="Q87"/>
    </row>
    <row r="88" spans="15:17" ht="12" customHeight="1">
      <c r="O88"/>
      <c r="P88"/>
      <c r="Q88"/>
    </row>
    <row r="89" spans="15:17" ht="12" customHeight="1">
      <c r="O89"/>
      <c r="P89"/>
      <c r="Q89"/>
    </row>
    <row r="90" spans="15:17" ht="12" customHeight="1">
      <c r="O90"/>
      <c r="P90"/>
      <c r="Q90"/>
    </row>
    <row r="91" spans="15:17" ht="12" customHeight="1">
      <c r="O91"/>
      <c r="P91"/>
      <c r="Q91"/>
    </row>
    <row r="92" spans="15:17" ht="12" customHeight="1">
      <c r="O92"/>
      <c r="P92"/>
      <c r="Q92"/>
    </row>
    <row r="93" spans="15:17" ht="12" customHeight="1">
      <c r="O93"/>
      <c r="P93"/>
      <c r="Q93"/>
    </row>
    <row r="94" spans="15:17" ht="12" customHeight="1">
      <c r="O94"/>
      <c r="P94"/>
      <c r="Q94"/>
    </row>
    <row r="95" spans="15:17" ht="12" customHeight="1">
      <c r="O95"/>
      <c r="P95"/>
      <c r="Q95"/>
    </row>
    <row r="96" spans="15:17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12" customHeight="1"/>
    <row r="177" ht="12" customHeight="1"/>
    <row r="178" ht="12" customHeight="1"/>
    <row r="179" ht="12" customHeight="1"/>
    <row r="180" ht="12" customHeight="1"/>
    <row r="181" ht="12" customHeight="1"/>
    <row r="182" ht="12" customHeight="1"/>
    <row r="183" ht="12" customHeight="1"/>
    <row r="184" ht="12" customHeight="1"/>
    <row r="185" ht="12" customHeight="1"/>
    <row r="186" ht="12" customHeight="1"/>
    <row r="187" ht="12" customHeight="1"/>
    <row r="188" ht="12" customHeight="1"/>
    <row r="189" ht="12" customHeight="1"/>
    <row r="190" ht="12" customHeight="1"/>
    <row r="191" ht="12" customHeight="1"/>
    <row r="192" ht="12" customHeight="1"/>
    <row r="193" ht="12" customHeight="1"/>
    <row r="194" ht="12" customHeight="1"/>
    <row r="195" ht="12" customHeight="1"/>
    <row r="196" ht="12" customHeight="1"/>
    <row r="197" ht="12" customHeight="1"/>
    <row r="198" ht="12" customHeight="1"/>
    <row r="199" ht="12" customHeight="1"/>
    <row r="200" ht="12" customHeight="1"/>
    <row r="201" ht="12" customHeight="1"/>
    <row r="202" ht="12" customHeight="1"/>
    <row r="203" ht="12" customHeight="1"/>
    <row r="204" ht="12" customHeight="1"/>
    <row r="205" ht="12" customHeight="1"/>
    <row r="206" ht="12" customHeight="1"/>
    <row r="207" ht="12" customHeight="1"/>
    <row r="208" ht="12" customHeight="1"/>
    <row r="209" ht="12" customHeight="1"/>
    <row r="210" ht="12" customHeight="1"/>
    <row r="211" ht="12" customHeight="1"/>
    <row r="212" ht="12" customHeight="1"/>
    <row r="213" ht="12" customHeight="1"/>
    <row r="214" ht="12" customHeight="1"/>
    <row r="215" ht="12" customHeight="1"/>
    <row r="216" ht="12" customHeight="1"/>
    <row r="217" ht="12" customHeight="1"/>
    <row r="218" ht="12" customHeight="1"/>
    <row r="219" ht="12" customHeight="1"/>
    <row r="220" ht="12" customHeight="1"/>
    <row r="221" ht="12" customHeight="1"/>
    <row r="222" ht="12" customHeight="1"/>
    <row r="223" ht="12" customHeight="1"/>
    <row r="224" ht="12" customHeight="1"/>
    <row r="225" ht="12" customHeight="1"/>
    <row r="226" ht="12" customHeight="1"/>
    <row r="227" ht="12" customHeight="1"/>
    <row r="228" ht="12" customHeight="1"/>
    <row r="229" ht="12" customHeight="1"/>
    <row r="230" ht="12" customHeight="1"/>
    <row r="231" ht="12" customHeight="1"/>
    <row r="232" ht="12" customHeight="1"/>
    <row r="233" ht="12" customHeight="1"/>
    <row r="234" ht="12" customHeight="1"/>
    <row r="235" ht="12" customHeight="1"/>
    <row r="236" ht="12" customHeight="1"/>
    <row r="237" ht="12" customHeight="1"/>
    <row r="238" ht="12" customHeight="1"/>
    <row r="239" ht="12" customHeight="1"/>
    <row r="240" ht="12" customHeight="1"/>
    <row r="241" ht="12" customHeight="1"/>
    <row r="242" ht="12" customHeight="1"/>
    <row r="243" ht="12" customHeight="1"/>
    <row r="244" ht="12" customHeight="1"/>
    <row r="245" ht="12" customHeight="1"/>
    <row r="246" ht="12" customHeight="1"/>
    <row r="247" ht="12" customHeight="1"/>
    <row r="248" ht="12" customHeight="1"/>
    <row r="249" ht="12" customHeight="1"/>
    <row r="250" ht="12" customHeight="1"/>
    <row r="251" ht="12" customHeight="1"/>
    <row r="252" ht="12" customHeight="1"/>
    <row r="253" ht="12" customHeight="1"/>
    <row r="254" ht="12" customHeight="1"/>
    <row r="255" ht="12" customHeight="1"/>
    <row r="256" ht="12" customHeight="1"/>
    <row r="257" ht="12" customHeight="1"/>
    <row r="258" ht="12" customHeight="1"/>
    <row r="259" ht="12" customHeight="1"/>
    <row r="260" ht="12" customHeight="1"/>
    <row r="261" ht="12" customHeight="1"/>
    <row r="262" ht="12" customHeight="1"/>
    <row r="263" ht="12" customHeight="1"/>
    <row r="264" ht="12" customHeight="1"/>
    <row r="265" ht="12" customHeight="1"/>
    <row r="266" ht="12" customHeight="1"/>
    <row r="267" ht="12" customHeight="1"/>
    <row r="268" ht="12" customHeight="1"/>
    <row r="269" ht="12" customHeight="1"/>
    <row r="270" ht="12" customHeight="1"/>
    <row r="271" ht="12" customHeight="1"/>
    <row r="272" ht="12" customHeight="1"/>
    <row r="273" ht="12" customHeight="1"/>
    <row r="274" ht="12" customHeight="1"/>
    <row r="275" ht="12" customHeight="1"/>
    <row r="276" ht="12" customHeight="1"/>
    <row r="277" ht="12" customHeight="1"/>
    <row r="278" ht="12" customHeight="1"/>
    <row r="279" ht="12" customHeight="1"/>
    <row r="280" ht="12" customHeight="1"/>
    <row r="281" ht="12" customHeight="1"/>
    <row r="282" ht="12" customHeight="1"/>
    <row r="283" ht="12" customHeight="1"/>
    <row r="284" ht="12" customHeight="1"/>
    <row r="285" ht="12" customHeight="1"/>
    <row r="286" ht="12" customHeight="1"/>
    <row r="287" ht="12" customHeight="1"/>
    <row r="288" ht="12" customHeight="1"/>
    <row r="289" ht="12" customHeight="1"/>
    <row r="290" ht="12" customHeight="1"/>
    <row r="291" ht="12" customHeight="1"/>
    <row r="292" ht="12" customHeight="1"/>
    <row r="293" ht="12" customHeight="1"/>
    <row r="294" ht="12" customHeight="1"/>
    <row r="295" ht="12" customHeight="1"/>
    <row r="296" ht="12" customHeight="1"/>
    <row r="297" ht="12" customHeight="1"/>
    <row r="298" ht="12" customHeight="1"/>
    <row r="299" ht="12" customHeight="1"/>
    <row r="300" ht="12" customHeight="1"/>
    <row r="301" ht="12" customHeight="1"/>
    <row r="302" ht="12" customHeight="1"/>
    <row r="303" ht="12" customHeight="1"/>
    <row r="304" ht="12" customHeight="1"/>
    <row r="305" ht="12" customHeight="1"/>
    <row r="306" ht="12" customHeight="1"/>
    <row r="307" ht="12" customHeight="1"/>
    <row r="308" ht="12" customHeight="1"/>
    <row r="309" ht="12" customHeight="1"/>
    <row r="310" ht="12" customHeight="1"/>
    <row r="311" ht="12" customHeight="1"/>
    <row r="312" ht="12" customHeight="1"/>
    <row r="313" ht="12" customHeight="1"/>
    <row r="314" ht="12" customHeight="1"/>
    <row r="315" ht="12" customHeight="1"/>
    <row r="316" ht="12" customHeight="1"/>
    <row r="317" ht="12" customHeight="1"/>
    <row r="318" ht="12" customHeight="1"/>
    <row r="319" ht="12" customHeight="1"/>
    <row r="320" ht="12" customHeight="1"/>
    <row r="321" ht="12" customHeight="1"/>
    <row r="322" ht="12" customHeight="1"/>
    <row r="323" ht="12" customHeight="1"/>
    <row r="324" ht="12" customHeight="1"/>
    <row r="325" ht="12" customHeight="1"/>
    <row r="326" ht="12" customHeight="1"/>
    <row r="327" ht="12" customHeight="1"/>
    <row r="328" ht="12" customHeight="1"/>
  </sheetData>
  <dataConsolidate>
    <dataRefs count="1">
      <dataRef ref="T4:W269" sheet="紙本紀錄表" r:id="rId1"/>
    </dataRefs>
  </dataConsolidate>
  <mergeCells count="49">
    <mergeCell ref="AE41:AG41"/>
    <mergeCell ref="AA22:AC22"/>
    <mergeCell ref="AE22:AG22"/>
    <mergeCell ref="AM35:AM41"/>
    <mergeCell ref="D38:D40"/>
    <mergeCell ref="D41:F41"/>
    <mergeCell ref="G41:I41"/>
    <mergeCell ref="K41:M41"/>
    <mergeCell ref="D23:D25"/>
    <mergeCell ref="D26:D28"/>
    <mergeCell ref="D29:D31"/>
    <mergeCell ref="D32:D34"/>
    <mergeCell ref="D35:D37"/>
    <mergeCell ref="O41:Q41"/>
    <mergeCell ref="S41:U41"/>
    <mergeCell ref="W41:Y41"/>
    <mergeCell ref="AA41:AC41"/>
    <mergeCell ref="G22:I22"/>
    <mergeCell ref="K22:M22"/>
    <mergeCell ref="O22:Q22"/>
    <mergeCell ref="S22:U22"/>
    <mergeCell ref="W22:Y22"/>
    <mergeCell ref="D15:D17"/>
    <mergeCell ref="AM15:AM21"/>
    <mergeCell ref="D18:D20"/>
    <mergeCell ref="D21:F21"/>
    <mergeCell ref="G21:I21"/>
    <mergeCell ref="K21:M21"/>
    <mergeCell ref="O21:Q21"/>
    <mergeCell ref="S21:U21"/>
    <mergeCell ref="W21:Y21"/>
    <mergeCell ref="AA21:AC21"/>
    <mergeCell ref="AE21:AG21"/>
    <mergeCell ref="D12:D14"/>
    <mergeCell ref="B1:C1"/>
    <mergeCell ref="D1:F1"/>
    <mergeCell ref="J1:K1"/>
    <mergeCell ref="L1:O1"/>
    <mergeCell ref="D3:D5"/>
    <mergeCell ref="D6:D8"/>
    <mergeCell ref="D9:D11"/>
    <mergeCell ref="AI1:AL1"/>
    <mergeCell ref="G2:I2"/>
    <mergeCell ref="K2:M2"/>
    <mergeCell ref="O2:Q2"/>
    <mergeCell ref="S2:U2"/>
    <mergeCell ref="W2:Y2"/>
    <mergeCell ref="AA2:AC2"/>
    <mergeCell ref="AE2:AG2"/>
  </mergeCells>
  <phoneticPr fontId="1" type="noConversion"/>
  <conditionalFormatting sqref="G2:G22 H3:I20 K3:M20 O3:Q20 W3:Y20 AE3:AG20 G23:I40 K23:M40 O23:Q40 S23:U40 W23:Y40 AE23:AG40 S3:U20 K2 O2 S2 W2 AE2 K21:K22 O21:O22 S21:S22 W21:W22 G41 K41 O41 S41 W41 G96:I1048576">
    <cfRule type="containsText" dxfId="112" priority="37" operator="containsText" text="K">
      <formula>NOT(ISERROR(SEARCH("K",G2)))</formula>
    </cfRule>
  </conditionalFormatting>
  <conditionalFormatting sqref="G3">
    <cfRule type="cellIs" dxfId="111" priority="36" operator="equal">
      <formula>"K"</formula>
    </cfRule>
  </conditionalFormatting>
  <conditionalFormatting sqref="G23">
    <cfRule type="cellIs" dxfId="110" priority="26" operator="equal">
      <formula>"K"</formula>
    </cfRule>
  </conditionalFormatting>
  <conditionalFormatting sqref="G3:I20">
    <cfRule type="cellIs" dxfId="109" priority="35" operator="between">
      <formula>1</formula>
      <formula>999</formula>
    </cfRule>
  </conditionalFormatting>
  <conditionalFormatting sqref="G23:I40">
    <cfRule type="cellIs" dxfId="108" priority="25" operator="between">
      <formula>1</formula>
      <formula>999</formula>
    </cfRule>
  </conditionalFormatting>
  <conditionalFormatting sqref="G3:AG20 G23:AG40">
    <cfRule type="cellIs" dxfId="107" priority="13" operator="equal">
      <formula>"AP"</formula>
    </cfRule>
    <cfRule type="cellIs" dxfId="106" priority="14" operator="equal">
      <formula>"DI"</formula>
    </cfRule>
  </conditionalFormatting>
  <conditionalFormatting sqref="K3">
    <cfRule type="cellIs" dxfId="105" priority="34" operator="equal">
      <formula>"K"</formula>
    </cfRule>
  </conditionalFormatting>
  <conditionalFormatting sqref="K23">
    <cfRule type="cellIs" dxfId="104" priority="24" operator="equal">
      <formula>"K"</formula>
    </cfRule>
  </conditionalFormatting>
  <conditionalFormatting sqref="K3:M20">
    <cfRule type="cellIs" dxfId="103" priority="33" operator="between">
      <formula>1</formula>
      <formula>999</formula>
    </cfRule>
  </conditionalFormatting>
  <conditionalFormatting sqref="K23:M40">
    <cfRule type="cellIs" dxfId="102" priority="23" operator="between">
      <formula>1</formula>
      <formula>999</formula>
    </cfRule>
  </conditionalFormatting>
  <conditionalFormatting sqref="O3">
    <cfRule type="cellIs" dxfId="101" priority="32" operator="equal">
      <formula>"K"</formula>
    </cfRule>
  </conditionalFormatting>
  <conditionalFormatting sqref="O23">
    <cfRule type="cellIs" dxfId="100" priority="22" operator="equal">
      <formula>"K"</formula>
    </cfRule>
  </conditionalFormatting>
  <conditionalFormatting sqref="O3:Q20">
    <cfRule type="cellIs" dxfId="99" priority="31" operator="between">
      <formula>1</formula>
      <formula>999</formula>
    </cfRule>
  </conditionalFormatting>
  <conditionalFormatting sqref="O23:Q40">
    <cfRule type="cellIs" dxfId="98" priority="21" operator="between">
      <formula>1</formula>
      <formula>999</formula>
    </cfRule>
  </conditionalFormatting>
  <conditionalFormatting sqref="S23">
    <cfRule type="cellIs" dxfId="97" priority="20" operator="equal">
      <formula>"K"</formula>
    </cfRule>
  </conditionalFormatting>
  <conditionalFormatting sqref="S3:U20">
    <cfRule type="cellIs" dxfId="96" priority="12" operator="between">
      <formula>1</formula>
      <formula>999</formula>
    </cfRule>
  </conditionalFormatting>
  <conditionalFormatting sqref="S23:U40">
    <cfRule type="cellIs" dxfId="95" priority="19" operator="between">
      <formula>1</formula>
      <formula>999</formula>
    </cfRule>
  </conditionalFormatting>
  <conditionalFormatting sqref="W3">
    <cfRule type="cellIs" dxfId="94" priority="30" operator="equal">
      <formula>"K"</formula>
    </cfRule>
  </conditionalFormatting>
  <conditionalFormatting sqref="W23">
    <cfRule type="cellIs" dxfId="93" priority="18" operator="equal">
      <formula>"K"</formula>
    </cfRule>
  </conditionalFormatting>
  <conditionalFormatting sqref="W3:Y20">
    <cfRule type="cellIs" dxfId="92" priority="29" operator="between">
      <formula>1</formula>
      <formula>999</formula>
    </cfRule>
  </conditionalFormatting>
  <conditionalFormatting sqref="W23:Y40">
    <cfRule type="cellIs" dxfId="91" priority="17" operator="between">
      <formula>1</formula>
      <formula>999</formula>
    </cfRule>
  </conditionalFormatting>
  <conditionalFormatting sqref="AA2">
    <cfRule type="containsText" dxfId="90" priority="8" operator="containsText" text="K">
      <formula>NOT(ISERROR(SEARCH("K",AA2)))</formula>
    </cfRule>
  </conditionalFormatting>
  <conditionalFormatting sqref="AA3">
    <cfRule type="cellIs" dxfId="89" priority="10" operator="equal">
      <formula>"K"</formula>
    </cfRule>
  </conditionalFormatting>
  <conditionalFormatting sqref="AA21:AA22">
    <cfRule type="containsText" dxfId="88" priority="2" operator="containsText" text="K">
      <formula>NOT(ISERROR(SEARCH("K",AA21)))</formula>
    </cfRule>
  </conditionalFormatting>
  <conditionalFormatting sqref="AA23">
    <cfRule type="cellIs" dxfId="87" priority="6" operator="equal">
      <formula>"K"</formula>
    </cfRule>
  </conditionalFormatting>
  <conditionalFormatting sqref="AA41">
    <cfRule type="containsText" dxfId="86" priority="4" operator="containsText" text="K">
      <formula>NOT(ISERROR(SEARCH("K",AA41)))</formula>
    </cfRule>
  </conditionalFormatting>
  <conditionalFormatting sqref="AA3:AC20">
    <cfRule type="containsText" dxfId="85" priority="11" operator="containsText" text="K">
      <formula>NOT(ISERROR(SEARCH("K",AA3)))</formula>
    </cfRule>
    <cfRule type="cellIs" dxfId="84" priority="9" operator="between">
      <formula>1</formula>
      <formula>999</formula>
    </cfRule>
  </conditionalFormatting>
  <conditionalFormatting sqref="AA23:AC40">
    <cfRule type="containsText" dxfId="83" priority="7" operator="containsText" text="K">
      <formula>NOT(ISERROR(SEARCH("K",AA23)))</formula>
    </cfRule>
    <cfRule type="cellIs" dxfId="82" priority="5" operator="between">
      <formula>1</formula>
      <formula>999</formula>
    </cfRule>
  </conditionalFormatting>
  <conditionalFormatting sqref="AE3">
    <cfRule type="cellIs" dxfId="81" priority="28" operator="equal">
      <formula>"K"</formula>
    </cfRule>
  </conditionalFormatting>
  <conditionalFormatting sqref="AE21:AE22">
    <cfRule type="containsText" dxfId="80" priority="1" operator="containsText" text="K">
      <formula>NOT(ISERROR(SEARCH("K",AE21)))</formula>
    </cfRule>
  </conditionalFormatting>
  <conditionalFormatting sqref="AE23">
    <cfRule type="cellIs" dxfId="79" priority="16" operator="equal">
      <formula>"K"</formula>
    </cfRule>
  </conditionalFormatting>
  <conditionalFormatting sqref="AE41">
    <cfRule type="containsText" dxfId="78" priority="3" operator="containsText" text="K">
      <formula>NOT(ISERROR(SEARCH("K",AE41)))</formula>
    </cfRule>
  </conditionalFormatting>
  <conditionalFormatting sqref="AE3:AG20">
    <cfRule type="cellIs" dxfId="77" priority="27" operator="between">
      <formula>1</formula>
      <formula>999</formula>
    </cfRule>
  </conditionalFormatting>
  <conditionalFormatting sqref="AE23:AG40">
    <cfRule type="cellIs" dxfId="76" priority="15" operator="between">
      <formula>1</formula>
      <formula>999</formula>
    </cfRule>
  </conditionalFormatting>
  <pageMargins left="0.78740157480314965" right="0" top="0.19685039370078741" bottom="0" header="0" footer="0"/>
  <pageSetup paperSize="9" scale="54" orientation="landscape" horizontalDpi="360" verticalDpi="360"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分組球員名單!$F$3:$F$7</xm:f>
          </x14:formula1>
          <xm:sqref>T1 X1</xm:sqref>
        </x14:dataValidation>
        <x14:dataValidation type="list" allowBlank="1" showInputMessage="1" showErrorMessage="1">
          <x14:formula1>
            <xm:f>分組球員名單!$D$1:$D$4</xm:f>
          </x14:formula1>
          <xm:sqref>AM13 AM33 AM29:AM30 AM26 AM23 AM9:AM10 AM5:AM6 AM3</xm:sqref>
        </x14:dataValidation>
        <x14:dataValidation type="list" allowBlank="1" showInputMessage="1" showErrorMessage="1">
          <x14:formula1>
            <xm:f>分組球員名單!$D$3:$D$19</xm:f>
          </x14:formula1>
          <xm:sqref>AM4 AM31:AM32 AM27:AM28 AM24:AM25 AM11:AM12 AM7:AM8</xm:sqref>
        </x14:dataValidation>
        <x14:dataValidation type="list" allowBlank="1" showInputMessage="1" showErrorMessage="1">
          <x14:formula1>
            <xm:f>分組球員名單!$A$2:$A$48</xm:f>
          </x14:formula1>
          <xm:sqref>F23:F40 F3:F20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B328"/>
  <sheetViews>
    <sheetView zoomScaleNormal="100" workbookViewId="0">
      <selection activeCell="T1" sqref="T1"/>
    </sheetView>
  </sheetViews>
  <sheetFormatPr defaultRowHeight="16.5"/>
  <cols>
    <col min="1" max="1" width="7.5" customWidth="1"/>
    <col min="2" max="2" width="5.625" customWidth="1"/>
    <col min="3" max="3" width="5.875" customWidth="1"/>
    <col min="4" max="4" width="2.625" style="14" customWidth="1"/>
    <col min="5" max="5" width="4.375" style="14" customWidth="1"/>
    <col min="6" max="6" width="14.625" style="15" customWidth="1"/>
    <col min="7" max="9" width="3.625" style="16" customWidth="1"/>
    <col min="10" max="10" width="3.625" style="17" customWidth="1"/>
    <col min="11" max="14" width="3.625" style="15" customWidth="1"/>
    <col min="15" max="17" width="3.625" style="1" customWidth="1"/>
    <col min="18" max="33" width="3.625" customWidth="1"/>
    <col min="34" max="34" width="2.625" customWidth="1"/>
    <col min="35" max="36" width="4.375" customWidth="1"/>
    <col min="37" max="37" width="4.625" customWidth="1"/>
    <col min="38" max="38" width="4.5" customWidth="1"/>
    <col min="39" max="39" width="16" customWidth="1"/>
    <col min="41" max="51" width="8.625" customWidth="1"/>
  </cols>
  <sheetData>
    <row r="1" spans="1:54" ht="20.100000000000001" customHeight="1" thickBot="1">
      <c r="B1" s="272" t="s">
        <v>27</v>
      </c>
      <c r="C1" s="280"/>
      <c r="D1" s="281" t="s">
        <v>0</v>
      </c>
      <c r="E1" s="282"/>
      <c r="F1" s="283"/>
      <c r="G1" s="24"/>
      <c r="H1" s="23" t="s">
        <v>49</v>
      </c>
      <c r="I1" s="23"/>
      <c r="J1" s="284" t="s">
        <v>1</v>
      </c>
      <c r="K1" s="285"/>
      <c r="L1" s="286" t="s">
        <v>121</v>
      </c>
      <c r="M1" s="287"/>
      <c r="N1" s="287"/>
      <c r="O1" s="288"/>
      <c r="P1" s="32"/>
      <c r="Q1" s="58">
        <f>AE21</f>
        <v>7</v>
      </c>
      <c r="R1" s="33"/>
      <c r="S1" s="33"/>
      <c r="T1" s="33" t="s">
        <v>142</v>
      </c>
      <c r="U1" s="35"/>
      <c r="V1" s="33" t="s">
        <v>2</v>
      </c>
      <c r="W1" s="33"/>
      <c r="X1" s="33" t="s">
        <v>148</v>
      </c>
      <c r="Y1" s="35"/>
      <c r="Z1" s="33"/>
      <c r="AA1" s="58">
        <f>AE41</f>
        <v>11</v>
      </c>
      <c r="AB1" s="33"/>
      <c r="AC1" s="33"/>
      <c r="AD1" s="33"/>
      <c r="AE1" s="123"/>
      <c r="AG1" s="123"/>
      <c r="AH1" s="34"/>
      <c r="AI1" s="272" t="s">
        <v>8</v>
      </c>
      <c r="AJ1" s="273"/>
      <c r="AK1" s="273"/>
      <c r="AL1" s="273"/>
      <c r="AM1" s="64"/>
    </row>
    <row r="2" spans="1:54" ht="15" customHeight="1" thickBot="1">
      <c r="A2" s="67" t="s">
        <v>17</v>
      </c>
      <c r="B2" s="59" t="s">
        <v>26</v>
      </c>
      <c r="C2" s="59" t="s">
        <v>24</v>
      </c>
      <c r="D2" s="18" t="s">
        <v>3</v>
      </c>
      <c r="E2" s="18" t="s">
        <v>18</v>
      </c>
      <c r="F2" s="25" t="s">
        <v>4</v>
      </c>
      <c r="G2" s="274">
        <v>1</v>
      </c>
      <c r="H2" s="275"/>
      <c r="I2" s="275"/>
      <c r="J2" s="20" t="s">
        <v>5</v>
      </c>
      <c r="K2" s="275">
        <v>2</v>
      </c>
      <c r="L2" s="275"/>
      <c r="M2" s="275"/>
      <c r="N2" s="19" t="s">
        <v>5</v>
      </c>
      <c r="O2" s="300">
        <v>3</v>
      </c>
      <c r="P2" s="301"/>
      <c r="Q2" s="301"/>
      <c r="R2" s="27" t="s">
        <v>5</v>
      </c>
      <c r="S2" s="302">
        <v>4</v>
      </c>
      <c r="T2" s="303"/>
      <c r="U2" s="303"/>
      <c r="V2" s="26" t="s">
        <v>5</v>
      </c>
      <c r="W2" s="302">
        <v>5</v>
      </c>
      <c r="X2" s="303"/>
      <c r="Y2" s="303"/>
      <c r="Z2" s="36" t="s">
        <v>5</v>
      </c>
      <c r="AA2" s="302">
        <v>6</v>
      </c>
      <c r="AB2" s="303"/>
      <c r="AC2" s="304"/>
      <c r="AD2" s="124" t="s">
        <v>74</v>
      </c>
      <c r="AE2" s="274">
        <v>7</v>
      </c>
      <c r="AF2" s="275"/>
      <c r="AG2" s="276"/>
      <c r="AH2" s="19" t="s">
        <v>5</v>
      </c>
      <c r="AI2" s="44" t="s">
        <v>25</v>
      </c>
      <c r="AJ2" s="42" t="s">
        <v>11</v>
      </c>
      <c r="AK2" s="43" t="s">
        <v>7</v>
      </c>
      <c r="AL2" s="61" t="s">
        <v>87</v>
      </c>
      <c r="AM2" s="19" t="s">
        <v>23</v>
      </c>
      <c r="AN2" s="72"/>
    </row>
    <row r="3" spans="1:54" ht="15" customHeight="1" thickBot="1">
      <c r="A3" s="60">
        <f>COUNTIF($G$23:$AG$40,E3)</f>
        <v>0</v>
      </c>
      <c r="B3" s="66"/>
      <c r="C3" s="66">
        <f>COUNTIF(G3:AG3,"HR")</f>
        <v>0</v>
      </c>
      <c r="D3" s="278">
        <v>1</v>
      </c>
      <c r="E3" s="70" t="s">
        <v>196</v>
      </c>
      <c r="F3" s="56" t="s">
        <v>125</v>
      </c>
      <c r="G3" s="28" t="s">
        <v>208</v>
      </c>
      <c r="H3" s="21"/>
      <c r="I3" s="22"/>
      <c r="J3" s="11"/>
      <c r="K3" s="28"/>
      <c r="L3" s="21"/>
      <c r="M3" s="22"/>
      <c r="N3" s="11"/>
      <c r="O3" s="28" t="s">
        <v>208</v>
      </c>
      <c r="P3" s="71"/>
      <c r="Q3" s="55"/>
      <c r="R3" s="11"/>
      <c r="S3" s="28" t="s">
        <v>208</v>
      </c>
      <c r="T3" s="21"/>
      <c r="U3" s="22"/>
      <c r="V3" s="11"/>
      <c r="W3" s="28"/>
      <c r="X3" s="21" t="s">
        <v>208</v>
      </c>
      <c r="Y3" s="22"/>
      <c r="Z3" s="11"/>
      <c r="AA3" s="28"/>
      <c r="AB3" s="21"/>
      <c r="AC3" s="22"/>
      <c r="AD3" s="11"/>
      <c r="AE3" s="21"/>
      <c r="AF3" s="21"/>
      <c r="AG3" s="22"/>
      <c r="AH3" s="8"/>
      <c r="AI3" s="52">
        <f>COUNTA(G3:I3,K3:M3,O3:Q3,S3:U3,W3:Y3,AA3:AC3,AE3:AG3)</f>
        <v>4</v>
      </c>
      <c r="AJ3" s="52">
        <f>COUNTIF(G3:AG3,"R")+(COUNTIF(G3:AG3,"HR")*2)</f>
        <v>0</v>
      </c>
      <c r="AK3" s="52">
        <f>COUNTIF(G3:AG3,"K")</f>
        <v>4</v>
      </c>
      <c r="AL3" s="52">
        <f>$A3+$B3</f>
        <v>0</v>
      </c>
      <c r="AM3" s="74" t="s">
        <v>21</v>
      </c>
      <c r="AO3" s="18" t="s">
        <v>18</v>
      </c>
      <c r="AP3" s="25" t="s">
        <v>4</v>
      </c>
      <c r="AQ3" s="44" t="s">
        <v>25</v>
      </c>
      <c r="AR3" s="42" t="s">
        <v>11</v>
      </c>
      <c r="AS3" s="43" t="s">
        <v>7</v>
      </c>
      <c r="AT3" s="45" t="s">
        <v>87</v>
      </c>
      <c r="AV3" t="s">
        <v>119</v>
      </c>
      <c r="AW3" s="1"/>
      <c r="AX3" s="130" t="s">
        <v>120</v>
      </c>
      <c r="AY3" s="37"/>
      <c r="AZ3" s="37"/>
      <c r="BA3" s="37"/>
      <c r="BB3" s="37"/>
    </row>
    <row r="4" spans="1:54" ht="15" customHeight="1">
      <c r="A4" s="60">
        <f t="shared" ref="A4:A20" si="0">COUNTIF($G$23:$AG$40,E4)</f>
        <v>0</v>
      </c>
      <c r="B4" s="60"/>
      <c r="C4" s="66">
        <f t="shared" ref="C4:C20" si="1">COUNTIF(G4:AG4,"HR")</f>
        <v>0</v>
      </c>
      <c r="D4" s="278"/>
      <c r="E4" s="69"/>
      <c r="F4" s="57"/>
      <c r="G4" s="29"/>
      <c r="H4" s="3"/>
      <c r="I4" s="6"/>
      <c r="J4" s="12"/>
      <c r="K4" s="29"/>
      <c r="L4" s="3"/>
      <c r="M4" s="6"/>
      <c r="N4" s="12"/>
      <c r="O4" s="29"/>
      <c r="P4" s="3"/>
      <c r="Q4" s="6"/>
      <c r="R4" s="12"/>
      <c r="S4" s="29"/>
      <c r="T4" s="3"/>
      <c r="U4" s="6"/>
      <c r="V4" s="12"/>
      <c r="W4" s="29"/>
      <c r="X4" s="3"/>
      <c r="Y4" s="6"/>
      <c r="Z4" s="12"/>
      <c r="AA4" s="29"/>
      <c r="AB4" s="3"/>
      <c r="AC4" s="6"/>
      <c r="AD4" s="12"/>
      <c r="AE4" s="3"/>
      <c r="AF4" s="3"/>
      <c r="AG4" s="6"/>
      <c r="AH4" s="9"/>
      <c r="AI4" s="52">
        <f t="shared" ref="AI4:AI20" si="2">COUNTA(G4:I4,K4:M4,O4:Q4,S4:U4,W4:Y4,AA4:AC4,AE4:AG4)</f>
        <v>0</v>
      </c>
      <c r="AJ4" s="52">
        <f t="shared" ref="AJ4:AJ20" si="3">COUNTIF(G4:AG4,"R")+(COUNTIF(G4:AG4,"HR")*2)</f>
        <v>0</v>
      </c>
      <c r="AK4" s="52">
        <f t="shared" ref="AK4:AK20" si="4">COUNTIF(G4:AG4,"K")</f>
        <v>0</v>
      </c>
      <c r="AL4" s="52">
        <f t="shared" ref="AL4:AL20" si="5">$A4+$B4</f>
        <v>0</v>
      </c>
      <c r="AM4" s="75" t="s">
        <v>60</v>
      </c>
      <c r="AO4" s="66"/>
      <c r="AP4" s="1" t="str" cm="1">
        <f t="array" ref="AP4:AP11">_xlfn.UNIQUE(F3:F20)</f>
        <v>古奇哲</v>
      </c>
      <c r="AQ4" s="66">
        <f>SUMIF($F$3:$F$20,AP4,$AI$3:$AI$20)</f>
        <v>4</v>
      </c>
      <c r="AR4" s="84">
        <f>SUMIF($F$3:$F$20,AP4,$AJ$3:$AJ$20)</f>
        <v>0</v>
      </c>
      <c r="AS4" s="84">
        <f>SUMIF($F$3:$F$20,AP4,$AK$3:$AK$20)</f>
        <v>4</v>
      </c>
      <c r="AT4" s="84">
        <f>SUMIF($F$3:$F$20,AP4,$AL$3:$AL$20)</f>
        <v>0</v>
      </c>
      <c r="AV4" s="232" t="s">
        <v>32</v>
      </c>
      <c r="AW4" s="230" t="s">
        <v>25</v>
      </c>
      <c r="AX4" s="233" t="s">
        <v>11</v>
      </c>
      <c r="AY4" s="234" t="s">
        <v>7</v>
      </c>
    </row>
    <row r="5" spans="1:54" ht="15" customHeight="1">
      <c r="A5" s="60">
        <f t="shared" si="0"/>
        <v>0</v>
      </c>
      <c r="B5" s="60"/>
      <c r="C5" s="66">
        <f t="shared" si="1"/>
        <v>0</v>
      </c>
      <c r="D5" s="279"/>
      <c r="E5" s="69"/>
      <c r="F5" s="57"/>
      <c r="G5" s="30"/>
      <c r="H5" s="4"/>
      <c r="I5" s="7"/>
      <c r="J5" s="12"/>
      <c r="K5" s="30"/>
      <c r="L5" s="4"/>
      <c r="M5" s="7"/>
      <c r="N5" s="12"/>
      <c r="O5" s="30"/>
      <c r="P5" s="4"/>
      <c r="Q5" s="7"/>
      <c r="R5" s="12"/>
      <c r="S5" s="30"/>
      <c r="T5" s="4"/>
      <c r="U5" s="7"/>
      <c r="V5" s="12"/>
      <c r="W5" s="30"/>
      <c r="X5" s="4"/>
      <c r="Y5" s="7"/>
      <c r="Z5" s="12"/>
      <c r="AA5" s="30"/>
      <c r="AB5" s="4"/>
      <c r="AC5" s="7"/>
      <c r="AD5" s="12"/>
      <c r="AE5" s="4"/>
      <c r="AF5" s="4"/>
      <c r="AG5" s="7"/>
      <c r="AH5" s="9"/>
      <c r="AI5" s="52">
        <f t="shared" si="2"/>
        <v>0</v>
      </c>
      <c r="AJ5" s="52">
        <f t="shared" si="3"/>
        <v>0</v>
      </c>
      <c r="AK5" s="52">
        <f t="shared" si="4"/>
        <v>0</v>
      </c>
      <c r="AL5" s="52">
        <f t="shared" si="5"/>
        <v>0</v>
      </c>
      <c r="AM5" s="76"/>
      <c r="AO5" s="60"/>
      <c r="AP5" s="83">
        <v>0</v>
      </c>
      <c r="AQ5" s="60">
        <f t="shared" ref="AQ5:AQ6" si="6">SUMIF($F$3:$F$20,AP5,$AI$3:$AI$20)</f>
        <v>0</v>
      </c>
      <c r="AR5" s="83">
        <f t="shared" ref="AR5:AR6" si="7">SUMIF($F$3:$F$20,AP5,$AJ$3:$AJ$20)</f>
        <v>0</v>
      </c>
      <c r="AS5" s="83">
        <f t="shared" ref="AS5:AS6" si="8">SUMIF($F$3:$F$20,AP5,$AK$3:$AK$20)</f>
        <v>0</v>
      </c>
      <c r="AT5" s="83">
        <f t="shared" ref="AT5:AT6" si="9">SUMIF($F$3:$F$20,AP5,$AL$3:$AL$20)</f>
        <v>0</v>
      </c>
      <c r="AV5" s="225" t="str" cm="1">
        <f t="array" ref="AV5:AV6">_xlfn.UNIQUE(AM4:AM5)</f>
        <v>宋展宇</v>
      </c>
      <c r="AW5" s="60">
        <v>22</v>
      </c>
      <c r="AX5" s="83">
        <v>7</v>
      </c>
      <c r="AY5" s="220">
        <v>12</v>
      </c>
    </row>
    <row r="6" spans="1:54" ht="15" customHeight="1">
      <c r="A6" s="60">
        <f t="shared" si="0"/>
        <v>0</v>
      </c>
      <c r="B6" s="60"/>
      <c r="C6" s="66">
        <f t="shared" si="1"/>
        <v>0</v>
      </c>
      <c r="D6" s="277">
        <v>2</v>
      </c>
      <c r="E6" s="69" t="s">
        <v>197</v>
      </c>
      <c r="F6" s="57" t="s">
        <v>69</v>
      </c>
      <c r="G6" s="31">
        <v>39</v>
      </c>
      <c r="H6" s="2"/>
      <c r="I6" s="5"/>
      <c r="J6" s="12"/>
      <c r="K6" s="31"/>
      <c r="L6" s="2"/>
      <c r="M6" s="5"/>
      <c r="N6" s="12"/>
      <c r="O6" s="31" t="s">
        <v>209</v>
      </c>
      <c r="P6" s="2"/>
      <c r="Q6" s="5"/>
      <c r="R6" s="12"/>
      <c r="S6" s="31" t="s">
        <v>209</v>
      </c>
      <c r="T6" s="2"/>
      <c r="U6" s="5"/>
      <c r="V6" s="12"/>
      <c r="W6" s="31"/>
      <c r="X6" s="2" t="s">
        <v>209</v>
      </c>
      <c r="Y6" s="5"/>
      <c r="Z6" s="12"/>
      <c r="AA6" s="31"/>
      <c r="AB6" s="2"/>
      <c r="AC6" s="5"/>
      <c r="AD6" s="12"/>
      <c r="AE6" s="2"/>
      <c r="AF6" s="2"/>
      <c r="AG6" s="5"/>
      <c r="AH6" s="9"/>
      <c r="AI6" s="52">
        <f t="shared" si="2"/>
        <v>4</v>
      </c>
      <c r="AJ6" s="52">
        <f t="shared" si="3"/>
        <v>3</v>
      </c>
      <c r="AK6" s="52">
        <f t="shared" si="4"/>
        <v>0</v>
      </c>
      <c r="AL6" s="52">
        <f t="shared" si="5"/>
        <v>0</v>
      </c>
      <c r="AM6" s="77" t="s">
        <v>9</v>
      </c>
      <c r="AO6" s="90"/>
      <c r="AP6" s="83" t="str">
        <v>陳建閔</v>
      </c>
      <c r="AQ6" s="60">
        <f t="shared" si="6"/>
        <v>4</v>
      </c>
      <c r="AR6" s="83">
        <f t="shared" si="7"/>
        <v>3</v>
      </c>
      <c r="AS6" s="83">
        <f t="shared" si="8"/>
        <v>0</v>
      </c>
      <c r="AT6" s="83">
        <f t="shared" si="9"/>
        <v>0</v>
      </c>
      <c r="AV6" s="225">
        <v>0</v>
      </c>
      <c r="AW6" s="90"/>
      <c r="AX6" s="229"/>
      <c r="AY6" s="220"/>
    </row>
    <row r="7" spans="1:54" ht="15" customHeight="1">
      <c r="A7" s="60">
        <f t="shared" si="0"/>
        <v>0</v>
      </c>
      <c r="B7" s="60"/>
      <c r="C7" s="66">
        <f t="shared" si="1"/>
        <v>0</v>
      </c>
      <c r="D7" s="278"/>
      <c r="E7" s="69"/>
      <c r="F7" s="57"/>
      <c r="G7" s="29"/>
      <c r="H7" s="3"/>
      <c r="I7" s="6"/>
      <c r="J7" s="12"/>
      <c r="K7" s="29"/>
      <c r="L7" s="3"/>
      <c r="M7" s="6"/>
      <c r="N7" s="12"/>
      <c r="O7" s="29"/>
      <c r="P7" s="3"/>
      <c r="Q7" s="6"/>
      <c r="R7" s="12"/>
      <c r="S7" s="29"/>
      <c r="T7" s="3"/>
      <c r="U7" s="6"/>
      <c r="V7" s="12"/>
      <c r="W7" s="29"/>
      <c r="X7" s="3"/>
      <c r="Y7" s="6"/>
      <c r="Z7" s="12"/>
      <c r="AA7" s="29"/>
      <c r="AB7" s="3"/>
      <c r="AC7" s="6"/>
      <c r="AD7" s="12"/>
      <c r="AE7" s="3"/>
      <c r="AF7" s="3"/>
      <c r="AG7" s="6"/>
      <c r="AH7" s="9"/>
      <c r="AI7" s="52">
        <f t="shared" si="2"/>
        <v>0</v>
      </c>
      <c r="AJ7" s="52">
        <f t="shared" si="3"/>
        <v>0</v>
      </c>
      <c r="AK7" s="52">
        <f t="shared" si="4"/>
        <v>0</v>
      </c>
      <c r="AL7" s="52">
        <f t="shared" si="5"/>
        <v>0</v>
      </c>
      <c r="AM7" s="75" t="s">
        <v>146</v>
      </c>
      <c r="AO7" s="60"/>
      <c r="AP7" s="83" t="str">
        <v>陳韻婷</v>
      </c>
      <c r="AQ7" s="60">
        <f>SUMIF($F$3:$F$20,AP7,$AI$3:$AI$20)</f>
        <v>1</v>
      </c>
      <c r="AR7" s="83">
        <f>SUMIF($F$3:$F$20,AP7,$AJ$3:$AJ$20)</f>
        <v>0</v>
      </c>
      <c r="AS7" s="83">
        <f>SUMIF($F$3:$F$20,AP7,$AK$3:$AK$20)</f>
        <v>1</v>
      </c>
      <c r="AT7" s="83">
        <f>SUMIF($F$3:$F$20,AP7,$AL$3:$AL$20)</f>
        <v>0</v>
      </c>
      <c r="AV7" s="225"/>
      <c r="AW7" s="60"/>
      <c r="AX7" s="229"/>
      <c r="AY7" s="220"/>
    </row>
    <row r="8" spans="1:54" ht="15" customHeight="1" thickBot="1">
      <c r="A8" s="60">
        <f t="shared" si="0"/>
        <v>0</v>
      </c>
      <c r="B8" s="60"/>
      <c r="C8" s="66">
        <f t="shared" si="1"/>
        <v>0</v>
      </c>
      <c r="D8" s="279"/>
      <c r="E8" s="69"/>
      <c r="F8" s="57"/>
      <c r="G8" s="30"/>
      <c r="H8" s="4"/>
      <c r="I8" s="7"/>
      <c r="J8" s="12"/>
      <c r="K8" s="30"/>
      <c r="L8" s="4"/>
      <c r="M8" s="7"/>
      <c r="N8" s="12"/>
      <c r="O8" s="30"/>
      <c r="P8" s="4"/>
      <c r="Q8" s="7"/>
      <c r="R8" s="12"/>
      <c r="S8" s="30"/>
      <c r="T8" s="4"/>
      <c r="U8" s="7"/>
      <c r="V8" s="12"/>
      <c r="W8" s="30"/>
      <c r="X8" s="4"/>
      <c r="Y8" s="7"/>
      <c r="Z8" s="12"/>
      <c r="AA8" s="30"/>
      <c r="AB8" s="4"/>
      <c r="AC8" s="7"/>
      <c r="AD8" s="12"/>
      <c r="AE8" s="4"/>
      <c r="AF8" s="4"/>
      <c r="AG8" s="7"/>
      <c r="AH8" s="9"/>
      <c r="AI8" s="52">
        <f t="shared" si="2"/>
        <v>0</v>
      </c>
      <c r="AJ8" s="52">
        <f t="shared" si="3"/>
        <v>0</v>
      </c>
      <c r="AK8" s="52">
        <f t="shared" si="4"/>
        <v>0</v>
      </c>
      <c r="AL8" s="52">
        <f t="shared" si="5"/>
        <v>0</v>
      </c>
      <c r="AM8" s="75"/>
      <c r="AO8" s="60"/>
      <c r="AP8" s="83" t="str">
        <v>黃雅苓</v>
      </c>
      <c r="AQ8" s="60">
        <f>SUMIF($F$3:$F$20,AP8,$AI$3:$AI$20)</f>
        <v>3</v>
      </c>
      <c r="AR8" s="83">
        <f>SUMIF($F$3:$F$20,AP8,$AJ$3:$AJ$20)</f>
        <v>0</v>
      </c>
      <c r="AS8" s="83">
        <f>SUMIF($F$3:$F$20,AP8,$AK$3:$AK$20)</f>
        <v>3</v>
      </c>
      <c r="AT8" s="83">
        <f>SUMIF($F$3:$F$20,AP8,$AL$3:$AL$20)</f>
        <v>1</v>
      </c>
      <c r="AV8" s="226"/>
      <c r="AW8" s="221"/>
      <c r="AX8" s="221"/>
      <c r="AY8" s="222"/>
    </row>
    <row r="9" spans="1:54" ht="15" customHeight="1">
      <c r="A9" s="60">
        <f t="shared" si="0"/>
        <v>0</v>
      </c>
      <c r="B9" s="60"/>
      <c r="C9" s="66">
        <f t="shared" si="1"/>
        <v>0</v>
      </c>
      <c r="D9" s="277">
        <v>3</v>
      </c>
      <c r="E9" s="69" t="s">
        <v>198</v>
      </c>
      <c r="F9" s="57" t="s">
        <v>36</v>
      </c>
      <c r="G9" s="31" t="s">
        <v>208</v>
      </c>
      <c r="H9" s="2"/>
      <c r="I9" s="5"/>
      <c r="J9" s="12"/>
      <c r="K9" s="31"/>
      <c r="L9" s="2"/>
      <c r="M9" s="5"/>
      <c r="N9" s="12"/>
      <c r="O9" s="31"/>
      <c r="P9" s="2"/>
      <c r="Q9" s="5"/>
      <c r="R9" s="12"/>
      <c r="S9" s="31"/>
      <c r="T9" s="2"/>
      <c r="U9" s="5"/>
      <c r="V9" s="12"/>
      <c r="W9" s="31"/>
      <c r="X9" s="2"/>
      <c r="Y9" s="5"/>
      <c r="Z9" s="12"/>
      <c r="AA9" s="31"/>
      <c r="AB9" s="2"/>
      <c r="AC9" s="5"/>
      <c r="AD9" s="12"/>
      <c r="AE9" s="2"/>
      <c r="AF9" s="2"/>
      <c r="AG9" s="5"/>
      <c r="AH9" s="9"/>
      <c r="AI9" s="52">
        <f t="shared" si="2"/>
        <v>1</v>
      </c>
      <c r="AJ9" s="52">
        <f t="shared" si="3"/>
        <v>0</v>
      </c>
      <c r="AK9" s="52">
        <f t="shared" si="4"/>
        <v>1</v>
      </c>
      <c r="AL9" s="52">
        <f t="shared" si="5"/>
        <v>0</v>
      </c>
      <c r="AM9" s="78"/>
      <c r="AO9" s="60"/>
      <c r="AP9" s="83" t="str">
        <v>洪韶壕</v>
      </c>
      <c r="AQ9" s="60">
        <f>SUMIF($F$3:$F$20,AP9,$AI$3:$AI$20)</f>
        <v>4</v>
      </c>
      <c r="AR9" s="83">
        <f>SUMIF($F$3:$F$20,AP9,$AJ$3:$AJ$20)</f>
        <v>2</v>
      </c>
      <c r="AS9" s="83">
        <f>SUMIF($F$3:$F$20,AP9,$AK$3:$AK$20)</f>
        <v>1</v>
      </c>
      <c r="AT9" s="83">
        <f>SUMIF($F$3:$F$20,AP9,$AL$3:$AL$20)</f>
        <v>2</v>
      </c>
    </row>
    <row r="10" spans="1:54" ht="15" customHeight="1">
      <c r="A10" s="60">
        <f t="shared" si="0"/>
        <v>1</v>
      </c>
      <c r="B10" s="60"/>
      <c r="C10" s="66">
        <f t="shared" si="1"/>
        <v>0</v>
      </c>
      <c r="D10" s="278"/>
      <c r="E10" s="69" t="s">
        <v>211</v>
      </c>
      <c r="F10" s="57" t="s">
        <v>136</v>
      </c>
      <c r="G10" s="29"/>
      <c r="H10" s="3"/>
      <c r="I10" s="6"/>
      <c r="J10" s="12"/>
      <c r="K10" s="29"/>
      <c r="L10" s="3"/>
      <c r="M10" s="6"/>
      <c r="N10" s="12"/>
      <c r="O10" s="29" t="s">
        <v>208</v>
      </c>
      <c r="P10" s="3"/>
      <c r="Q10" s="6"/>
      <c r="R10" s="12"/>
      <c r="S10" s="29" t="s">
        <v>208</v>
      </c>
      <c r="T10" s="3"/>
      <c r="U10" s="6"/>
      <c r="V10" s="12"/>
      <c r="W10" s="29"/>
      <c r="X10" s="3" t="s">
        <v>208</v>
      </c>
      <c r="Y10" s="6"/>
      <c r="Z10" s="12"/>
      <c r="AA10" s="29"/>
      <c r="AB10" s="3"/>
      <c r="AC10" s="6"/>
      <c r="AD10" s="12"/>
      <c r="AE10" s="3"/>
      <c r="AF10" s="3"/>
      <c r="AG10" s="6"/>
      <c r="AH10" s="9"/>
      <c r="AI10" s="52">
        <f t="shared" si="2"/>
        <v>3</v>
      </c>
      <c r="AJ10" s="52">
        <f t="shared" si="3"/>
        <v>0</v>
      </c>
      <c r="AK10" s="52">
        <f t="shared" si="4"/>
        <v>3</v>
      </c>
      <c r="AL10" s="52">
        <f t="shared" si="5"/>
        <v>1</v>
      </c>
      <c r="AM10" s="77" t="s">
        <v>10</v>
      </c>
      <c r="AO10" s="60"/>
      <c r="AP10" s="83" t="str">
        <v>張睿紘</v>
      </c>
      <c r="AQ10" s="60">
        <f>SUMIF($F$3:$F$20,AP10,$AI$3:$AI$20)</f>
        <v>3</v>
      </c>
      <c r="AR10" s="83">
        <f>SUMIF($F$3:$F$20,AP10,$AJ$3:$AJ$20)</f>
        <v>1</v>
      </c>
      <c r="AS10" s="83">
        <f>SUMIF($F$3:$F$20,AP10,$AK$3:$AK$20)</f>
        <v>2</v>
      </c>
      <c r="AT10" s="83">
        <f>SUMIF($F$3:$F$20,AP10,$AL$3:$AL$20)</f>
        <v>4</v>
      </c>
    </row>
    <row r="11" spans="1:54" ht="15" customHeight="1">
      <c r="A11" s="60">
        <f t="shared" si="0"/>
        <v>0</v>
      </c>
      <c r="B11" s="60"/>
      <c r="C11" s="66">
        <f t="shared" si="1"/>
        <v>0</v>
      </c>
      <c r="D11" s="279"/>
      <c r="E11" s="69"/>
      <c r="F11" s="57"/>
      <c r="G11" s="30"/>
      <c r="H11" s="4"/>
      <c r="I11" s="7"/>
      <c r="J11" s="12"/>
      <c r="K11" s="30"/>
      <c r="L11" s="4"/>
      <c r="M11" s="7"/>
      <c r="N11" s="12"/>
      <c r="O11" s="30"/>
      <c r="P11" s="4"/>
      <c r="Q11" s="7"/>
      <c r="R11" s="12"/>
      <c r="S11" s="30"/>
      <c r="T11" s="4"/>
      <c r="U11" s="7"/>
      <c r="V11" s="12"/>
      <c r="W11" s="30"/>
      <c r="X11" s="4"/>
      <c r="Y11" s="7"/>
      <c r="Z11" s="12"/>
      <c r="AA11" s="30"/>
      <c r="AB11" s="4"/>
      <c r="AC11" s="7"/>
      <c r="AD11" s="12"/>
      <c r="AE11" s="4"/>
      <c r="AF11" s="4"/>
      <c r="AG11" s="7"/>
      <c r="AH11" s="9"/>
      <c r="AI11" s="52">
        <f t="shared" si="2"/>
        <v>0</v>
      </c>
      <c r="AJ11" s="52">
        <f t="shared" si="3"/>
        <v>0</v>
      </c>
      <c r="AK11" s="52">
        <f t="shared" si="4"/>
        <v>0</v>
      </c>
      <c r="AL11" s="52">
        <f t="shared" si="5"/>
        <v>0</v>
      </c>
      <c r="AM11" s="75" t="s">
        <v>83</v>
      </c>
      <c r="AO11" s="83"/>
      <c r="AP11" s="83" t="str">
        <v>賴智傑</v>
      </c>
      <c r="AQ11" s="60">
        <f t="shared" ref="AQ11:AQ13" si="10">SUMIF($F$3:$F$20,AP11,$AI$3:$AI$20)</f>
        <v>3</v>
      </c>
      <c r="AR11" s="83">
        <f t="shared" ref="AR11:AR13" si="11">SUMIF($F$3:$F$20,AP11,$AJ$3:$AJ$20)</f>
        <v>1</v>
      </c>
      <c r="AS11" s="83">
        <f t="shared" ref="AS11:AS13" si="12">SUMIF($F$3:$F$20,AP11,$AK$3:$AK$20)</f>
        <v>1</v>
      </c>
      <c r="AT11" s="83">
        <f t="shared" ref="AT11:AT13" si="13">SUMIF($F$3:$F$20,AP11,$AL$3:$AL$20)</f>
        <v>0</v>
      </c>
    </row>
    <row r="12" spans="1:54" ht="15" customHeight="1">
      <c r="A12" s="60">
        <f t="shared" si="0"/>
        <v>2</v>
      </c>
      <c r="B12" s="60"/>
      <c r="C12" s="66">
        <f t="shared" si="1"/>
        <v>0</v>
      </c>
      <c r="D12" s="277">
        <v>4</v>
      </c>
      <c r="E12" s="69" t="s">
        <v>199</v>
      </c>
      <c r="F12" s="57" t="s">
        <v>123</v>
      </c>
      <c r="G12" s="31"/>
      <c r="H12" s="2"/>
      <c r="I12" s="5"/>
      <c r="J12" s="12"/>
      <c r="K12" s="31">
        <v>37</v>
      </c>
      <c r="L12" s="2"/>
      <c r="M12" s="5"/>
      <c r="N12" s="12"/>
      <c r="O12" s="31" t="s">
        <v>209</v>
      </c>
      <c r="P12" s="2"/>
      <c r="Q12" s="5"/>
      <c r="R12" s="12"/>
      <c r="S12" s="31" t="s">
        <v>209</v>
      </c>
      <c r="T12" s="2"/>
      <c r="U12" s="5"/>
      <c r="V12" s="12"/>
      <c r="W12" s="31"/>
      <c r="X12" s="2" t="s">
        <v>208</v>
      </c>
      <c r="Y12" s="5"/>
      <c r="Z12" s="12"/>
      <c r="AA12" s="31"/>
      <c r="AB12" s="2"/>
      <c r="AC12" s="5"/>
      <c r="AD12" s="12"/>
      <c r="AE12" s="2"/>
      <c r="AF12" s="2"/>
      <c r="AG12" s="5"/>
      <c r="AH12" s="9"/>
      <c r="AI12" s="52">
        <f t="shared" si="2"/>
        <v>4</v>
      </c>
      <c r="AJ12" s="52">
        <f t="shared" si="3"/>
        <v>2</v>
      </c>
      <c r="AK12" s="52">
        <f t="shared" si="4"/>
        <v>1</v>
      </c>
      <c r="AL12" s="52">
        <f t="shared" si="5"/>
        <v>2</v>
      </c>
      <c r="AM12" s="75"/>
      <c r="AO12" s="83"/>
      <c r="AP12" s="83"/>
      <c r="AQ12" s="60">
        <f t="shared" si="10"/>
        <v>0</v>
      </c>
      <c r="AR12" s="83">
        <f t="shared" si="11"/>
        <v>0</v>
      </c>
      <c r="AS12" s="83">
        <f t="shared" si="12"/>
        <v>0</v>
      </c>
      <c r="AT12" s="83">
        <f t="shared" si="13"/>
        <v>0</v>
      </c>
    </row>
    <row r="13" spans="1:54" ht="15" customHeight="1">
      <c r="A13" s="60">
        <f t="shared" si="0"/>
        <v>0</v>
      </c>
      <c r="B13" s="60"/>
      <c r="C13" s="66">
        <f t="shared" si="1"/>
        <v>0</v>
      </c>
      <c r="D13" s="278"/>
      <c r="E13" s="69"/>
      <c r="F13" s="57"/>
      <c r="G13" s="29"/>
      <c r="H13" s="3"/>
      <c r="I13" s="6"/>
      <c r="J13" s="12"/>
      <c r="K13" s="29"/>
      <c r="L13" s="3"/>
      <c r="M13" s="6"/>
      <c r="N13" s="12"/>
      <c r="O13" s="29"/>
      <c r="P13" s="3"/>
      <c r="Q13" s="6"/>
      <c r="R13" s="12"/>
      <c r="S13" s="29"/>
      <c r="T13" s="3"/>
      <c r="U13" s="6"/>
      <c r="V13" s="12"/>
      <c r="W13" s="29"/>
      <c r="X13" s="3"/>
      <c r="Y13" s="6"/>
      <c r="Z13" s="12"/>
      <c r="AA13" s="29"/>
      <c r="AB13" s="3"/>
      <c r="AC13" s="6"/>
      <c r="AD13" s="12"/>
      <c r="AE13" s="3"/>
      <c r="AF13" s="3"/>
      <c r="AG13" s="6"/>
      <c r="AH13" s="9"/>
      <c r="AI13" s="52">
        <f t="shared" si="2"/>
        <v>0</v>
      </c>
      <c r="AJ13" s="52">
        <f t="shared" si="3"/>
        <v>0</v>
      </c>
      <c r="AK13" s="52">
        <f t="shared" si="4"/>
        <v>0</v>
      </c>
      <c r="AL13" s="52">
        <f t="shared" si="5"/>
        <v>0</v>
      </c>
      <c r="AM13" s="77"/>
      <c r="AO13" s="83"/>
      <c r="AP13" s="83"/>
      <c r="AQ13" s="60">
        <f t="shared" si="10"/>
        <v>0</v>
      </c>
      <c r="AR13" s="83">
        <f t="shared" si="11"/>
        <v>0</v>
      </c>
      <c r="AS13" s="83">
        <f t="shared" si="12"/>
        <v>0</v>
      </c>
      <c r="AT13" s="83">
        <f t="shared" si="13"/>
        <v>0</v>
      </c>
    </row>
    <row r="14" spans="1:54" ht="15" customHeight="1">
      <c r="A14" s="60">
        <f t="shared" si="0"/>
        <v>0</v>
      </c>
      <c r="B14" s="60"/>
      <c r="C14" s="66">
        <f t="shared" si="1"/>
        <v>0</v>
      </c>
      <c r="D14" s="279"/>
      <c r="E14" s="69"/>
      <c r="F14" s="57"/>
      <c r="G14" s="30"/>
      <c r="H14" s="4"/>
      <c r="I14" s="7"/>
      <c r="J14" s="12"/>
      <c r="K14" s="30"/>
      <c r="L14" s="4"/>
      <c r="M14" s="7"/>
      <c r="N14" s="12"/>
      <c r="O14" s="30"/>
      <c r="P14" s="4"/>
      <c r="Q14" s="7"/>
      <c r="R14" s="12"/>
      <c r="S14" s="30"/>
      <c r="T14" s="4"/>
      <c r="U14" s="7"/>
      <c r="V14" s="12"/>
      <c r="W14" s="30"/>
      <c r="X14" s="4"/>
      <c r="Y14" s="7"/>
      <c r="Z14" s="12"/>
      <c r="AA14" s="30"/>
      <c r="AB14" s="4"/>
      <c r="AC14" s="7"/>
      <c r="AD14" s="12"/>
      <c r="AE14" s="4"/>
      <c r="AF14" s="4"/>
      <c r="AG14" s="7"/>
      <c r="AH14" s="9"/>
      <c r="AI14" s="52">
        <f t="shared" si="2"/>
        <v>0</v>
      </c>
      <c r="AJ14" s="52">
        <f t="shared" si="3"/>
        <v>0</v>
      </c>
      <c r="AK14" s="52">
        <f t="shared" si="4"/>
        <v>0</v>
      </c>
      <c r="AL14" s="52">
        <f t="shared" si="5"/>
        <v>0</v>
      </c>
      <c r="AM14" s="77" t="s">
        <v>12</v>
      </c>
      <c r="AO14" s="83"/>
      <c r="AP14" s="83"/>
      <c r="AQ14" s="83"/>
      <c r="AR14" s="83"/>
      <c r="AS14" s="83"/>
      <c r="AT14" s="83"/>
    </row>
    <row r="15" spans="1:54" ht="15" customHeight="1">
      <c r="A15" s="60">
        <f t="shared" si="0"/>
        <v>4</v>
      </c>
      <c r="B15" s="60"/>
      <c r="C15" s="66">
        <f t="shared" si="1"/>
        <v>0</v>
      </c>
      <c r="D15" s="277">
        <v>5</v>
      </c>
      <c r="E15" s="69" t="s">
        <v>200</v>
      </c>
      <c r="F15" s="57" t="s">
        <v>30</v>
      </c>
      <c r="G15" s="31"/>
      <c r="H15" s="2"/>
      <c r="I15" s="5"/>
      <c r="J15" s="12"/>
      <c r="K15" s="31" t="s">
        <v>208</v>
      </c>
      <c r="L15" s="2"/>
      <c r="M15" s="5"/>
      <c r="N15" s="12"/>
      <c r="O15" s="31" t="s">
        <v>209</v>
      </c>
      <c r="P15" s="2"/>
      <c r="Q15" s="5"/>
      <c r="R15" s="12"/>
      <c r="S15" s="31" t="s">
        <v>208</v>
      </c>
      <c r="T15" s="2"/>
      <c r="U15" s="5"/>
      <c r="V15" s="12"/>
      <c r="W15" s="31"/>
      <c r="X15" s="2"/>
      <c r="Y15" s="5"/>
      <c r="Z15" s="12"/>
      <c r="AA15" s="31"/>
      <c r="AB15" s="2"/>
      <c r="AC15" s="5"/>
      <c r="AD15" s="12"/>
      <c r="AE15" s="2"/>
      <c r="AF15" s="2"/>
      <c r="AG15" s="5"/>
      <c r="AH15" s="9"/>
      <c r="AI15" s="52">
        <f t="shared" si="2"/>
        <v>3</v>
      </c>
      <c r="AJ15" s="52">
        <f t="shared" si="3"/>
        <v>1</v>
      </c>
      <c r="AK15" s="52">
        <f t="shared" si="4"/>
        <v>2</v>
      </c>
      <c r="AL15" s="52">
        <f t="shared" si="5"/>
        <v>4</v>
      </c>
      <c r="AM15" s="289"/>
      <c r="AO15" s="83"/>
      <c r="AP15" s="83"/>
      <c r="AQ15" s="83"/>
      <c r="AR15" s="83"/>
      <c r="AS15" s="83"/>
      <c r="AT15" s="83"/>
    </row>
    <row r="16" spans="1:54" ht="15" customHeight="1">
      <c r="A16" s="60">
        <f t="shared" si="0"/>
        <v>0</v>
      </c>
      <c r="B16" s="60"/>
      <c r="C16" s="66">
        <f t="shared" si="1"/>
        <v>0</v>
      </c>
      <c r="D16" s="278"/>
      <c r="E16" s="69"/>
      <c r="F16" s="57"/>
      <c r="G16" s="29"/>
      <c r="H16" s="3"/>
      <c r="I16" s="6"/>
      <c r="J16" s="12"/>
      <c r="K16" s="29"/>
      <c r="L16" s="3"/>
      <c r="M16" s="6"/>
      <c r="N16" s="12"/>
      <c r="O16" s="29"/>
      <c r="P16" s="3"/>
      <c r="Q16" s="6"/>
      <c r="R16" s="12"/>
      <c r="S16" s="29"/>
      <c r="T16" s="3"/>
      <c r="U16" s="6"/>
      <c r="V16" s="12"/>
      <c r="W16" s="29"/>
      <c r="X16" s="3"/>
      <c r="Y16" s="6"/>
      <c r="Z16" s="12"/>
      <c r="AA16" s="29"/>
      <c r="AB16" s="3"/>
      <c r="AC16" s="6"/>
      <c r="AD16" s="12"/>
      <c r="AE16" s="3"/>
      <c r="AF16" s="3"/>
      <c r="AG16" s="6"/>
      <c r="AH16" s="9"/>
      <c r="AI16" s="52">
        <f t="shared" si="2"/>
        <v>0</v>
      </c>
      <c r="AJ16" s="52">
        <f t="shared" si="3"/>
        <v>0</v>
      </c>
      <c r="AK16" s="52">
        <f t="shared" si="4"/>
        <v>0</v>
      </c>
      <c r="AL16" s="52">
        <f t="shared" si="5"/>
        <v>0</v>
      </c>
      <c r="AM16" s="289"/>
      <c r="AQ16" s="84">
        <f>SUM(AQ3:AQ15)</f>
        <v>22</v>
      </c>
      <c r="AR16" s="84">
        <f>SUM(AR3:AR15)</f>
        <v>7</v>
      </c>
      <c r="AS16" s="84">
        <f>SUM(AS3:AS15)</f>
        <v>12</v>
      </c>
      <c r="AT16" s="84">
        <f>SUM(AT3:AT15)</f>
        <v>7</v>
      </c>
    </row>
    <row r="17" spans="1:54" ht="15" customHeight="1">
      <c r="A17" s="60">
        <f t="shared" si="0"/>
        <v>0</v>
      </c>
      <c r="B17" s="60"/>
      <c r="C17" s="66">
        <f t="shared" si="1"/>
        <v>0</v>
      </c>
      <c r="D17" s="279"/>
      <c r="E17" s="69"/>
      <c r="F17" s="57"/>
      <c r="G17" s="30"/>
      <c r="H17" s="4"/>
      <c r="I17" s="7"/>
      <c r="J17" s="12"/>
      <c r="K17" s="30"/>
      <c r="L17" s="4"/>
      <c r="M17" s="7"/>
      <c r="N17" s="12"/>
      <c r="O17" s="30"/>
      <c r="P17" s="4"/>
      <c r="Q17" s="7"/>
      <c r="R17" s="12"/>
      <c r="S17" s="30"/>
      <c r="T17" s="4"/>
      <c r="U17" s="7"/>
      <c r="V17" s="12"/>
      <c r="W17" s="30"/>
      <c r="X17" s="4"/>
      <c r="Y17" s="7"/>
      <c r="Z17" s="12"/>
      <c r="AA17" s="30"/>
      <c r="AB17" s="4"/>
      <c r="AC17" s="7"/>
      <c r="AD17" s="12"/>
      <c r="AE17" s="4"/>
      <c r="AF17" s="4"/>
      <c r="AG17" s="7"/>
      <c r="AH17" s="9"/>
      <c r="AI17" s="52">
        <f t="shared" si="2"/>
        <v>0</v>
      </c>
      <c r="AJ17" s="52">
        <f t="shared" si="3"/>
        <v>0</v>
      </c>
      <c r="AK17" s="52">
        <f t="shared" si="4"/>
        <v>0</v>
      </c>
      <c r="AL17" s="52">
        <f t="shared" si="5"/>
        <v>0</v>
      </c>
      <c r="AM17" s="289"/>
    </row>
    <row r="18" spans="1:54" ht="15" customHeight="1">
      <c r="A18" s="60">
        <f t="shared" si="0"/>
        <v>0</v>
      </c>
      <c r="B18" s="60"/>
      <c r="C18" s="66">
        <f t="shared" si="1"/>
        <v>0</v>
      </c>
      <c r="D18" s="277">
        <v>6</v>
      </c>
      <c r="E18" s="69" t="s">
        <v>201</v>
      </c>
      <c r="F18" s="57" t="s">
        <v>14</v>
      </c>
      <c r="G18" s="31"/>
      <c r="H18" s="2"/>
      <c r="I18" s="5"/>
      <c r="J18" s="12"/>
      <c r="K18" s="31">
        <v>37</v>
      </c>
      <c r="L18" s="2"/>
      <c r="M18" s="5"/>
      <c r="N18" s="12"/>
      <c r="O18" s="31" t="s">
        <v>208</v>
      </c>
      <c r="P18" s="2"/>
      <c r="Q18" s="5"/>
      <c r="R18" s="12"/>
      <c r="S18" s="31"/>
      <c r="T18" s="2"/>
      <c r="U18" s="5"/>
      <c r="V18" s="12"/>
      <c r="W18" s="31" t="s">
        <v>209</v>
      </c>
      <c r="X18" s="2"/>
      <c r="Y18" s="5"/>
      <c r="Z18" s="12"/>
      <c r="AA18" s="31"/>
      <c r="AB18" s="2"/>
      <c r="AC18" s="5"/>
      <c r="AD18" s="12"/>
      <c r="AE18" s="2"/>
      <c r="AF18" s="2"/>
      <c r="AG18" s="5"/>
      <c r="AH18" s="9"/>
      <c r="AI18" s="52">
        <f t="shared" si="2"/>
        <v>3</v>
      </c>
      <c r="AJ18" s="52">
        <f t="shared" si="3"/>
        <v>1</v>
      </c>
      <c r="AK18" s="52">
        <f t="shared" si="4"/>
        <v>1</v>
      </c>
      <c r="AL18" s="52">
        <f t="shared" si="5"/>
        <v>0</v>
      </c>
      <c r="AM18" s="289"/>
    </row>
    <row r="19" spans="1:54" ht="15" customHeight="1">
      <c r="A19" s="60">
        <f t="shared" si="0"/>
        <v>0</v>
      </c>
      <c r="B19" s="60"/>
      <c r="C19" s="66">
        <f t="shared" si="1"/>
        <v>0</v>
      </c>
      <c r="D19" s="291"/>
      <c r="E19" s="69"/>
      <c r="F19" s="57"/>
      <c r="G19" s="29"/>
      <c r="H19" s="3"/>
      <c r="I19" s="6"/>
      <c r="J19" s="12"/>
      <c r="K19" s="29"/>
      <c r="L19" s="3"/>
      <c r="M19" s="6"/>
      <c r="N19" s="12"/>
      <c r="O19" s="29"/>
      <c r="P19" s="3"/>
      <c r="Q19" s="6"/>
      <c r="R19" s="12"/>
      <c r="S19" s="29"/>
      <c r="T19" s="3"/>
      <c r="U19" s="6"/>
      <c r="V19" s="12"/>
      <c r="W19" s="29"/>
      <c r="X19" s="3"/>
      <c r="Y19" s="6"/>
      <c r="Z19" s="12"/>
      <c r="AA19" s="29"/>
      <c r="AB19" s="3"/>
      <c r="AC19" s="6"/>
      <c r="AD19" s="12"/>
      <c r="AE19" s="3"/>
      <c r="AF19" s="3"/>
      <c r="AG19" s="6"/>
      <c r="AH19" s="9"/>
      <c r="AI19" s="52">
        <f t="shared" si="2"/>
        <v>0</v>
      </c>
      <c r="AJ19" s="52">
        <f t="shared" si="3"/>
        <v>0</v>
      </c>
      <c r="AK19" s="52">
        <f t="shared" si="4"/>
        <v>0</v>
      </c>
      <c r="AL19" s="52">
        <f t="shared" si="5"/>
        <v>0</v>
      </c>
      <c r="AM19" s="289"/>
    </row>
    <row r="20" spans="1:54" ht="15" customHeight="1" thickBot="1">
      <c r="A20" s="65">
        <f t="shared" si="0"/>
        <v>0</v>
      </c>
      <c r="B20" s="65"/>
      <c r="C20" s="66">
        <f t="shared" si="1"/>
        <v>0</v>
      </c>
      <c r="D20" s="291"/>
      <c r="E20" s="69"/>
      <c r="F20" s="57"/>
      <c r="G20" s="46"/>
      <c r="H20" s="47"/>
      <c r="I20" s="48"/>
      <c r="J20" s="49"/>
      <c r="K20" s="46"/>
      <c r="L20" s="47"/>
      <c r="M20" s="48"/>
      <c r="N20" s="49"/>
      <c r="O20" s="46"/>
      <c r="P20" s="47"/>
      <c r="Q20" s="48"/>
      <c r="R20" s="13"/>
      <c r="S20" s="46"/>
      <c r="T20" s="47"/>
      <c r="U20" s="48"/>
      <c r="V20" s="49"/>
      <c r="W20" s="46"/>
      <c r="X20" s="47"/>
      <c r="Y20" s="48"/>
      <c r="Z20" s="49"/>
      <c r="AA20" s="46"/>
      <c r="AB20" s="47"/>
      <c r="AC20" s="48"/>
      <c r="AD20" s="13"/>
      <c r="AE20" s="47"/>
      <c r="AF20" s="47"/>
      <c r="AG20" s="48"/>
      <c r="AH20" s="10"/>
      <c r="AI20" s="52">
        <f t="shared" si="2"/>
        <v>0</v>
      </c>
      <c r="AJ20" s="52">
        <f t="shared" si="3"/>
        <v>0</v>
      </c>
      <c r="AK20" s="52">
        <f t="shared" si="4"/>
        <v>0</v>
      </c>
      <c r="AL20" s="52">
        <f t="shared" si="5"/>
        <v>0</v>
      </c>
      <c r="AM20" s="289"/>
    </row>
    <row r="21" spans="1:54" ht="15" customHeight="1" thickBot="1">
      <c r="A21" s="59">
        <f>SUM(A3:A20)</f>
        <v>7</v>
      </c>
      <c r="B21" s="59">
        <f>SUM(B3:B20)</f>
        <v>0</v>
      </c>
      <c r="C21" s="59">
        <f>SUM(C3:C20)</f>
        <v>0</v>
      </c>
      <c r="D21" s="292" t="s">
        <v>13</v>
      </c>
      <c r="E21" s="293"/>
      <c r="F21" s="280"/>
      <c r="G21" s="294">
        <f>COUNTIF(G3:I20,"R")+(COUNTIF(G3:I20,"HR")*2)</f>
        <v>0</v>
      </c>
      <c r="H21" s="295"/>
      <c r="I21" s="296"/>
      <c r="J21" s="54"/>
      <c r="K21" s="294">
        <f>COUNTIF(K3:M20,"R")+(COUNTIF(K3:M20,"HR")*2)+G21</f>
        <v>0</v>
      </c>
      <c r="L21" s="295"/>
      <c r="M21" s="296"/>
      <c r="N21" s="54"/>
      <c r="O21" s="294">
        <f>COUNTIF(O3:Q20,"R")+(COUNTIF(O3:Q20,"HR")*2)+K21</f>
        <v>3</v>
      </c>
      <c r="P21" s="295"/>
      <c r="Q21" s="296"/>
      <c r="R21" s="53"/>
      <c r="S21" s="294">
        <f>COUNTIF(S3:U20,"R")+(COUNTIF(S3:U20,"HR")*2)+O21</f>
        <v>5</v>
      </c>
      <c r="T21" s="295"/>
      <c r="U21" s="296"/>
      <c r="V21" s="54"/>
      <c r="W21" s="294">
        <f>COUNTIF(W3:Y20,"R")+(COUNTIF(W3:Y20,"HR")*2)+S21</f>
        <v>7</v>
      </c>
      <c r="X21" s="295"/>
      <c r="Y21" s="296"/>
      <c r="Z21" s="54"/>
      <c r="AA21" s="294">
        <f>COUNTIF(AA3:AC20,"R")+(COUNTIF(AA3:AC20,"HR")*2)+W21</f>
        <v>7</v>
      </c>
      <c r="AB21" s="295"/>
      <c r="AC21" s="296"/>
      <c r="AD21" s="197"/>
      <c r="AE21" s="294">
        <f>COUNTIF(AE3:AG20,"R")+(COUNTIF(AE3:AG20,"HR")*2)+AA21</f>
        <v>7</v>
      </c>
      <c r="AF21" s="295"/>
      <c r="AG21" s="296"/>
      <c r="AH21" s="50"/>
      <c r="AI21" s="39">
        <f>SUM(AI3:AI20)</f>
        <v>22</v>
      </c>
      <c r="AJ21" s="40">
        <f>SUM(AJ3:AJ20)</f>
        <v>7</v>
      </c>
      <c r="AK21" s="41">
        <f>SUM(AK3:AK20)</f>
        <v>12</v>
      </c>
      <c r="AL21" s="62">
        <f>SUM(AL3:AL20)</f>
        <v>7</v>
      </c>
      <c r="AM21" s="290"/>
    </row>
    <row r="22" spans="1:54" ht="15" customHeight="1" thickBot="1">
      <c r="A22" s="59" t="s">
        <v>17</v>
      </c>
      <c r="B22" s="59" t="s">
        <v>26</v>
      </c>
      <c r="C22" s="59" t="s">
        <v>24</v>
      </c>
      <c r="D22" s="18" t="s">
        <v>6</v>
      </c>
      <c r="E22" s="18" t="s">
        <v>18</v>
      </c>
      <c r="F22" s="51" t="s">
        <v>4</v>
      </c>
      <c r="G22" s="274">
        <v>1</v>
      </c>
      <c r="H22" s="275"/>
      <c r="I22" s="276"/>
      <c r="J22" s="26" t="s">
        <v>5</v>
      </c>
      <c r="K22" s="301">
        <v>2</v>
      </c>
      <c r="L22" s="301"/>
      <c r="M22" s="301"/>
      <c r="N22" s="26" t="s">
        <v>5</v>
      </c>
      <c r="O22" s="305">
        <v>3</v>
      </c>
      <c r="P22" s="301"/>
      <c r="Q22" s="301"/>
      <c r="R22" s="27" t="s">
        <v>5</v>
      </c>
      <c r="S22" s="305">
        <v>4</v>
      </c>
      <c r="T22" s="301"/>
      <c r="U22" s="301"/>
      <c r="V22" s="26" t="s">
        <v>5</v>
      </c>
      <c r="W22" s="305">
        <v>5</v>
      </c>
      <c r="X22" s="301"/>
      <c r="Y22" s="301"/>
      <c r="Z22" s="26" t="s">
        <v>5</v>
      </c>
      <c r="AA22" s="305">
        <v>6</v>
      </c>
      <c r="AB22" s="301"/>
      <c r="AC22" s="301"/>
      <c r="AD22" s="124" t="s">
        <v>74</v>
      </c>
      <c r="AE22" s="274">
        <v>7</v>
      </c>
      <c r="AF22" s="275"/>
      <c r="AG22" s="276"/>
      <c r="AH22" s="26" t="s">
        <v>5</v>
      </c>
      <c r="AI22" s="44" t="s">
        <v>25</v>
      </c>
      <c r="AJ22" s="42" t="s">
        <v>11</v>
      </c>
      <c r="AK22" s="43" t="s">
        <v>7</v>
      </c>
      <c r="AL22" s="61" t="s">
        <v>87</v>
      </c>
      <c r="AM22" s="63" t="s">
        <v>22</v>
      </c>
      <c r="AW22" s="227"/>
      <c r="AX22" s="1"/>
      <c r="AY22" s="37"/>
      <c r="AZ22" s="37"/>
      <c r="BA22" s="37"/>
      <c r="BB22" s="37"/>
    </row>
    <row r="23" spans="1:54" ht="15" customHeight="1">
      <c r="A23" s="66">
        <f>COUNTIF($G$3:$AG$20,E23)</f>
        <v>0</v>
      </c>
      <c r="B23" s="66"/>
      <c r="C23" s="66">
        <f t="shared" ref="C23:C40" si="14">COUNTIF(G23:AG23,"HR")</f>
        <v>0</v>
      </c>
      <c r="D23" s="278">
        <v>1</v>
      </c>
      <c r="E23" s="183" t="s">
        <v>202</v>
      </c>
      <c r="F23" s="184" t="s">
        <v>105</v>
      </c>
      <c r="G23" s="185" t="s">
        <v>209</v>
      </c>
      <c r="H23" s="71"/>
      <c r="I23" s="55"/>
      <c r="J23" s="186"/>
      <c r="K23" s="185"/>
      <c r="L23" s="71" t="s">
        <v>209</v>
      </c>
      <c r="M23" s="55" t="s">
        <v>209</v>
      </c>
      <c r="N23" s="187"/>
      <c r="O23" s="185"/>
      <c r="P23" s="71"/>
      <c r="Q23" s="55"/>
      <c r="R23" s="186"/>
      <c r="S23" s="185"/>
      <c r="T23" s="71"/>
      <c r="U23" s="55"/>
      <c r="V23" s="186"/>
      <c r="W23" s="185"/>
      <c r="X23" s="71"/>
      <c r="Y23" s="55"/>
      <c r="Z23" s="186"/>
      <c r="AA23" s="185"/>
      <c r="AB23" s="71"/>
      <c r="AC23" s="55"/>
      <c r="AD23" s="186"/>
      <c r="AE23" s="71"/>
      <c r="AF23" s="71"/>
      <c r="AG23" s="55"/>
      <c r="AH23" s="85"/>
      <c r="AI23" s="52">
        <f>COUNTA(G23:I23,K23:M23,O23:Q23,S23:U23,W23:Y23,AA23:AC23,AE23:AG23)</f>
        <v>3</v>
      </c>
      <c r="AJ23" s="52">
        <f>COUNTIF(G23:AG23,"R")+(COUNTIF(G23:AG23,"HR")*2)</f>
        <v>3</v>
      </c>
      <c r="AK23" s="52">
        <f>COUNTIF(G23:AG23,"K")</f>
        <v>0</v>
      </c>
      <c r="AL23" s="52">
        <f>$A23+$B23</f>
        <v>0</v>
      </c>
      <c r="AM23" s="79" t="s">
        <v>21</v>
      </c>
      <c r="AO23" s="60"/>
      <c r="AP23" s="60" t="str" cm="1">
        <f t="array" ref="AP23:AP31">_xlfn.UNIQUE(F23:F40)</f>
        <v>梁耿縉</v>
      </c>
      <c r="AQ23" s="83">
        <f>SUMIF($F$23:$F$40,AP23,$AI$23:$AI$40)</f>
        <v>3</v>
      </c>
      <c r="AR23" s="83">
        <f>SUMIF($F$23:$F$40,AP23,$AJ$23:$AJ$40)</f>
        <v>3</v>
      </c>
      <c r="AS23" s="83">
        <f>SUMIF($F$23:$F$40,AP23,$AK$23:$AK$40)</f>
        <v>0</v>
      </c>
      <c r="AT23" s="83">
        <f>SUMIF($F$23:$F$40,AP23,$AL$23:$AL$40)</f>
        <v>0</v>
      </c>
      <c r="AW23" s="1"/>
      <c r="AX23" s="130"/>
    </row>
    <row r="24" spans="1:54" ht="15" customHeight="1" thickBot="1">
      <c r="A24" s="66">
        <f t="shared" ref="A24:A40" si="15">COUNTIF($G$3:$AG$20,E24)</f>
        <v>0</v>
      </c>
      <c r="B24" s="66"/>
      <c r="C24" s="66">
        <f t="shared" si="14"/>
        <v>0</v>
      </c>
      <c r="D24" s="278"/>
      <c r="E24" s="183" t="s">
        <v>210</v>
      </c>
      <c r="F24" s="188" t="s">
        <v>112</v>
      </c>
      <c r="G24" s="189"/>
      <c r="H24" s="190"/>
      <c r="I24" s="86"/>
      <c r="J24" s="187"/>
      <c r="K24" s="189"/>
      <c r="L24" s="190"/>
      <c r="M24" s="86"/>
      <c r="N24" s="187"/>
      <c r="O24" s="189"/>
      <c r="P24" s="190" t="s">
        <v>208</v>
      </c>
      <c r="Q24" s="86"/>
      <c r="R24" s="187"/>
      <c r="S24" s="189"/>
      <c r="T24" s="190"/>
      <c r="U24" s="86"/>
      <c r="V24" s="187"/>
      <c r="W24" s="189"/>
      <c r="X24" s="190"/>
      <c r="Y24" s="86"/>
      <c r="Z24" s="187"/>
      <c r="AA24" s="189"/>
      <c r="AB24" s="190"/>
      <c r="AC24" s="86"/>
      <c r="AD24" s="187"/>
      <c r="AE24" s="190"/>
      <c r="AF24" s="190"/>
      <c r="AG24" s="86"/>
      <c r="AH24" s="87"/>
      <c r="AI24" s="52">
        <f t="shared" ref="AI24:AI40" si="16">COUNTA(G24:I24,K24:M24,O24:Q24,S24:U24,W24:Y24,AA24:AC24,AE24:AG24)</f>
        <v>1</v>
      </c>
      <c r="AJ24" s="52">
        <f t="shared" ref="AJ24:AJ40" si="17">COUNTIF(G24:AG24,"R")+(COUNTIF(G24:AG24,"HR")*2)</f>
        <v>0</v>
      </c>
      <c r="AK24" s="52">
        <f t="shared" ref="AK24:AK40" si="18">COUNTIF(G24:AG24,"K")</f>
        <v>1</v>
      </c>
      <c r="AL24" s="52">
        <f t="shared" ref="AL24:AL40" si="19">$A24+$B24</f>
        <v>0</v>
      </c>
      <c r="AM24" s="75" t="s">
        <v>117</v>
      </c>
      <c r="AO24" s="60"/>
      <c r="AP24" s="60" t="str">
        <v>吳品逸</v>
      </c>
      <c r="AQ24" s="83">
        <f t="shared" ref="AQ24:AQ30" si="20">SUMIF($F$23:$F$40,AP24,$AI$23:$AI$40)</f>
        <v>1</v>
      </c>
      <c r="AR24" s="83">
        <f t="shared" ref="AR24:AR30" si="21">SUMIF($F$23:$F$40,AP24,$AJ$23:$AJ$40)</f>
        <v>0</v>
      </c>
      <c r="AS24" s="83">
        <f t="shared" ref="AS24:AS30" si="22">SUMIF($F$23:$F$40,AP24,$AK$23:$AK$40)</f>
        <v>1</v>
      </c>
      <c r="AT24" s="83">
        <f t="shared" ref="AT24:AT30" si="23">SUMIF($F$23:$F$40,AP24,$AL$23:$AL$40)</f>
        <v>0</v>
      </c>
      <c r="AV24" s="1"/>
      <c r="AW24" s="1"/>
      <c r="AX24" s="228"/>
    </row>
    <row r="25" spans="1:54" ht="15" customHeight="1">
      <c r="A25" s="66">
        <f t="shared" si="15"/>
        <v>0</v>
      </c>
      <c r="B25" s="66"/>
      <c r="C25" s="66">
        <f t="shared" si="14"/>
        <v>0</v>
      </c>
      <c r="D25" s="279"/>
      <c r="E25" s="183"/>
      <c r="F25" s="188"/>
      <c r="G25" s="191"/>
      <c r="H25" s="192"/>
      <c r="I25" s="88"/>
      <c r="J25" s="187"/>
      <c r="K25" s="191"/>
      <c r="L25" s="192"/>
      <c r="M25" s="88"/>
      <c r="N25" s="187"/>
      <c r="O25" s="191"/>
      <c r="P25" s="192"/>
      <c r="Q25" s="88"/>
      <c r="R25" s="187"/>
      <c r="S25" s="191"/>
      <c r="T25" s="192"/>
      <c r="U25" s="88"/>
      <c r="V25" s="187"/>
      <c r="W25" s="191"/>
      <c r="X25" s="192"/>
      <c r="Y25" s="88"/>
      <c r="Z25" s="187"/>
      <c r="AA25" s="191"/>
      <c r="AB25" s="192"/>
      <c r="AC25" s="88"/>
      <c r="AD25" s="187"/>
      <c r="AE25" s="192"/>
      <c r="AF25" s="192"/>
      <c r="AG25" s="88"/>
      <c r="AH25" s="87"/>
      <c r="AI25" s="52">
        <f t="shared" si="16"/>
        <v>0</v>
      </c>
      <c r="AJ25" s="52">
        <f t="shared" si="17"/>
        <v>0</v>
      </c>
      <c r="AK25" s="52">
        <f t="shared" si="18"/>
        <v>0</v>
      </c>
      <c r="AL25" s="52">
        <f t="shared" si="19"/>
        <v>0</v>
      </c>
      <c r="AM25" s="75"/>
      <c r="AO25" s="60"/>
      <c r="AP25" s="60">
        <v>0</v>
      </c>
      <c r="AQ25" s="83">
        <f t="shared" si="20"/>
        <v>0</v>
      </c>
      <c r="AR25" s="83">
        <f t="shared" si="21"/>
        <v>0</v>
      </c>
      <c r="AS25" s="83">
        <f t="shared" si="22"/>
        <v>0</v>
      </c>
      <c r="AT25" s="83">
        <f t="shared" si="23"/>
        <v>0</v>
      </c>
      <c r="AV25" s="224" t="str" cm="1">
        <f t="array" ref="AV25:AV26">_xlfn.UNIQUE(AM24:AM25)</f>
        <v>林春佑</v>
      </c>
      <c r="AW25" s="230">
        <v>23</v>
      </c>
      <c r="AX25" s="218">
        <v>11</v>
      </c>
      <c r="AY25" s="219">
        <v>4</v>
      </c>
    </row>
    <row r="26" spans="1:54" ht="15" customHeight="1">
      <c r="A26" s="66">
        <f t="shared" si="15"/>
        <v>0</v>
      </c>
      <c r="B26" s="66"/>
      <c r="C26" s="66">
        <f t="shared" si="14"/>
        <v>0</v>
      </c>
      <c r="D26" s="277">
        <v>2</v>
      </c>
      <c r="E26" s="183" t="s">
        <v>203</v>
      </c>
      <c r="F26" s="193" t="s">
        <v>108</v>
      </c>
      <c r="G26" s="194">
        <v>25</v>
      </c>
      <c r="H26" s="195"/>
      <c r="I26" s="89"/>
      <c r="J26" s="187"/>
      <c r="K26" s="194"/>
      <c r="L26" s="195" t="s">
        <v>209</v>
      </c>
      <c r="M26" s="89" t="s">
        <v>209</v>
      </c>
      <c r="N26" s="187"/>
      <c r="O26" s="194"/>
      <c r="P26" s="195"/>
      <c r="Q26" s="89"/>
      <c r="R26" s="187"/>
      <c r="S26" s="194" t="s">
        <v>209</v>
      </c>
      <c r="T26" s="195"/>
      <c r="U26" s="89"/>
      <c r="V26" s="187"/>
      <c r="W26" s="194"/>
      <c r="X26" s="195"/>
      <c r="Y26" s="89"/>
      <c r="Z26" s="187"/>
      <c r="AA26" s="194"/>
      <c r="AB26" s="195"/>
      <c r="AC26" s="89"/>
      <c r="AD26" s="187"/>
      <c r="AE26" s="195"/>
      <c r="AF26" s="195"/>
      <c r="AG26" s="89"/>
      <c r="AH26" s="87"/>
      <c r="AI26" s="52">
        <f t="shared" si="16"/>
        <v>4</v>
      </c>
      <c r="AJ26" s="52">
        <f t="shared" si="17"/>
        <v>3</v>
      </c>
      <c r="AK26" s="52">
        <f t="shared" si="18"/>
        <v>0</v>
      </c>
      <c r="AL26" s="52">
        <f t="shared" si="19"/>
        <v>0</v>
      </c>
      <c r="AM26" s="77" t="s">
        <v>9</v>
      </c>
      <c r="AO26" s="60"/>
      <c r="AP26" s="60" t="str">
        <v>蔡存宥</v>
      </c>
      <c r="AQ26" s="83">
        <f t="shared" si="20"/>
        <v>4</v>
      </c>
      <c r="AR26" s="83">
        <f t="shared" si="21"/>
        <v>3</v>
      </c>
      <c r="AS26" s="83">
        <f t="shared" si="22"/>
        <v>0</v>
      </c>
      <c r="AT26" s="83">
        <f t="shared" si="23"/>
        <v>0</v>
      </c>
      <c r="AV26" s="225">
        <v>0</v>
      </c>
      <c r="AW26" s="60"/>
      <c r="AX26" s="83"/>
      <c r="AY26" s="220"/>
    </row>
    <row r="27" spans="1:54" ht="15" customHeight="1" thickBot="1">
      <c r="A27" s="66">
        <f t="shared" si="15"/>
        <v>0</v>
      </c>
      <c r="B27" s="66"/>
      <c r="C27" s="66">
        <f t="shared" si="14"/>
        <v>0</v>
      </c>
      <c r="D27" s="278"/>
      <c r="E27" s="183"/>
      <c r="F27" s="193"/>
      <c r="G27" s="189"/>
      <c r="H27" s="190"/>
      <c r="I27" s="86"/>
      <c r="J27" s="187"/>
      <c r="K27" s="189"/>
      <c r="L27" s="190"/>
      <c r="M27" s="86"/>
      <c r="N27" s="187"/>
      <c r="O27" s="189"/>
      <c r="P27" s="190"/>
      <c r="Q27" s="86"/>
      <c r="R27" s="187"/>
      <c r="S27" s="189"/>
      <c r="T27" s="190"/>
      <c r="U27" s="86"/>
      <c r="V27" s="187"/>
      <c r="W27" s="189"/>
      <c r="X27" s="190"/>
      <c r="Y27" s="86"/>
      <c r="Z27" s="187"/>
      <c r="AA27" s="189"/>
      <c r="AB27" s="190"/>
      <c r="AC27" s="86"/>
      <c r="AD27" s="187"/>
      <c r="AE27" s="190"/>
      <c r="AF27" s="190"/>
      <c r="AG27" s="86"/>
      <c r="AH27" s="87"/>
      <c r="AI27" s="52">
        <f t="shared" si="16"/>
        <v>0</v>
      </c>
      <c r="AJ27" s="52">
        <f t="shared" si="17"/>
        <v>0</v>
      </c>
      <c r="AK27" s="52">
        <f t="shared" si="18"/>
        <v>0</v>
      </c>
      <c r="AL27" s="52">
        <f t="shared" si="19"/>
        <v>0</v>
      </c>
      <c r="AM27" s="75" t="s">
        <v>34</v>
      </c>
      <c r="AO27" s="60"/>
      <c r="AP27" s="60" t="str">
        <v>蔡孟洵</v>
      </c>
      <c r="AQ27" s="83">
        <f t="shared" si="20"/>
        <v>4</v>
      </c>
      <c r="AR27" s="83">
        <f t="shared" si="21"/>
        <v>1</v>
      </c>
      <c r="AS27" s="83">
        <f t="shared" si="22"/>
        <v>0</v>
      </c>
      <c r="AT27" s="83">
        <f t="shared" si="23"/>
        <v>0</v>
      </c>
      <c r="AV27" s="226"/>
      <c r="AW27" s="231"/>
      <c r="AX27" s="221"/>
      <c r="AY27" s="222"/>
    </row>
    <row r="28" spans="1:54" ht="15" customHeight="1">
      <c r="A28" s="66">
        <f t="shared" si="15"/>
        <v>0</v>
      </c>
      <c r="B28" s="66"/>
      <c r="C28" s="66">
        <f t="shared" si="14"/>
        <v>0</v>
      </c>
      <c r="D28" s="279"/>
      <c r="E28" s="183"/>
      <c r="F28" s="193"/>
      <c r="G28" s="191"/>
      <c r="H28" s="192"/>
      <c r="I28" s="88"/>
      <c r="J28" s="187"/>
      <c r="K28" s="191"/>
      <c r="L28" s="192"/>
      <c r="M28" s="88"/>
      <c r="N28" s="187"/>
      <c r="O28" s="191"/>
      <c r="P28" s="192"/>
      <c r="Q28" s="88"/>
      <c r="R28" s="187"/>
      <c r="S28" s="191"/>
      <c r="T28" s="192"/>
      <c r="U28" s="88"/>
      <c r="V28" s="187"/>
      <c r="W28" s="191"/>
      <c r="X28" s="192"/>
      <c r="Y28" s="88"/>
      <c r="Z28" s="187"/>
      <c r="AA28" s="191"/>
      <c r="AB28" s="192"/>
      <c r="AC28" s="88"/>
      <c r="AD28" s="187"/>
      <c r="AE28" s="192"/>
      <c r="AF28" s="192"/>
      <c r="AG28" s="88"/>
      <c r="AH28" s="87"/>
      <c r="AI28" s="52">
        <f t="shared" si="16"/>
        <v>0</v>
      </c>
      <c r="AJ28" s="52">
        <f t="shared" si="17"/>
        <v>0</v>
      </c>
      <c r="AK28" s="52">
        <f t="shared" si="18"/>
        <v>0</v>
      </c>
      <c r="AL28" s="52">
        <f t="shared" si="19"/>
        <v>0</v>
      </c>
      <c r="AM28" s="75"/>
      <c r="AO28" s="60"/>
      <c r="AP28" s="60" t="str">
        <v>勞恩以達西拔</v>
      </c>
      <c r="AQ28" s="83">
        <f t="shared" si="20"/>
        <v>4</v>
      </c>
      <c r="AR28" s="83">
        <f t="shared" si="21"/>
        <v>1</v>
      </c>
      <c r="AS28" s="83">
        <f t="shared" si="22"/>
        <v>1</v>
      </c>
      <c r="AT28" s="83">
        <f t="shared" si="23"/>
        <v>0</v>
      </c>
      <c r="AW28" s="1"/>
    </row>
    <row r="29" spans="1:54" ht="15" customHeight="1">
      <c r="A29" s="66">
        <f t="shared" si="15"/>
        <v>0</v>
      </c>
      <c r="B29" s="66"/>
      <c r="C29" s="66">
        <f t="shared" si="14"/>
        <v>0</v>
      </c>
      <c r="D29" s="277">
        <v>3</v>
      </c>
      <c r="E29" s="183" t="s">
        <v>204</v>
      </c>
      <c r="F29" s="193" t="s">
        <v>111</v>
      </c>
      <c r="G29" s="194">
        <v>17</v>
      </c>
      <c r="H29" s="195"/>
      <c r="I29" s="89"/>
      <c r="J29" s="187"/>
      <c r="K29" s="194"/>
      <c r="L29" s="195" t="s">
        <v>209</v>
      </c>
      <c r="M29" s="89">
        <v>17</v>
      </c>
      <c r="N29" s="187"/>
      <c r="O29" s="194"/>
      <c r="P29" s="195"/>
      <c r="Q29" s="89"/>
      <c r="R29" s="187"/>
      <c r="S29" s="194">
        <v>17</v>
      </c>
      <c r="T29" s="195"/>
      <c r="U29" s="89"/>
      <c r="V29" s="187"/>
      <c r="W29" s="194"/>
      <c r="X29" s="195"/>
      <c r="Y29" s="89"/>
      <c r="Z29" s="187"/>
      <c r="AA29" s="194"/>
      <c r="AB29" s="195"/>
      <c r="AC29" s="89"/>
      <c r="AD29" s="187"/>
      <c r="AE29" s="195"/>
      <c r="AF29" s="195"/>
      <c r="AG29" s="89"/>
      <c r="AH29" s="87"/>
      <c r="AI29" s="52">
        <f t="shared" si="16"/>
        <v>4</v>
      </c>
      <c r="AJ29" s="52">
        <f t="shared" si="17"/>
        <v>1</v>
      </c>
      <c r="AK29" s="52">
        <f t="shared" si="18"/>
        <v>0</v>
      </c>
      <c r="AL29" s="52">
        <f t="shared" si="19"/>
        <v>0</v>
      </c>
      <c r="AM29" s="78"/>
      <c r="AO29" s="60"/>
      <c r="AP29" s="60" t="str">
        <v>古國偉</v>
      </c>
      <c r="AQ29" s="83">
        <f t="shared" si="20"/>
        <v>2</v>
      </c>
      <c r="AR29" s="83">
        <f t="shared" si="21"/>
        <v>1</v>
      </c>
      <c r="AS29" s="83">
        <f t="shared" si="22"/>
        <v>0</v>
      </c>
      <c r="AT29" s="83">
        <f t="shared" si="23"/>
        <v>2</v>
      </c>
      <c r="AW29" s="1"/>
    </row>
    <row r="30" spans="1:54" ht="15" customHeight="1">
      <c r="A30" s="66">
        <f t="shared" si="15"/>
        <v>0</v>
      </c>
      <c r="B30" s="66"/>
      <c r="C30" s="66">
        <f t="shared" si="14"/>
        <v>0</v>
      </c>
      <c r="D30" s="278"/>
      <c r="E30" s="183"/>
      <c r="F30" s="188"/>
      <c r="G30" s="189"/>
      <c r="H30" s="190"/>
      <c r="I30" s="86"/>
      <c r="J30" s="187"/>
      <c r="K30" s="189"/>
      <c r="L30" s="190"/>
      <c r="M30" s="86"/>
      <c r="N30" s="187"/>
      <c r="O30" s="189"/>
      <c r="P30" s="190"/>
      <c r="Q30" s="86"/>
      <c r="R30" s="187"/>
      <c r="S30" s="189"/>
      <c r="T30" s="190"/>
      <c r="U30" s="86"/>
      <c r="V30" s="187"/>
      <c r="W30" s="189"/>
      <c r="X30" s="190"/>
      <c r="Y30" s="86"/>
      <c r="Z30" s="187"/>
      <c r="AA30" s="189"/>
      <c r="AB30" s="190"/>
      <c r="AC30" s="86"/>
      <c r="AD30" s="187"/>
      <c r="AE30" s="190"/>
      <c r="AF30" s="190"/>
      <c r="AG30" s="86"/>
      <c r="AH30" s="87"/>
      <c r="AI30" s="52">
        <f t="shared" si="16"/>
        <v>0</v>
      </c>
      <c r="AJ30" s="52">
        <f t="shared" si="17"/>
        <v>0</v>
      </c>
      <c r="AK30" s="52">
        <f t="shared" si="18"/>
        <v>0</v>
      </c>
      <c r="AL30" s="52">
        <f t="shared" si="19"/>
        <v>0</v>
      </c>
      <c r="AM30" s="77" t="s">
        <v>10</v>
      </c>
      <c r="AO30" s="60"/>
      <c r="AP30" s="60" t="str">
        <v>張雅恩</v>
      </c>
      <c r="AQ30" s="83">
        <f t="shared" si="20"/>
        <v>2</v>
      </c>
      <c r="AR30" s="83">
        <f t="shared" si="21"/>
        <v>0</v>
      </c>
      <c r="AS30" s="83">
        <f t="shared" si="22"/>
        <v>1</v>
      </c>
      <c r="AT30" s="83">
        <f t="shared" si="23"/>
        <v>0</v>
      </c>
      <c r="AW30" s="1"/>
    </row>
    <row r="31" spans="1:54" ht="15" customHeight="1">
      <c r="A31" s="66">
        <f t="shared" si="15"/>
        <v>0</v>
      </c>
      <c r="B31" s="66"/>
      <c r="C31" s="66">
        <f t="shared" si="14"/>
        <v>0</v>
      </c>
      <c r="D31" s="279"/>
      <c r="E31" s="183"/>
      <c r="F31" s="188"/>
      <c r="G31" s="191"/>
      <c r="H31" s="192"/>
      <c r="I31" s="88"/>
      <c r="J31" s="187"/>
      <c r="K31" s="191"/>
      <c r="L31" s="192"/>
      <c r="M31" s="88"/>
      <c r="N31" s="187"/>
      <c r="O31" s="191"/>
      <c r="P31" s="192"/>
      <c r="Q31" s="88"/>
      <c r="R31" s="187"/>
      <c r="S31" s="191"/>
      <c r="T31" s="192"/>
      <c r="U31" s="88"/>
      <c r="V31" s="187"/>
      <c r="W31" s="191"/>
      <c r="X31" s="192"/>
      <c r="Y31" s="88"/>
      <c r="Z31" s="187"/>
      <c r="AA31" s="191"/>
      <c r="AB31" s="192"/>
      <c r="AC31" s="88"/>
      <c r="AD31" s="187"/>
      <c r="AE31" s="192"/>
      <c r="AF31" s="192"/>
      <c r="AG31" s="88"/>
      <c r="AH31" s="87"/>
      <c r="AI31" s="52">
        <f t="shared" si="16"/>
        <v>0</v>
      </c>
      <c r="AJ31" s="52">
        <f t="shared" si="17"/>
        <v>0</v>
      </c>
      <c r="AK31" s="52">
        <f t="shared" si="18"/>
        <v>0</v>
      </c>
      <c r="AL31" s="52">
        <f t="shared" si="19"/>
        <v>0</v>
      </c>
      <c r="AM31" s="75" t="s">
        <v>38</v>
      </c>
      <c r="AO31" s="60"/>
      <c r="AP31" s="60" t="str">
        <v>郭亦倫</v>
      </c>
      <c r="AQ31" s="83">
        <f t="shared" ref="AQ31:AQ33" si="24">SUMIF($F$23:$F$40,AP31,$AI$23:$AI$40)</f>
        <v>3</v>
      </c>
      <c r="AR31" s="83">
        <f t="shared" ref="AR31:AR33" si="25">SUMIF($F$23:$F$40,AP31,$AJ$23:$AJ$40)</f>
        <v>2</v>
      </c>
      <c r="AS31" s="83">
        <f t="shared" ref="AS31:AS33" si="26">SUMIF($F$23:$F$40,AP31,$AK$23:$AK$40)</f>
        <v>1</v>
      </c>
      <c r="AT31" s="83">
        <f t="shared" ref="AT31:AT33" si="27">SUMIF($F$23:$F$40,AP31,$AL$23:$AL$40)</f>
        <v>1</v>
      </c>
    </row>
    <row r="32" spans="1:54" ht="15" customHeight="1">
      <c r="A32" s="66">
        <f t="shared" si="15"/>
        <v>0</v>
      </c>
      <c r="B32" s="66"/>
      <c r="C32" s="66">
        <f t="shared" si="14"/>
        <v>0</v>
      </c>
      <c r="D32" s="277">
        <v>4</v>
      </c>
      <c r="E32" s="183" t="s">
        <v>205</v>
      </c>
      <c r="F32" s="188" t="s">
        <v>106</v>
      </c>
      <c r="G32" s="194" t="s">
        <v>209</v>
      </c>
      <c r="H32" s="195"/>
      <c r="I32" s="89"/>
      <c r="J32" s="187"/>
      <c r="K32" s="194"/>
      <c r="L32" s="195">
        <v>17</v>
      </c>
      <c r="M32" s="89"/>
      <c r="N32" s="187"/>
      <c r="O32" s="194" t="s">
        <v>208</v>
      </c>
      <c r="P32" s="195"/>
      <c r="Q32" s="89"/>
      <c r="R32" s="187"/>
      <c r="S32" s="194">
        <v>23</v>
      </c>
      <c r="T32" s="195"/>
      <c r="U32" s="89"/>
      <c r="V32" s="187"/>
      <c r="W32" s="194"/>
      <c r="X32" s="195"/>
      <c r="Y32" s="89"/>
      <c r="Z32" s="187"/>
      <c r="AA32" s="194"/>
      <c r="AB32" s="195"/>
      <c r="AC32" s="89"/>
      <c r="AD32" s="187"/>
      <c r="AE32" s="195"/>
      <c r="AF32" s="195"/>
      <c r="AG32" s="89"/>
      <c r="AH32" s="87"/>
      <c r="AI32" s="52">
        <f t="shared" si="16"/>
        <v>4</v>
      </c>
      <c r="AJ32" s="52">
        <f t="shared" si="17"/>
        <v>1</v>
      </c>
      <c r="AK32" s="52">
        <f t="shared" si="18"/>
        <v>1</v>
      </c>
      <c r="AL32" s="52">
        <f t="shared" si="19"/>
        <v>0</v>
      </c>
      <c r="AM32" s="75"/>
      <c r="AO32" s="60"/>
      <c r="AP32" s="60"/>
      <c r="AQ32" s="83">
        <f t="shared" si="24"/>
        <v>0</v>
      </c>
      <c r="AR32" s="83">
        <f t="shared" si="25"/>
        <v>0</v>
      </c>
      <c r="AS32" s="83">
        <f t="shared" si="26"/>
        <v>0</v>
      </c>
      <c r="AT32" s="83">
        <f t="shared" si="27"/>
        <v>0</v>
      </c>
    </row>
    <row r="33" spans="1:46" ht="15" customHeight="1">
      <c r="A33" s="66">
        <f t="shared" si="15"/>
        <v>0</v>
      </c>
      <c r="B33" s="66"/>
      <c r="C33" s="66">
        <f t="shared" si="14"/>
        <v>0</v>
      </c>
      <c r="D33" s="278"/>
      <c r="E33" s="183"/>
      <c r="F33" s="188"/>
      <c r="G33" s="189"/>
      <c r="H33" s="190"/>
      <c r="I33" s="86"/>
      <c r="J33" s="187"/>
      <c r="K33" s="189"/>
      <c r="L33" s="190"/>
      <c r="M33" s="86"/>
      <c r="N33" s="187"/>
      <c r="O33" s="189"/>
      <c r="P33" s="190"/>
      <c r="Q33" s="86"/>
      <c r="R33" s="187"/>
      <c r="S33" s="189"/>
      <c r="T33" s="190"/>
      <c r="U33" s="86"/>
      <c r="V33" s="187"/>
      <c r="W33" s="189"/>
      <c r="X33" s="190"/>
      <c r="Y33" s="86"/>
      <c r="Z33" s="187"/>
      <c r="AA33" s="189"/>
      <c r="AB33" s="190"/>
      <c r="AC33" s="86"/>
      <c r="AD33" s="187"/>
      <c r="AE33" s="190"/>
      <c r="AF33" s="190"/>
      <c r="AG33" s="86"/>
      <c r="AH33" s="87"/>
      <c r="AI33" s="52">
        <f t="shared" si="16"/>
        <v>0</v>
      </c>
      <c r="AJ33" s="52">
        <f t="shared" si="17"/>
        <v>0</v>
      </c>
      <c r="AK33" s="52">
        <f t="shared" si="18"/>
        <v>0</v>
      </c>
      <c r="AL33" s="52">
        <f t="shared" si="19"/>
        <v>0</v>
      </c>
      <c r="AM33" s="77"/>
      <c r="AO33" s="83"/>
      <c r="AP33" s="60"/>
      <c r="AQ33" s="83">
        <f t="shared" si="24"/>
        <v>0</v>
      </c>
      <c r="AR33" s="83">
        <f t="shared" si="25"/>
        <v>0</v>
      </c>
      <c r="AS33" s="83">
        <f t="shared" si="26"/>
        <v>0</v>
      </c>
      <c r="AT33" s="83">
        <f t="shared" si="27"/>
        <v>0</v>
      </c>
    </row>
    <row r="34" spans="1:46" ht="15" customHeight="1" thickBot="1">
      <c r="A34" s="66">
        <f t="shared" si="15"/>
        <v>0</v>
      </c>
      <c r="B34" s="66"/>
      <c r="C34" s="66">
        <f t="shared" si="14"/>
        <v>0</v>
      </c>
      <c r="D34" s="279"/>
      <c r="E34" s="183"/>
      <c r="F34" s="188"/>
      <c r="G34" s="191"/>
      <c r="H34" s="192"/>
      <c r="I34" s="88"/>
      <c r="J34" s="187"/>
      <c r="K34" s="191"/>
      <c r="L34" s="192"/>
      <c r="M34" s="88"/>
      <c r="N34" s="187"/>
      <c r="O34" s="191"/>
      <c r="P34" s="192"/>
      <c r="Q34" s="88"/>
      <c r="R34" s="187"/>
      <c r="S34" s="191"/>
      <c r="T34" s="192"/>
      <c r="U34" s="88"/>
      <c r="V34" s="187"/>
      <c r="W34" s="191"/>
      <c r="X34" s="192"/>
      <c r="Y34" s="88"/>
      <c r="Z34" s="187"/>
      <c r="AA34" s="191"/>
      <c r="AB34" s="192"/>
      <c r="AC34" s="88"/>
      <c r="AD34" s="187"/>
      <c r="AE34" s="192"/>
      <c r="AF34" s="192"/>
      <c r="AG34" s="88"/>
      <c r="AH34" s="87"/>
      <c r="AI34" s="52">
        <f t="shared" si="16"/>
        <v>0</v>
      </c>
      <c r="AJ34" s="52">
        <f t="shared" si="17"/>
        <v>0</v>
      </c>
      <c r="AK34" s="52">
        <f t="shared" si="18"/>
        <v>0</v>
      </c>
      <c r="AL34" s="52">
        <f t="shared" si="19"/>
        <v>0</v>
      </c>
      <c r="AM34" s="80" t="s">
        <v>12</v>
      </c>
      <c r="AO34" s="83"/>
      <c r="AP34" s="60"/>
      <c r="AQ34" s="83"/>
      <c r="AR34" s="83"/>
      <c r="AS34" s="83"/>
      <c r="AT34" s="83"/>
    </row>
    <row r="35" spans="1:46" ht="15" customHeight="1">
      <c r="A35" s="66">
        <f t="shared" si="15"/>
        <v>2</v>
      </c>
      <c r="B35" s="66"/>
      <c r="C35" s="66">
        <f t="shared" si="14"/>
        <v>0</v>
      </c>
      <c r="D35" s="277">
        <v>5</v>
      </c>
      <c r="E35" s="183" t="s">
        <v>206</v>
      </c>
      <c r="F35" s="188" t="s">
        <v>109</v>
      </c>
      <c r="G35" s="194">
        <v>25</v>
      </c>
      <c r="H35" s="195"/>
      <c r="I35" s="89"/>
      <c r="J35" s="187"/>
      <c r="K35" s="194"/>
      <c r="L35" s="195" t="s">
        <v>209</v>
      </c>
      <c r="M35" s="89"/>
      <c r="N35" s="187"/>
      <c r="O35" s="194"/>
      <c r="P35" s="195"/>
      <c r="Q35" s="89"/>
      <c r="R35" s="187"/>
      <c r="S35" s="194"/>
      <c r="T35" s="195"/>
      <c r="U35" s="89"/>
      <c r="V35" s="187"/>
      <c r="W35" s="194"/>
      <c r="X35" s="195"/>
      <c r="Y35" s="89"/>
      <c r="Z35" s="187"/>
      <c r="AA35" s="194"/>
      <c r="AB35" s="195"/>
      <c r="AC35" s="89"/>
      <c r="AD35" s="187"/>
      <c r="AE35" s="195"/>
      <c r="AF35" s="195"/>
      <c r="AG35" s="89"/>
      <c r="AH35" s="87"/>
      <c r="AI35" s="52">
        <f t="shared" si="16"/>
        <v>2</v>
      </c>
      <c r="AJ35" s="52">
        <f t="shared" si="17"/>
        <v>1</v>
      </c>
      <c r="AK35" s="52">
        <f t="shared" si="18"/>
        <v>0</v>
      </c>
      <c r="AL35" s="52">
        <f t="shared" si="19"/>
        <v>2</v>
      </c>
      <c r="AM35" s="297"/>
      <c r="AQ35" s="84">
        <f>SUM(AQ23:AQ34)</f>
        <v>23</v>
      </c>
      <c r="AR35" s="84">
        <f t="shared" ref="AR35:AT35" si="28">SUM(AR23:AR34)</f>
        <v>11</v>
      </c>
      <c r="AS35" s="84">
        <f t="shared" si="28"/>
        <v>4</v>
      </c>
      <c r="AT35" s="84">
        <f t="shared" si="28"/>
        <v>3</v>
      </c>
    </row>
    <row r="36" spans="1:46" ht="15" customHeight="1">
      <c r="A36" s="66">
        <f t="shared" si="15"/>
        <v>0</v>
      </c>
      <c r="B36" s="66"/>
      <c r="C36" s="66">
        <f t="shared" si="14"/>
        <v>0</v>
      </c>
      <c r="D36" s="278"/>
      <c r="E36" s="183" t="s">
        <v>212</v>
      </c>
      <c r="F36" s="188" t="s">
        <v>113</v>
      </c>
      <c r="G36" s="189"/>
      <c r="H36" s="190"/>
      <c r="I36" s="86"/>
      <c r="J36" s="187"/>
      <c r="K36" s="189"/>
      <c r="L36" s="190"/>
      <c r="M36" s="86"/>
      <c r="N36" s="187"/>
      <c r="O36" s="189" t="s">
        <v>208</v>
      </c>
      <c r="P36" s="190"/>
      <c r="Q36" s="86"/>
      <c r="R36" s="187"/>
      <c r="S36" s="257" t="s">
        <v>251</v>
      </c>
      <c r="T36" s="190"/>
      <c r="U36" s="86"/>
      <c r="V36" s="187"/>
      <c r="W36" s="189"/>
      <c r="X36" s="190"/>
      <c r="Y36" s="86"/>
      <c r="Z36" s="187"/>
      <c r="AA36" s="189"/>
      <c r="AB36" s="190"/>
      <c r="AC36" s="86"/>
      <c r="AD36" s="187"/>
      <c r="AE36" s="190"/>
      <c r="AF36" s="190"/>
      <c r="AG36" s="86"/>
      <c r="AH36" s="87"/>
      <c r="AI36" s="52">
        <f t="shared" si="16"/>
        <v>2</v>
      </c>
      <c r="AJ36" s="52">
        <f t="shared" si="17"/>
        <v>0</v>
      </c>
      <c r="AK36" s="52">
        <f t="shared" si="18"/>
        <v>1</v>
      </c>
      <c r="AL36" s="52">
        <f t="shared" si="19"/>
        <v>0</v>
      </c>
      <c r="AM36" s="298"/>
    </row>
    <row r="37" spans="1:46" ht="15" customHeight="1">
      <c r="A37" s="66">
        <f t="shared" si="15"/>
        <v>0</v>
      </c>
      <c r="B37" s="66"/>
      <c r="C37" s="66">
        <f t="shared" si="14"/>
        <v>0</v>
      </c>
      <c r="D37" s="279"/>
      <c r="E37" s="183" t="s">
        <v>202</v>
      </c>
      <c r="F37" s="188" t="s">
        <v>106</v>
      </c>
      <c r="G37" s="191"/>
      <c r="H37" s="192"/>
      <c r="I37" s="88"/>
      <c r="J37" s="187"/>
      <c r="K37" s="191"/>
      <c r="L37" s="192"/>
      <c r="M37" s="88"/>
      <c r="N37" s="187"/>
      <c r="O37" s="191"/>
      <c r="P37" s="192"/>
      <c r="Q37" s="88"/>
      <c r="R37" s="187"/>
      <c r="S37" s="191"/>
      <c r="T37" s="192"/>
      <c r="U37" s="88"/>
      <c r="V37" s="187"/>
      <c r="W37" s="191"/>
      <c r="X37" s="192"/>
      <c r="Y37" s="88"/>
      <c r="Z37" s="187"/>
      <c r="AA37" s="191"/>
      <c r="AB37" s="192"/>
      <c r="AC37" s="88"/>
      <c r="AD37" s="187"/>
      <c r="AE37" s="192"/>
      <c r="AF37" s="192"/>
      <c r="AG37" s="88"/>
      <c r="AH37" s="87"/>
      <c r="AI37" s="52">
        <f t="shared" si="16"/>
        <v>0</v>
      </c>
      <c r="AJ37" s="52">
        <f t="shared" si="17"/>
        <v>0</v>
      </c>
      <c r="AK37" s="52">
        <f t="shared" si="18"/>
        <v>0</v>
      </c>
      <c r="AL37" s="52">
        <f t="shared" si="19"/>
        <v>0</v>
      </c>
      <c r="AM37" s="298"/>
    </row>
    <row r="38" spans="1:46" ht="15" customHeight="1">
      <c r="A38" s="66">
        <f t="shared" si="15"/>
        <v>1</v>
      </c>
      <c r="B38" s="66"/>
      <c r="C38" s="66">
        <f t="shared" si="14"/>
        <v>0</v>
      </c>
      <c r="D38" s="277">
        <v>6</v>
      </c>
      <c r="E38" s="183" t="s">
        <v>207</v>
      </c>
      <c r="F38" s="188" t="s">
        <v>107</v>
      </c>
      <c r="G38" s="194"/>
      <c r="H38" s="195"/>
      <c r="I38" s="89"/>
      <c r="J38" s="187"/>
      <c r="K38" s="194" t="s">
        <v>208</v>
      </c>
      <c r="L38" s="195" t="s">
        <v>209</v>
      </c>
      <c r="M38" s="89"/>
      <c r="N38" s="187"/>
      <c r="O38" s="194" t="s">
        <v>209</v>
      </c>
      <c r="P38" s="195"/>
      <c r="Q38" s="89"/>
      <c r="R38" s="187"/>
      <c r="S38" s="194"/>
      <c r="T38" s="195"/>
      <c r="U38" s="89"/>
      <c r="V38" s="187"/>
      <c r="W38" s="194"/>
      <c r="X38" s="195"/>
      <c r="Y38" s="89"/>
      <c r="Z38" s="187"/>
      <c r="AA38" s="194"/>
      <c r="AB38" s="195"/>
      <c r="AC38" s="89"/>
      <c r="AD38" s="187"/>
      <c r="AE38" s="195"/>
      <c r="AF38" s="195"/>
      <c r="AG38" s="89"/>
      <c r="AH38" s="87"/>
      <c r="AI38" s="52">
        <f t="shared" si="16"/>
        <v>3</v>
      </c>
      <c r="AJ38" s="52">
        <f t="shared" si="17"/>
        <v>2</v>
      </c>
      <c r="AK38" s="52">
        <f t="shared" si="18"/>
        <v>1</v>
      </c>
      <c r="AL38" s="52">
        <f t="shared" si="19"/>
        <v>1</v>
      </c>
      <c r="AM38" s="298"/>
    </row>
    <row r="39" spans="1:46" ht="15" customHeight="1">
      <c r="A39" s="66">
        <f t="shared" si="15"/>
        <v>0</v>
      </c>
      <c r="B39" s="66"/>
      <c r="C39" s="66">
        <f t="shared" si="14"/>
        <v>0</v>
      </c>
      <c r="D39" s="291"/>
      <c r="E39" s="183"/>
      <c r="F39" s="188"/>
      <c r="G39" s="189"/>
      <c r="H39" s="190"/>
      <c r="I39" s="86"/>
      <c r="J39" s="187"/>
      <c r="K39" s="189"/>
      <c r="L39" s="190"/>
      <c r="M39" s="86"/>
      <c r="N39" s="187"/>
      <c r="O39" s="189"/>
      <c r="P39" s="190"/>
      <c r="Q39" s="86"/>
      <c r="R39" s="187"/>
      <c r="S39" s="189"/>
      <c r="T39" s="190"/>
      <c r="U39" s="86"/>
      <c r="V39" s="187"/>
      <c r="W39" s="189"/>
      <c r="X39" s="190"/>
      <c r="Y39" s="86"/>
      <c r="Z39" s="187"/>
      <c r="AA39" s="189"/>
      <c r="AB39" s="190"/>
      <c r="AC39" s="86"/>
      <c r="AD39" s="187"/>
      <c r="AE39" s="190"/>
      <c r="AF39" s="190"/>
      <c r="AG39" s="86"/>
      <c r="AH39" s="87"/>
      <c r="AI39" s="52">
        <f t="shared" si="16"/>
        <v>0</v>
      </c>
      <c r="AJ39" s="52">
        <f t="shared" si="17"/>
        <v>0</v>
      </c>
      <c r="AK39" s="52">
        <f t="shared" si="18"/>
        <v>0</v>
      </c>
      <c r="AL39" s="52">
        <f t="shared" si="19"/>
        <v>0</v>
      </c>
      <c r="AM39" s="298"/>
    </row>
    <row r="40" spans="1:46" ht="15" customHeight="1" thickBot="1">
      <c r="A40" s="66">
        <f t="shared" si="15"/>
        <v>0</v>
      </c>
      <c r="B40" s="73"/>
      <c r="C40" s="66">
        <f t="shared" si="14"/>
        <v>0</v>
      </c>
      <c r="D40" s="291"/>
      <c r="E40" s="69" t="s">
        <v>213</v>
      </c>
      <c r="F40" s="57"/>
      <c r="G40" s="46"/>
      <c r="H40" s="47"/>
      <c r="I40" s="48"/>
      <c r="J40" s="49"/>
      <c r="K40" s="46"/>
      <c r="L40" s="47"/>
      <c r="M40" s="48"/>
      <c r="N40" s="49"/>
      <c r="O40" s="46"/>
      <c r="P40" s="47"/>
      <c r="Q40" s="48"/>
      <c r="R40" s="13"/>
      <c r="S40" s="46"/>
      <c r="T40" s="47"/>
      <c r="U40" s="48"/>
      <c r="V40" s="49"/>
      <c r="W40" s="46"/>
      <c r="X40" s="47"/>
      <c r="Y40" s="48"/>
      <c r="Z40" s="49"/>
      <c r="AA40" s="46"/>
      <c r="AB40" s="47"/>
      <c r="AC40" s="48"/>
      <c r="AD40" s="13"/>
      <c r="AE40" s="47"/>
      <c r="AF40" s="47"/>
      <c r="AG40" s="48"/>
      <c r="AH40" s="10"/>
      <c r="AI40" s="52">
        <f t="shared" si="16"/>
        <v>0</v>
      </c>
      <c r="AJ40" s="52">
        <f t="shared" si="17"/>
        <v>0</v>
      </c>
      <c r="AK40" s="52">
        <f t="shared" si="18"/>
        <v>0</v>
      </c>
      <c r="AL40" s="52">
        <f t="shared" si="19"/>
        <v>0</v>
      </c>
      <c r="AM40" s="298"/>
    </row>
    <row r="41" spans="1:46" ht="16.350000000000001" customHeight="1" thickBot="1">
      <c r="A41" s="59">
        <f>SUM(A23:A40)</f>
        <v>3</v>
      </c>
      <c r="B41" s="59">
        <f>SUM(B23:B40)</f>
        <v>0</v>
      </c>
      <c r="C41" s="59">
        <f>SUM(C23:C40)</f>
        <v>0</v>
      </c>
      <c r="D41" s="292" t="s">
        <v>13</v>
      </c>
      <c r="E41" s="293"/>
      <c r="F41" s="280"/>
      <c r="G41" s="294">
        <f>COUNTIF(G23:I40,"R")+(COUNTIF(G23:I40,"HR")*2)</f>
        <v>2</v>
      </c>
      <c r="H41" s="295"/>
      <c r="I41" s="296"/>
      <c r="J41" s="54"/>
      <c r="K41" s="294">
        <f>COUNTIF(K23:M40,"R")+(COUNTIF(K23:M40,"HR")*2)+G41</f>
        <v>9</v>
      </c>
      <c r="L41" s="295"/>
      <c r="M41" s="296"/>
      <c r="N41" s="54"/>
      <c r="O41" s="294">
        <f>COUNTIF(O23:Q40,"R")+(COUNTIF(O23:Q40,"HR")*2)+K41</f>
        <v>10</v>
      </c>
      <c r="P41" s="295"/>
      <c r="Q41" s="296"/>
      <c r="R41" s="53"/>
      <c r="S41" s="294">
        <f>COUNTIF(S23:U40,"R")+(COUNTIF(S23:U40,"HR")*2)+O41</f>
        <v>11</v>
      </c>
      <c r="T41" s="295"/>
      <c r="U41" s="296"/>
      <c r="V41" s="54"/>
      <c r="W41" s="294">
        <f>COUNTIF(W23:Y40,"R")+(COUNTIF(W23:Y40,"HR")*2)+S41</f>
        <v>11</v>
      </c>
      <c r="X41" s="295"/>
      <c r="Y41" s="296"/>
      <c r="Z41" s="54"/>
      <c r="AA41" s="294">
        <f>COUNTIF(AA23:AC40,"R")+(COUNTIF(AA23:AC40,"HR")*2)+W41</f>
        <v>11</v>
      </c>
      <c r="AB41" s="295"/>
      <c r="AC41" s="296"/>
      <c r="AD41" s="197"/>
      <c r="AE41" s="294">
        <f>COUNTIF(AE23:AG40,"R")+(COUNTIF(AE23:AG40,"HR")*2)+AA41</f>
        <v>11</v>
      </c>
      <c r="AF41" s="295"/>
      <c r="AG41" s="296"/>
      <c r="AH41" s="50"/>
      <c r="AI41" s="39">
        <f>SUM(AI23:AI40)</f>
        <v>23</v>
      </c>
      <c r="AJ41" s="40">
        <f>SUM(AJ23:AJ40)</f>
        <v>11</v>
      </c>
      <c r="AK41" s="41">
        <f>SUM(AK23:AK40)</f>
        <v>4</v>
      </c>
      <c r="AL41" s="62">
        <f>SUM(AL23:AL40)</f>
        <v>3</v>
      </c>
      <c r="AM41" s="299"/>
    </row>
    <row r="42" spans="1:46" ht="12" customHeight="1">
      <c r="F42" s="1"/>
      <c r="G42" s="37"/>
      <c r="H42" s="37"/>
      <c r="I42" s="37"/>
      <c r="J42" s="38"/>
      <c r="K42" s="1"/>
      <c r="L42" s="1"/>
      <c r="M42" s="1"/>
      <c r="N42" s="1"/>
      <c r="O42"/>
      <c r="P42"/>
      <c r="Q42"/>
    </row>
    <row r="43" spans="1:46" ht="12" customHeight="1">
      <c r="F43" s="1"/>
      <c r="G43" s="37"/>
      <c r="H43" s="37"/>
      <c r="I43" s="37"/>
      <c r="J43" s="38"/>
      <c r="K43" s="1"/>
      <c r="L43" s="1"/>
      <c r="M43" s="1"/>
      <c r="N43" s="1"/>
      <c r="O43"/>
      <c r="P43"/>
      <c r="Q43"/>
    </row>
    <row r="44" spans="1:46" ht="12" customHeight="1">
      <c r="F44" s="1"/>
      <c r="G44" s="37"/>
      <c r="H44" s="37"/>
      <c r="I44" s="37"/>
      <c r="J44" s="38"/>
      <c r="K44" s="1"/>
      <c r="L44" s="1"/>
      <c r="M44" s="1"/>
      <c r="N44" s="1"/>
      <c r="O44"/>
      <c r="P44"/>
      <c r="Q44"/>
    </row>
    <row r="45" spans="1:46" ht="12" customHeight="1">
      <c r="F45" s="1"/>
      <c r="G45" s="37"/>
      <c r="H45" s="37"/>
      <c r="I45" s="37"/>
      <c r="J45" s="38"/>
      <c r="K45" s="1"/>
      <c r="L45" s="1"/>
      <c r="M45" s="1"/>
      <c r="N45" s="1"/>
      <c r="O45"/>
      <c r="P45"/>
      <c r="Q45"/>
    </row>
    <row r="46" spans="1:46" ht="12" customHeight="1">
      <c r="F46" s="1"/>
      <c r="G46" s="37"/>
      <c r="H46" s="37"/>
      <c r="I46" s="37"/>
      <c r="J46" s="38"/>
      <c r="K46" s="1"/>
      <c r="L46" s="1"/>
      <c r="M46" s="1"/>
      <c r="N46" s="1"/>
      <c r="O46"/>
      <c r="P46"/>
      <c r="Q46"/>
    </row>
    <row r="47" spans="1:46" ht="12" customHeight="1">
      <c r="F47" s="1"/>
      <c r="G47" s="37"/>
      <c r="H47" s="37"/>
      <c r="I47" s="37"/>
      <c r="J47" s="38"/>
      <c r="K47" s="1"/>
      <c r="L47" s="1"/>
      <c r="M47" s="1"/>
      <c r="N47" s="1"/>
      <c r="O47"/>
      <c r="P47"/>
      <c r="Q47"/>
    </row>
    <row r="48" spans="1:46" ht="12" customHeight="1">
      <c r="F48" s="1"/>
      <c r="G48" s="37"/>
      <c r="H48" s="37"/>
      <c r="I48" s="37"/>
      <c r="J48" s="38"/>
      <c r="K48" s="1"/>
      <c r="L48" s="1"/>
      <c r="M48" s="1"/>
      <c r="N48" s="1"/>
      <c r="O48"/>
      <c r="P48"/>
      <c r="Q48"/>
    </row>
    <row r="49" spans="6:17" ht="12" customHeight="1">
      <c r="F49" s="1"/>
      <c r="G49" s="37"/>
      <c r="H49" s="37"/>
      <c r="I49" s="37"/>
      <c r="J49" s="38"/>
      <c r="K49" s="1"/>
      <c r="L49" s="1"/>
      <c r="M49" s="1"/>
      <c r="N49" s="1"/>
      <c r="O49"/>
      <c r="P49"/>
      <c r="Q49"/>
    </row>
    <row r="50" spans="6:17" ht="12" customHeight="1">
      <c r="F50" s="1"/>
      <c r="G50" s="37"/>
      <c r="H50" s="37"/>
      <c r="I50" s="37"/>
      <c r="J50" s="38"/>
      <c r="K50" s="1"/>
      <c r="L50" s="1"/>
      <c r="M50" s="1"/>
      <c r="N50" s="1"/>
      <c r="O50"/>
      <c r="P50"/>
      <c r="Q50"/>
    </row>
    <row r="51" spans="6:17" ht="12" customHeight="1">
      <c r="F51" s="1"/>
      <c r="G51" s="37"/>
      <c r="H51" s="37"/>
      <c r="I51" s="37"/>
      <c r="J51" s="38"/>
      <c r="K51" s="1"/>
      <c r="L51" s="1"/>
      <c r="M51" s="1"/>
      <c r="N51" s="1"/>
      <c r="O51"/>
      <c r="P51"/>
      <c r="Q51"/>
    </row>
    <row r="52" spans="6:17" ht="12" customHeight="1">
      <c r="F52" s="1"/>
      <c r="G52" s="37"/>
      <c r="H52" s="37"/>
      <c r="I52" s="37"/>
      <c r="J52" s="38"/>
      <c r="K52" s="1"/>
      <c r="L52" s="1"/>
      <c r="M52" s="1"/>
      <c r="N52" s="1"/>
      <c r="O52"/>
      <c r="P52"/>
      <c r="Q52"/>
    </row>
    <row r="53" spans="6:17" ht="12" customHeight="1">
      <c r="F53" s="1"/>
      <c r="G53" s="37"/>
      <c r="H53" s="37"/>
      <c r="I53" s="37"/>
      <c r="J53" s="38"/>
      <c r="K53" s="1"/>
      <c r="L53" s="1"/>
      <c r="M53" s="1"/>
      <c r="N53" s="1"/>
      <c r="O53"/>
      <c r="P53"/>
      <c r="Q53"/>
    </row>
    <row r="54" spans="6:17" ht="12" customHeight="1">
      <c r="F54" s="1"/>
      <c r="G54" s="37"/>
      <c r="H54" s="37"/>
      <c r="I54" s="37"/>
      <c r="J54" s="38"/>
      <c r="K54" s="1"/>
      <c r="L54" s="1"/>
      <c r="M54" s="1"/>
      <c r="N54" s="1"/>
      <c r="O54"/>
      <c r="P54"/>
      <c r="Q54"/>
    </row>
    <row r="55" spans="6:17" ht="12" customHeight="1">
      <c r="F55" s="1"/>
      <c r="G55" s="37"/>
      <c r="H55" s="37"/>
      <c r="I55" s="37"/>
      <c r="J55" s="38"/>
      <c r="K55" s="1"/>
      <c r="L55" s="1"/>
      <c r="M55" s="1"/>
      <c r="N55" s="1"/>
      <c r="O55"/>
      <c r="P55"/>
      <c r="Q55"/>
    </row>
    <row r="56" spans="6:17" ht="12" customHeight="1">
      <c r="F56" s="1"/>
      <c r="G56" s="37"/>
      <c r="H56" s="37"/>
      <c r="I56" s="37"/>
      <c r="J56" s="38"/>
      <c r="K56" s="1"/>
      <c r="L56" s="1"/>
      <c r="M56" s="1"/>
      <c r="N56" s="1"/>
      <c r="O56"/>
      <c r="P56"/>
      <c r="Q56"/>
    </row>
    <row r="57" spans="6:17" ht="12" customHeight="1">
      <c r="F57" s="1"/>
      <c r="G57" s="37"/>
      <c r="H57" s="37"/>
      <c r="I57" s="37"/>
      <c r="J57" s="38"/>
      <c r="K57" s="1"/>
      <c r="L57" s="1"/>
      <c r="M57" s="1"/>
      <c r="N57" s="1"/>
      <c r="O57"/>
      <c r="P57"/>
      <c r="Q57"/>
    </row>
    <row r="58" spans="6:17" ht="12" customHeight="1">
      <c r="F58" s="1"/>
      <c r="G58" s="37"/>
      <c r="H58" s="37"/>
      <c r="I58" s="37"/>
      <c r="J58" s="38"/>
      <c r="K58" s="1"/>
      <c r="L58" s="1"/>
      <c r="M58" s="1"/>
      <c r="N58" s="1"/>
      <c r="O58"/>
      <c r="P58"/>
      <c r="Q58"/>
    </row>
    <row r="59" spans="6:17">
      <c r="F59" s="1"/>
      <c r="G59" s="37"/>
      <c r="H59" s="37"/>
      <c r="I59" s="37"/>
      <c r="J59" s="38"/>
      <c r="K59" s="1"/>
      <c r="L59" s="1"/>
      <c r="M59" s="1"/>
      <c r="N59" s="1"/>
      <c r="O59"/>
      <c r="P59"/>
      <c r="Q59"/>
    </row>
    <row r="60" spans="6:17" ht="12" customHeight="1">
      <c r="F60" s="1"/>
      <c r="G60" s="37"/>
      <c r="H60" s="37"/>
      <c r="I60" s="37"/>
      <c r="J60" s="38"/>
      <c r="K60" s="1"/>
      <c r="L60" s="1"/>
      <c r="M60" s="1"/>
      <c r="N60" s="1"/>
      <c r="O60"/>
      <c r="P60"/>
      <c r="Q60"/>
    </row>
    <row r="61" spans="6:17" ht="12" customHeight="1">
      <c r="F61" s="1"/>
      <c r="G61" s="37"/>
      <c r="H61" s="37"/>
      <c r="I61" s="37"/>
      <c r="J61" s="38"/>
      <c r="K61" s="1"/>
      <c r="L61" s="1"/>
      <c r="M61" s="1"/>
      <c r="N61" s="1"/>
      <c r="O61"/>
      <c r="P61"/>
      <c r="Q61"/>
    </row>
    <row r="62" spans="6:17" ht="12" customHeight="1">
      <c r="F62" s="1"/>
      <c r="G62" s="37"/>
      <c r="H62" s="37"/>
      <c r="I62" s="37"/>
      <c r="J62" s="38"/>
      <c r="K62" s="1"/>
      <c r="L62" s="1"/>
      <c r="M62" s="1"/>
      <c r="N62" s="1"/>
      <c r="O62"/>
      <c r="P62"/>
      <c r="Q62"/>
    </row>
    <row r="63" spans="6:17" ht="12" customHeight="1">
      <c r="F63" s="1"/>
      <c r="G63" s="37"/>
      <c r="H63" s="37"/>
      <c r="I63" s="37"/>
      <c r="J63" s="38"/>
      <c r="K63" s="1"/>
      <c r="L63" s="1"/>
      <c r="M63" s="1"/>
      <c r="N63" s="1"/>
      <c r="O63"/>
      <c r="P63"/>
      <c r="Q63"/>
    </row>
    <row r="64" spans="6:17" ht="12" customHeight="1">
      <c r="F64" s="1"/>
      <c r="G64" s="37"/>
      <c r="H64" s="37"/>
      <c r="I64" s="37"/>
      <c r="J64" s="38"/>
      <c r="K64" s="1"/>
      <c r="L64" s="1"/>
      <c r="M64" s="1"/>
      <c r="N64" s="1"/>
      <c r="O64"/>
      <c r="P64"/>
      <c r="Q64"/>
    </row>
    <row r="65" spans="6:17" ht="12" customHeight="1">
      <c r="F65" s="1"/>
      <c r="G65" s="37"/>
      <c r="H65" s="37"/>
      <c r="I65" s="37"/>
      <c r="J65" s="38"/>
      <c r="K65" s="1"/>
      <c r="L65" s="1"/>
      <c r="M65" s="1"/>
      <c r="N65" s="1"/>
      <c r="O65"/>
      <c r="P65"/>
      <c r="Q65"/>
    </row>
    <row r="66" spans="6:17" ht="12" customHeight="1">
      <c r="F66" s="1"/>
      <c r="G66" s="37"/>
      <c r="H66" s="37"/>
      <c r="I66" s="37"/>
      <c r="J66" s="38"/>
      <c r="K66" s="1"/>
      <c r="L66" s="1"/>
      <c r="M66" s="1"/>
      <c r="N66" s="1"/>
      <c r="O66"/>
      <c r="P66"/>
      <c r="Q66"/>
    </row>
    <row r="67" spans="6:17" ht="12" customHeight="1">
      <c r="F67" s="1"/>
      <c r="G67" s="37"/>
      <c r="H67" s="37"/>
      <c r="I67" s="37"/>
      <c r="J67" s="38"/>
      <c r="K67" s="1"/>
      <c r="L67" s="1"/>
      <c r="M67" s="1"/>
      <c r="N67" s="1"/>
      <c r="O67"/>
      <c r="P67"/>
      <c r="Q67"/>
    </row>
    <row r="68" spans="6:17" ht="12" customHeight="1">
      <c r="F68" s="1"/>
      <c r="G68" s="37"/>
      <c r="H68" s="37"/>
      <c r="I68" s="37"/>
      <c r="J68" s="38"/>
      <c r="K68" s="1"/>
      <c r="L68" s="1"/>
      <c r="M68" s="1"/>
      <c r="N68" s="1"/>
      <c r="O68"/>
      <c r="P68"/>
      <c r="Q68"/>
    </row>
    <row r="69" spans="6:17" ht="12" customHeight="1">
      <c r="F69" s="1"/>
      <c r="G69" s="37"/>
      <c r="H69" s="37"/>
      <c r="I69" s="37"/>
      <c r="J69" s="38"/>
      <c r="K69" s="1"/>
      <c r="L69" s="1"/>
      <c r="M69" s="1"/>
      <c r="N69" s="1"/>
      <c r="O69"/>
      <c r="P69"/>
      <c r="Q69"/>
    </row>
    <row r="70" spans="6:17" ht="12" customHeight="1">
      <c r="F70" s="1"/>
      <c r="G70" s="37"/>
      <c r="H70" s="37"/>
      <c r="I70" s="37"/>
      <c r="J70" s="38"/>
      <c r="K70" s="1"/>
      <c r="L70" s="1"/>
      <c r="M70" s="1"/>
      <c r="N70" s="1"/>
      <c r="O70"/>
      <c r="P70"/>
      <c r="Q70"/>
    </row>
    <row r="71" spans="6:17" ht="12" customHeight="1">
      <c r="F71" s="1"/>
      <c r="G71" s="37"/>
      <c r="H71" s="37"/>
      <c r="I71" s="37"/>
      <c r="J71" s="38"/>
      <c r="K71" s="1"/>
      <c r="L71" s="1"/>
      <c r="M71" s="1"/>
      <c r="N71" s="1"/>
      <c r="O71"/>
      <c r="P71"/>
      <c r="Q71"/>
    </row>
    <row r="72" spans="6:17" ht="12" customHeight="1">
      <c r="F72" s="1"/>
      <c r="G72" s="37"/>
      <c r="H72" s="37"/>
      <c r="I72" s="37"/>
      <c r="J72" s="38"/>
      <c r="K72" s="1"/>
      <c r="L72" s="1"/>
      <c r="M72" s="1"/>
      <c r="N72" s="1"/>
      <c r="O72"/>
      <c r="P72"/>
      <c r="Q72"/>
    </row>
    <row r="73" spans="6:17" ht="12" customHeight="1">
      <c r="F73" s="1"/>
      <c r="G73" s="37"/>
      <c r="H73" s="37"/>
      <c r="I73" s="37"/>
      <c r="J73" s="38"/>
      <c r="K73" s="1"/>
      <c r="L73" s="1"/>
      <c r="M73" s="1"/>
      <c r="N73" s="1"/>
      <c r="O73"/>
      <c r="P73"/>
      <c r="Q73"/>
    </row>
    <row r="74" spans="6:17" ht="12" customHeight="1">
      <c r="F74" s="1"/>
      <c r="G74" s="37"/>
      <c r="H74" s="37"/>
      <c r="I74" s="37"/>
      <c r="J74" s="38"/>
      <c r="K74" s="1"/>
      <c r="L74" s="1"/>
      <c r="M74" s="1"/>
      <c r="N74" s="1"/>
      <c r="O74"/>
      <c r="P74"/>
      <c r="Q74"/>
    </row>
    <row r="75" spans="6:17" ht="12" customHeight="1">
      <c r="F75" s="1"/>
      <c r="G75" s="37"/>
      <c r="H75" s="37"/>
      <c r="I75" s="37"/>
      <c r="J75" s="38"/>
      <c r="K75" s="1"/>
      <c r="L75" s="1"/>
      <c r="M75" s="1"/>
      <c r="N75" s="1"/>
      <c r="O75"/>
      <c r="P75"/>
      <c r="Q75"/>
    </row>
    <row r="76" spans="6:17" ht="12" customHeight="1">
      <c r="F76" s="1"/>
      <c r="G76" s="37"/>
      <c r="H76" s="37"/>
      <c r="I76" s="37"/>
      <c r="J76" s="38"/>
      <c r="K76" s="1"/>
      <c r="L76" s="1"/>
      <c r="M76" s="1"/>
      <c r="N76" s="1"/>
      <c r="O76"/>
      <c r="P76"/>
      <c r="Q76"/>
    </row>
    <row r="77" spans="6:17" ht="12" customHeight="1">
      <c r="O77"/>
      <c r="P77"/>
      <c r="Q77"/>
    </row>
    <row r="78" spans="6:17">
      <c r="O78"/>
      <c r="P78"/>
      <c r="Q78"/>
    </row>
    <row r="79" spans="6:17" ht="12" customHeight="1">
      <c r="O79"/>
      <c r="P79"/>
      <c r="Q79"/>
    </row>
    <row r="80" spans="6:17" ht="12" customHeight="1">
      <c r="O80"/>
      <c r="P80"/>
      <c r="Q80"/>
    </row>
    <row r="81" spans="15:17" ht="12" customHeight="1">
      <c r="O81"/>
      <c r="P81"/>
      <c r="Q81"/>
    </row>
    <row r="82" spans="15:17" ht="12" customHeight="1">
      <c r="O82"/>
      <c r="P82"/>
      <c r="Q82"/>
    </row>
    <row r="83" spans="15:17" ht="12" customHeight="1">
      <c r="O83"/>
      <c r="P83"/>
      <c r="Q83"/>
    </row>
    <row r="84" spans="15:17" ht="12" customHeight="1">
      <c r="O84"/>
      <c r="P84"/>
      <c r="Q84"/>
    </row>
    <row r="85" spans="15:17" ht="12" customHeight="1">
      <c r="O85"/>
      <c r="P85"/>
      <c r="Q85"/>
    </row>
    <row r="86" spans="15:17" ht="12" customHeight="1">
      <c r="O86"/>
      <c r="P86"/>
      <c r="Q86"/>
    </row>
    <row r="87" spans="15:17" ht="12" customHeight="1">
      <c r="O87"/>
      <c r="P87"/>
      <c r="Q87"/>
    </row>
    <row r="88" spans="15:17" ht="12" customHeight="1">
      <c r="O88"/>
      <c r="P88"/>
      <c r="Q88"/>
    </row>
    <row r="89" spans="15:17" ht="12" customHeight="1">
      <c r="O89"/>
      <c r="P89"/>
      <c r="Q89"/>
    </row>
    <row r="90" spans="15:17" ht="12" customHeight="1">
      <c r="O90"/>
      <c r="P90"/>
      <c r="Q90"/>
    </row>
    <row r="91" spans="15:17" ht="12" customHeight="1">
      <c r="O91"/>
      <c r="P91"/>
      <c r="Q91"/>
    </row>
    <row r="92" spans="15:17" ht="12" customHeight="1">
      <c r="O92"/>
      <c r="P92"/>
      <c r="Q92"/>
    </row>
    <row r="93" spans="15:17" ht="12" customHeight="1">
      <c r="O93"/>
      <c r="P93"/>
      <c r="Q93"/>
    </row>
    <row r="94" spans="15:17" ht="12" customHeight="1">
      <c r="O94"/>
      <c r="P94"/>
      <c r="Q94"/>
    </row>
    <row r="95" spans="15:17" ht="12" customHeight="1">
      <c r="O95"/>
      <c r="P95"/>
      <c r="Q95"/>
    </row>
    <row r="96" spans="15:17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12" customHeight="1"/>
    <row r="177" ht="12" customHeight="1"/>
    <row r="178" ht="12" customHeight="1"/>
    <row r="179" ht="12" customHeight="1"/>
    <row r="180" ht="12" customHeight="1"/>
    <row r="181" ht="12" customHeight="1"/>
    <row r="182" ht="12" customHeight="1"/>
    <row r="183" ht="12" customHeight="1"/>
    <row r="184" ht="12" customHeight="1"/>
    <row r="185" ht="12" customHeight="1"/>
    <row r="186" ht="12" customHeight="1"/>
    <row r="187" ht="12" customHeight="1"/>
    <row r="188" ht="12" customHeight="1"/>
    <row r="189" ht="12" customHeight="1"/>
    <row r="190" ht="12" customHeight="1"/>
    <row r="191" ht="12" customHeight="1"/>
    <row r="192" ht="12" customHeight="1"/>
    <row r="193" ht="12" customHeight="1"/>
    <row r="194" ht="12" customHeight="1"/>
    <row r="195" ht="12" customHeight="1"/>
    <row r="196" ht="12" customHeight="1"/>
    <row r="197" ht="12" customHeight="1"/>
    <row r="198" ht="12" customHeight="1"/>
    <row r="199" ht="12" customHeight="1"/>
    <row r="200" ht="12" customHeight="1"/>
    <row r="201" ht="12" customHeight="1"/>
    <row r="202" ht="12" customHeight="1"/>
    <row r="203" ht="12" customHeight="1"/>
    <row r="204" ht="12" customHeight="1"/>
    <row r="205" ht="12" customHeight="1"/>
    <row r="206" ht="12" customHeight="1"/>
    <row r="207" ht="12" customHeight="1"/>
    <row r="208" ht="12" customHeight="1"/>
    <row r="209" ht="12" customHeight="1"/>
    <row r="210" ht="12" customHeight="1"/>
    <row r="211" ht="12" customHeight="1"/>
    <row r="212" ht="12" customHeight="1"/>
    <row r="213" ht="12" customHeight="1"/>
    <row r="214" ht="12" customHeight="1"/>
    <row r="215" ht="12" customHeight="1"/>
    <row r="216" ht="12" customHeight="1"/>
    <row r="217" ht="12" customHeight="1"/>
    <row r="218" ht="12" customHeight="1"/>
    <row r="219" ht="12" customHeight="1"/>
    <row r="220" ht="12" customHeight="1"/>
    <row r="221" ht="12" customHeight="1"/>
    <row r="222" ht="12" customHeight="1"/>
    <row r="223" ht="12" customHeight="1"/>
    <row r="224" ht="12" customHeight="1"/>
    <row r="225" ht="12" customHeight="1"/>
    <row r="226" ht="12" customHeight="1"/>
    <row r="227" ht="12" customHeight="1"/>
    <row r="228" ht="12" customHeight="1"/>
    <row r="229" ht="12" customHeight="1"/>
    <row r="230" ht="12" customHeight="1"/>
    <row r="231" ht="12" customHeight="1"/>
    <row r="232" ht="12" customHeight="1"/>
    <row r="233" ht="12" customHeight="1"/>
    <row r="234" ht="12" customHeight="1"/>
    <row r="235" ht="12" customHeight="1"/>
    <row r="236" ht="12" customHeight="1"/>
    <row r="237" ht="12" customHeight="1"/>
    <row r="238" ht="12" customHeight="1"/>
    <row r="239" ht="12" customHeight="1"/>
    <row r="240" ht="12" customHeight="1"/>
    <row r="241" ht="12" customHeight="1"/>
    <row r="242" ht="12" customHeight="1"/>
    <row r="243" ht="12" customHeight="1"/>
    <row r="244" ht="12" customHeight="1"/>
    <row r="245" ht="12" customHeight="1"/>
    <row r="246" ht="12" customHeight="1"/>
    <row r="247" ht="12" customHeight="1"/>
    <row r="248" ht="12" customHeight="1"/>
    <row r="249" ht="12" customHeight="1"/>
    <row r="250" ht="12" customHeight="1"/>
    <row r="251" ht="12" customHeight="1"/>
    <row r="252" ht="12" customHeight="1"/>
    <row r="253" ht="12" customHeight="1"/>
    <row r="254" ht="12" customHeight="1"/>
    <row r="255" ht="12" customHeight="1"/>
    <row r="256" ht="12" customHeight="1"/>
    <row r="257" ht="12" customHeight="1"/>
    <row r="258" ht="12" customHeight="1"/>
    <row r="259" ht="12" customHeight="1"/>
    <row r="260" ht="12" customHeight="1"/>
    <row r="261" ht="12" customHeight="1"/>
    <row r="262" ht="12" customHeight="1"/>
    <row r="263" ht="12" customHeight="1"/>
    <row r="264" ht="12" customHeight="1"/>
    <row r="265" ht="12" customHeight="1"/>
    <row r="266" ht="12" customHeight="1"/>
    <row r="267" ht="12" customHeight="1"/>
    <row r="268" ht="12" customHeight="1"/>
    <row r="269" ht="12" customHeight="1"/>
    <row r="270" ht="12" customHeight="1"/>
    <row r="271" ht="12" customHeight="1"/>
    <row r="272" ht="12" customHeight="1"/>
    <row r="273" ht="12" customHeight="1"/>
    <row r="274" ht="12" customHeight="1"/>
    <row r="275" ht="12" customHeight="1"/>
    <row r="276" ht="12" customHeight="1"/>
    <row r="277" ht="12" customHeight="1"/>
    <row r="278" ht="12" customHeight="1"/>
    <row r="279" ht="12" customHeight="1"/>
    <row r="280" ht="12" customHeight="1"/>
    <row r="281" ht="12" customHeight="1"/>
    <row r="282" ht="12" customHeight="1"/>
    <row r="283" ht="12" customHeight="1"/>
    <row r="284" ht="12" customHeight="1"/>
    <row r="285" ht="12" customHeight="1"/>
    <row r="286" ht="12" customHeight="1"/>
    <row r="287" ht="12" customHeight="1"/>
    <row r="288" ht="12" customHeight="1"/>
    <row r="289" ht="12" customHeight="1"/>
    <row r="290" ht="12" customHeight="1"/>
    <row r="291" ht="12" customHeight="1"/>
    <row r="292" ht="12" customHeight="1"/>
    <row r="293" ht="12" customHeight="1"/>
    <row r="294" ht="12" customHeight="1"/>
    <row r="295" ht="12" customHeight="1"/>
    <row r="296" ht="12" customHeight="1"/>
    <row r="297" ht="12" customHeight="1"/>
    <row r="298" ht="12" customHeight="1"/>
    <row r="299" ht="12" customHeight="1"/>
    <row r="300" ht="12" customHeight="1"/>
    <row r="301" ht="12" customHeight="1"/>
    <row r="302" ht="12" customHeight="1"/>
    <row r="303" ht="12" customHeight="1"/>
    <row r="304" ht="12" customHeight="1"/>
    <row r="305" ht="12" customHeight="1"/>
    <row r="306" ht="12" customHeight="1"/>
    <row r="307" ht="12" customHeight="1"/>
    <row r="308" ht="12" customHeight="1"/>
    <row r="309" ht="12" customHeight="1"/>
    <row r="310" ht="12" customHeight="1"/>
    <row r="311" ht="12" customHeight="1"/>
    <row r="312" ht="12" customHeight="1"/>
    <row r="313" ht="12" customHeight="1"/>
    <row r="314" ht="12" customHeight="1"/>
    <row r="315" ht="12" customHeight="1"/>
    <row r="316" ht="12" customHeight="1"/>
    <row r="317" ht="12" customHeight="1"/>
    <row r="318" ht="12" customHeight="1"/>
    <row r="319" ht="12" customHeight="1"/>
    <row r="320" ht="12" customHeight="1"/>
    <row r="321" ht="12" customHeight="1"/>
    <row r="322" ht="12" customHeight="1"/>
    <row r="323" ht="12" customHeight="1"/>
    <row r="324" ht="12" customHeight="1"/>
    <row r="325" ht="12" customHeight="1"/>
    <row r="326" ht="12" customHeight="1"/>
    <row r="327" ht="12" customHeight="1"/>
    <row r="328" ht="12" customHeight="1"/>
  </sheetData>
  <dataConsolidate>
    <dataRefs count="1">
      <dataRef ref="T4:W269" sheet="紙本紀錄表" r:id="rId1"/>
    </dataRefs>
  </dataConsolidate>
  <mergeCells count="49">
    <mergeCell ref="B1:C1"/>
    <mergeCell ref="D1:F1"/>
    <mergeCell ref="J1:K1"/>
    <mergeCell ref="L1:O1"/>
    <mergeCell ref="AI1:AL1"/>
    <mergeCell ref="AE2:AG2"/>
    <mergeCell ref="D3:D5"/>
    <mergeCell ref="D6:D8"/>
    <mergeCell ref="D9:D11"/>
    <mergeCell ref="D12:D14"/>
    <mergeCell ref="G2:I2"/>
    <mergeCell ref="K2:M2"/>
    <mergeCell ref="O2:Q2"/>
    <mergeCell ref="S2:U2"/>
    <mergeCell ref="W2:Y2"/>
    <mergeCell ref="AA2:AC2"/>
    <mergeCell ref="AE22:AG22"/>
    <mergeCell ref="AM15:AM21"/>
    <mergeCell ref="D18:D20"/>
    <mergeCell ref="D21:F21"/>
    <mergeCell ref="G21:I21"/>
    <mergeCell ref="K21:M21"/>
    <mergeCell ref="O21:Q21"/>
    <mergeCell ref="S21:U21"/>
    <mergeCell ref="W21:Y21"/>
    <mergeCell ref="AE21:AG21"/>
    <mergeCell ref="D15:D17"/>
    <mergeCell ref="G22:I22"/>
    <mergeCell ref="K22:M22"/>
    <mergeCell ref="O22:Q22"/>
    <mergeCell ref="S22:U22"/>
    <mergeCell ref="W22:Y22"/>
    <mergeCell ref="AM35:AM41"/>
    <mergeCell ref="D38:D40"/>
    <mergeCell ref="D41:F41"/>
    <mergeCell ref="G41:I41"/>
    <mergeCell ref="K41:M41"/>
    <mergeCell ref="O41:Q41"/>
    <mergeCell ref="S41:U41"/>
    <mergeCell ref="W41:Y41"/>
    <mergeCell ref="AE41:AG41"/>
    <mergeCell ref="AA21:AC21"/>
    <mergeCell ref="AA22:AC22"/>
    <mergeCell ref="AA41:AC41"/>
    <mergeCell ref="D23:D25"/>
    <mergeCell ref="D26:D28"/>
    <mergeCell ref="D29:D31"/>
    <mergeCell ref="D32:D34"/>
    <mergeCell ref="D35:D37"/>
  </mergeCells>
  <phoneticPr fontId="1" type="noConversion"/>
  <conditionalFormatting sqref="G2:G22 H3:I20 K3:M20 O3:Q20 W3:Y20 AE3:AG20 G23:I40 K23:M40 O23:Q40 S23:U40 W23:Y40 AE23:AG40 S3:U20 K2 O2 S2 W2 AE2 K21:K22 O21:O22 S21:S22 W21:W22 G41 K41 O41 S41 W41 G96:I1048576">
    <cfRule type="containsText" dxfId="75" priority="37" operator="containsText" text="K">
      <formula>NOT(ISERROR(SEARCH("K",G2)))</formula>
    </cfRule>
  </conditionalFormatting>
  <conditionalFormatting sqref="G3">
    <cfRule type="cellIs" dxfId="74" priority="36" operator="equal">
      <formula>"K"</formula>
    </cfRule>
  </conditionalFormatting>
  <conditionalFormatting sqref="G23">
    <cfRule type="cellIs" dxfId="73" priority="26" operator="equal">
      <formula>"K"</formula>
    </cfRule>
  </conditionalFormatting>
  <conditionalFormatting sqref="G3:I20">
    <cfRule type="cellIs" dxfId="72" priority="35" operator="between">
      <formula>1</formula>
      <formula>999</formula>
    </cfRule>
  </conditionalFormatting>
  <conditionalFormatting sqref="G23:I40">
    <cfRule type="cellIs" dxfId="71" priority="25" operator="between">
      <formula>1</formula>
      <formula>999</formula>
    </cfRule>
  </conditionalFormatting>
  <conditionalFormatting sqref="G3:AG20 G23:AG40">
    <cfRule type="cellIs" dxfId="70" priority="13" operator="equal">
      <formula>"AP"</formula>
    </cfRule>
    <cfRule type="cellIs" dxfId="69" priority="14" operator="equal">
      <formula>"DI"</formula>
    </cfRule>
  </conditionalFormatting>
  <conditionalFormatting sqref="K3">
    <cfRule type="cellIs" dxfId="68" priority="34" operator="equal">
      <formula>"K"</formula>
    </cfRule>
  </conditionalFormatting>
  <conditionalFormatting sqref="K23">
    <cfRule type="cellIs" dxfId="67" priority="24" operator="equal">
      <formula>"K"</formula>
    </cfRule>
  </conditionalFormatting>
  <conditionalFormatting sqref="K3:M20">
    <cfRule type="cellIs" dxfId="66" priority="33" operator="between">
      <formula>1</formula>
      <formula>999</formula>
    </cfRule>
  </conditionalFormatting>
  <conditionalFormatting sqref="K23:M40">
    <cfRule type="cellIs" dxfId="65" priority="23" operator="between">
      <formula>1</formula>
      <formula>999</formula>
    </cfRule>
  </conditionalFormatting>
  <conditionalFormatting sqref="O3">
    <cfRule type="cellIs" dxfId="64" priority="32" operator="equal">
      <formula>"K"</formula>
    </cfRule>
  </conditionalFormatting>
  <conditionalFormatting sqref="O23">
    <cfRule type="cellIs" dxfId="63" priority="22" operator="equal">
      <formula>"K"</formula>
    </cfRule>
  </conditionalFormatting>
  <conditionalFormatting sqref="O3:Q20">
    <cfRule type="cellIs" dxfId="62" priority="31" operator="between">
      <formula>1</formula>
      <formula>999</formula>
    </cfRule>
  </conditionalFormatting>
  <conditionalFormatting sqref="O23:Q40">
    <cfRule type="cellIs" dxfId="61" priority="21" operator="between">
      <formula>1</formula>
      <formula>999</formula>
    </cfRule>
  </conditionalFormatting>
  <conditionalFormatting sqref="S23">
    <cfRule type="cellIs" dxfId="60" priority="20" operator="equal">
      <formula>"K"</formula>
    </cfRule>
  </conditionalFormatting>
  <conditionalFormatting sqref="S3:U20">
    <cfRule type="cellIs" dxfId="59" priority="12" operator="between">
      <formula>1</formula>
      <formula>999</formula>
    </cfRule>
  </conditionalFormatting>
  <conditionalFormatting sqref="S23:U40">
    <cfRule type="cellIs" dxfId="58" priority="19" operator="between">
      <formula>1</formula>
      <formula>999</formula>
    </cfRule>
  </conditionalFormatting>
  <conditionalFormatting sqref="W3">
    <cfRule type="cellIs" dxfId="57" priority="30" operator="equal">
      <formula>"K"</formula>
    </cfRule>
  </conditionalFormatting>
  <conditionalFormatting sqref="W23">
    <cfRule type="cellIs" dxfId="56" priority="18" operator="equal">
      <formula>"K"</formula>
    </cfRule>
  </conditionalFormatting>
  <conditionalFormatting sqref="W3:Y20">
    <cfRule type="cellIs" dxfId="55" priority="29" operator="between">
      <formula>1</formula>
      <formula>999</formula>
    </cfRule>
  </conditionalFormatting>
  <conditionalFormatting sqref="W23:Y40">
    <cfRule type="cellIs" dxfId="54" priority="17" operator="between">
      <formula>1</formula>
      <formula>999</formula>
    </cfRule>
  </conditionalFormatting>
  <conditionalFormatting sqref="AA2">
    <cfRule type="containsText" dxfId="53" priority="8" operator="containsText" text="K">
      <formula>NOT(ISERROR(SEARCH("K",AA2)))</formula>
    </cfRule>
  </conditionalFormatting>
  <conditionalFormatting sqref="AA3">
    <cfRule type="cellIs" dxfId="52" priority="10" operator="equal">
      <formula>"K"</formula>
    </cfRule>
  </conditionalFormatting>
  <conditionalFormatting sqref="AA21:AA22">
    <cfRule type="containsText" dxfId="51" priority="2" operator="containsText" text="K">
      <formula>NOT(ISERROR(SEARCH("K",AA21)))</formula>
    </cfRule>
  </conditionalFormatting>
  <conditionalFormatting sqref="AA23">
    <cfRule type="cellIs" dxfId="50" priority="6" operator="equal">
      <formula>"K"</formula>
    </cfRule>
  </conditionalFormatting>
  <conditionalFormatting sqref="AA41">
    <cfRule type="containsText" dxfId="49" priority="4" operator="containsText" text="K">
      <formula>NOT(ISERROR(SEARCH("K",AA41)))</formula>
    </cfRule>
  </conditionalFormatting>
  <conditionalFormatting sqref="AA3:AC20">
    <cfRule type="containsText" dxfId="48" priority="11" operator="containsText" text="K">
      <formula>NOT(ISERROR(SEARCH("K",AA3)))</formula>
    </cfRule>
    <cfRule type="cellIs" dxfId="47" priority="9" operator="between">
      <formula>1</formula>
      <formula>999</formula>
    </cfRule>
  </conditionalFormatting>
  <conditionalFormatting sqref="AA23:AC40">
    <cfRule type="containsText" dxfId="46" priority="7" operator="containsText" text="K">
      <formula>NOT(ISERROR(SEARCH("K",AA23)))</formula>
    </cfRule>
    <cfRule type="cellIs" dxfId="45" priority="5" operator="between">
      <formula>1</formula>
      <formula>999</formula>
    </cfRule>
  </conditionalFormatting>
  <conditionalFormatting sqref="AE3">
    <cfRule type="cellIs" dxfId="44" priority="28" operator="equal">
      <formula>"K"</formula>
    </cfRule>
  </conditionalFormatting>
  <conditionalFormatting sqref="AE21:AE22">
    <cfRule type="containsText" dxfId="43" priority="1" operator="containsText" text="K">
      <formula>NOT(ISERROR(SEARCH("K",AE21)))</formula>
    </cfRule>
  </conditionalFormatting>
  <conditionalFormatting sqref="AE23">
    <cfRule type="cellIs" dxfId="42" priority="16" operator="equal">
      <formula>"K"</formula>
    </cfRule>
  </conditionalFormatting>
  <conditionalFormatting sqref="AE41">
    <cfRule type="containsText" dxfId="41" priority="3" operator="containsText" text="K">
      <formula>NOT(ISERROR(SEARCH("K",AE41)))</formula>
    </cfRule>
  </conditionalFormatting>
  <conditionalFormatting sqref="AE3:AG20">
    <cfRule type="cellIs" dxfId="40" priority="27" operator="between">
      <formula>1</formula>
      <formula>999</formula>
    </cfRule>
  </conditionalFormatting>
  <conditionalFormatting sqref="AE23:AG40">
    <cfRule type="cellIs" dxfId="39" priority="15" operator="between">
      <formula>1</formula>
      <formula>999</formula>
    </cfRule>
  </conditionalFormatting>
  <pageMargins left="0.78740157480314965" right="0" top="0.19685039370078741" bottom="0" header="0" footer="0"/>
  <pageSetup paperSize="9" scale="54" orientation="landscape" horizontalDpi="360" verticalDpi="360"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分組球員名單!$F$3:$F$7</xm:f>
          </x14:formula1>
          <xm:sqref>T1 X1</xm:sqref>
        </x14:dataValidation>
        <x14:dataValidation type="list" allowBlank="1" showInputMessage="1" showErrorMessage="1">
          <x14:formula1>
            <xm:f>分組球員名單!$D$1:$D$4</xm:f>
          </x14:formula1>
          <xm:sqref>AM13 AM33 AM29:AM30 AM26 AM23 AM9:AM10 AM5:AM6 AM3</xm:sqref>
        </x14:dataValidation>
        <x14:dataValidation type="list" allowBlank="1" showInputMessage="1" showErrorMessage="1">
          <x14:formula1>
            <xm:f>分組球員名單!$D$3:$D$19</xm:f>
          </x14:formula1>
          <xm:sqref>AM4 AM31:AM32 AM27:AM28 AM24:AM25 AM11:AM12 AM7:AM8</xm:sqref>
        </x14:dataValidation>
        <x14:dataValidation type="list" allowBlank="1" showInputMessage="1" showErrorMessage="1">
          <x14:formula1>
            <xm:f>分組球員名單!$A$2:$A$48</xm:f>
          </x14:formula1>
          <xm:sqref>F23:F40 F3:F20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B328"/>
  <sheetViews>
    <sheetView tabSelected="1" topLeftCell="B1" zoomScaleNormal="100" workbookViewId="0">
      <selection activeCell="AB1" sqref="AB1"/>
    </sheetView>
  </sheetViews>
  <sheetFormatPr defaultRowHeight="16.5"/>
  <cols>
    <col min="1" max="1" width="7.5" customWidth="1"/>
    <col min="2" max="2" width="5.625" customWidth="1"/>
    <col min="3" max="3" width="5.875" customWidth="1"/>
    <col min="4" max="4" width="2.625" style="14" customWidth="1"/>
    <col min="5" max="5" width="4.375" style="14" customWidth="1"/>
    <col min="6" max="6" width="14.625" style="15" customWidth="1"/>
    <col min="7" max="9" width="3.625" style="16" customWidth="1"/>
    <col min="10" max="10" width="3.625" style="17" customWidth="1"/>
    <col min="11" max="14" width="3.625" style="15" customWidth="1"/>
    <col min="15" max="17" width="3.625" style="1" customWidth="1"/>
    <col min="18" max="33" width="3.625" customWidth="1"/>
    <col min="34" max="34" width="2.625" customWidth="1"/>
    <col min="35" max="36" width="4.375" customWidth="1"/>
    <col min="37" max="37" width="4.625" customWidth="1"/>
    <col min="38" max="38" width="4.5" customWidth="1"/>
    <col min="39" max="39" width="16" customWidth="1"/>
    <col min="41" max="51" width="8.625" customWidth="1"/>
  </cols>
  <sheetData>
    <row r="1" spans="1:54" ht="20.100000000000001" customHeight="1" thickBot="1">
      <c r="B1" s="272" t="s">
        <v>27</v>
      </c>
      <c r="C1" s="280"/>
      <c r="D1" s="281" t="s">
        <v>0</v>
      </c>
      <c r="E1" s="282"/>
      <c r="F1" s="283"/>
      <c r="G1" s="24"/>
      <c r="H1" s="23" t="s">
        <v>50</v>
      </c>
      <c r="I1" s="23"/>
      <c r="J1" s="284" t="s">
        <v>1</v>
      </c>
      <c r="K1" s="285"/>
      <c r="L1" s="286" t="s">
        <v>121</v>
      </c>
      <c r="M1" s="287"/>
      <c r="N1" s="287"/>
      <c r="O1" s="288"/>
      <c r="P1" s="32"/>
      <c r="Q1" s="58">
        <f>AE21</f>
        <v>0</v>
      </c>
      <c r="R1" s="33"/>
      <c r="S1" s="33"/>
      <c r="T1" s="270" t="s">
        <v>129</v>
      </c>
      <c r="U1" s="35"/>
      <c r="V1" s="33" t="s">
        <v>2</v>
      </c>
      <c r="W1" s="33"/>
      <c r="X1" s="270" t="s">
        <v>142</v>
      </c>
      <c r="Y1" s="35"/>
      <c r="Z1" s="33"/>
      <c r="AA1" s="58">
        <f>AE41</f>
        <v>0</v>
      </c>
      <c r="AB1" s="33"/>
      <c r="AC1" s="33"/>
      <c r="AD1" s="33"/>
      <c r="AE1" s="123"/>
      <c r="AG1" s="123"/>
      <c r="AH1" s="34"/>
      <c r="AI1" s="272" t="s">
        <v>8</v>
      </c>
      <c r="AJ1" s="273"/>
      <c r="AK1" s="273"/>
      <c r="AL1" s="273"/>
      <c r="AM1" s="64"/>
    </row>
    <row r="2" spans="1:54" ht="15" customHeight="1" thickBot="1">
      <c r="A2" s="67" t="s">
        <v>17</v>
      </c>
      <c r="B2" s="59" t="s">
        <v>26</v>
      </c>
      <c r="C2" s="59" t="s">
        <v>24</v>
      </c>
      <c r="D2" s="18" t="s">
        <v>3</v>
      </c>
      <c r="E2" s="18" t="s">
        <v>18</v>
      </c>
      <c r="F2" s="25" t="s">
        <v>4</v>
      </c>
      <c r="G2" s="274">
        <v>1</v>
      </c>
      <c r="H2" s="275"/>
      <c r="I2" s="275"/>
      <c r="J2" s="20" t="s">
        <v>5</v>
      </c>
      <c r="K2" s="275">
        <v>2</v>
      </c>
      <c r="L2" s="275"/>
      <c r="M2" s="275"/>
      <c r="N2" s="19" t="s">
        <v>5</v>
      </c>
      <c r="O2" s="300">
        <v>3</v>
      </c>
      <c r="P2" s="301"/>
      <c r="Q2" s="301"/>
      <c r="R2" s="27" t="s">
        <v>5</v>
      </c>
      <c r="S2" s="302">
        <v>4</v>
      </c>
      <c r="T2" s="303"/>
      <c r="U2" s="303"/>
      <c r="V2" s="26" t="s">
        <v>5</v>
      </c>
      <c r="W2" s="302">
        <v>5</v>
      </c>
      <c r="X2" s="303"/>
      <c r="Y2" s="303"/>
      <c r="Z2" s="36" t="s">
        <v>5</v>
      </c>
      <c r="AA2" s="302">
        <v>6</v>
      </c>
      <c r="AB2" s="303"/>
      <c r="AC2" s="304"/>
      <c r="AD2" s="124" t="s">
        <v>74</v>
      </c>
      <c r="AE2" s="274">
        <v>7</v>
      </c>
      <c r="AF2" s="275"/>
      <c r="AG2" s="276"/>
      <c r="AH2" s="19" t="s">
        <v>5</v>
      </c>
      <c r="AI2" s="44" t="s">
        <v>25</v>
      </c>
      <c r="AJ2" s="42" t="s">
        <v>11</v>
      </c>
      <c r="AK2" s="43" t="s">
        <v>7</v>
      </c>
      <c r="AL2" s="61" t="s">
        <v>87</v>
      </c>
      <c r="AM2" s="19" t="s">
        <v>23</v>
      </c>
      <c r="AN2" s="72"/>
    </row>
    <row r="3" spans="1:54" ht="15" customHeight="1" thickBot="1">
      <c r="A3" s="60">
        <f>COUNTIF($G$23:$AG$40,E3)</f>
        <v>0</v>
      </c>
      <c r="B3" s="66"/>
      <c r="C3" s="66">
        <f>COUNTIF(G3:AG3,"HR")</f>
        <v>0</v>
      </c>
      <c r="D3" s="278">
        <v>1</v>
      </c>
      <c r="E3" s="70"/>
      <c r="F3" s="56"/>
      <c r="G3" s="28"/>
      <c r="H3" s="21"/>
      <c r="I3" s="22"/>
      <c r="J3" s="11"/>
      <c r="K3" s="28"/>
      <c r="L3" s="21"/>
      <c r="M3" s="22"/>
      <c r="N3" s="11"/>
      <c r="O3" s="28"/>
      <c r="P3" s="71"/>
      <c r="Q3" s="55"/>
      <c r="R3" s="11"/>
      <c r="S3" s="28"/>
      <c r="T3" s="21"/>
      <c r="U3" s="22"/>
      <c r="V3" s="11"/>
      <c r="W3" s="28"/>
      <c r="X3" s="21"/>
      <c r="Y3" s="22"/>
      <c r="Z3" s="11"/>
      <c r="AA3" s="28"/>
      <c r="AB3" s="21"/>
      <c r="AC3" s="22"/>
      <c r="AD3" s="11"/>
      <c r="AE3" s="21"/>
      <c r="AF3" s="21"/>
      <c r="AG3" s="22"/>
      <c r="AH3" s="8"/>
      <c r="AI3" s="52">
        <f>COUNTA(G3:I3,K3:M3,O3:Q3,S3:U3,W3:Y3,AA3:AC3,AE3:AG3)</f>
        <v>0</v>
      </c>
      <c r="AJ3" s="52">
        <f>COUNTIF(G3:AG3,"R")+(COUNTIF(G3:AG3,"HR")*2)</f>
        <v>0</v>
      </c>
      <c r="AK3" s="52">
        <f>COUNTIF(G3:AG3,"K")</f>
        <v>0</v>
      </c>
      <c r="AL3" s="52">
        <f>$A3+$B3</f>
        <v>0</v>
      </c>
      <c r="AM3" s="74" t="s">
        <v>21</v>
      </c>
      <c r="AO3" s="18" t="s">
        <v>18</v>
      </c>
      <c r="AP3" s="25" t="s">
        <v>4</v>
      </c>
      <c r="AQ3" s="44" t="s">
        <v>25</v>
      </c>
      <c r="AR3" s="42" t="s">
        <v>11</v>
      </c>
      <c r="AS3" s="43" t="s">
        <v>7</v>
      </c>
      <c r="AT3" s="45" t="s">
        <v>87</v>
      </c>
      <c r="AV3" t="s">
        <v>119</v>
      </c>
      <c r="AW3" s="1"/>
      <c r="AX3" s="130" t="s">
        <v>120</v>
      </c>
      <c r="AY3" s="37"/>
      <c r="AZ3" s="37"/>
      <c r="BA3" s="37"/>
      <c r="BB3" s="37"/>
    </row>
    <row r="4" spans="1:54" ht="15" customHeight="1">
      <c r="A4" s="60">
        <f t="shared" ref="A4:A20" si="0">COUNTIF($G$23:$AG$40,E4)</f>
        <v>0</v>
      </c>
      <c r="B4" s="60"/>
      <c r="C4" s="66">
        <f t="shared" ref="C4:C20" si="1">COUNTIF(G4:AG4,"HR")</f>
        <v>0</v>
      </c>
      <c r="D4" s="278"/>
      <c r="E4" s="69"/>
      <c r="F4" s="57"/>
      <c r="G4" s="29"/>
      <c r="H4" s="3"/>
      <c r="I4" s="6"/>
      <c r="J4" s="12"/>
      <c r="K4" s="29"/>
      <c r="L4" s="3"/>
      <c r="M4" s="6"/>
      <c r="N4" s="12"/>
      <c r="O4" s="29"/>
      <c r="P4" s="3"/>
      <c r="Q4" s="6"/>
      <c r="R4" s="12"/>
      <c r="S4" s="29"/>
      <c r="T4" s="3"/>
      <c r="U4" s="6"/>
      <c r="V4" s="12"/>
      <c r="W4" s="29"/>
      <c r="X4" s="3"/>
      <c r="Y4" s="6"/>
      <c r="Z4" s="12"/>
      <c r="AA4" s="29"/>
      <c r="AB4" s="3"/>
      <c r="AC4" s="6"/>
      <c r="AD4" s="12"/>
      <c r="AE4" s="3"/>
      <c r="AF4" s="3"/>
      <c r="AG4" s="6"/>
      <c r="AH4" s="9"/>
      <c r="AI4" s="52">
        <f t="shared" ref="AI4:AI20" si="2">COUNTA(G4:I4,K4:M4,O4:Q4,S4:U4,W4:Y4,AA4:AC4,AE4:AG4)</f>
        <v>0</v>
      </c>
      <c r="AJ4" s="52">
        <f t="shared" ref="AJ4:AJ20" si="3">COUNTIF(G4:AG4,"R")+(COUNTIF(G4:AG4,"HR")*2)</f>
        <v>0</v>
      </c>
      <c r="AK4" s="52">
        <f t="shared" ref="AK4:AK20" si="4">COUNTIF(G4:AG4,"K")</f>
        <v>0</v>
      </c>
      <c r="AL4" s="52">
        <f t="shared" ref="AL4:AL20" si="5">$A4+$B4</f>
        <v>0</v>
      </c>
      <c r="AM4" s="75"/>
      <c r="AO4" s="66"/>
      <c r="AP4" s="1" cm="1">
        <f t="array" ref="AP4">_xlfn.UNIQUE(F3:F20)</f>
        <v>0</v>
      </c>
      <c r="AQ4" s="66">
        <f>SUMIF($F$3:$F$20,AP4,$AI$3:$AI$20)</f>
        <v>0</v>
      </c>
      <c r="AR4" s="84">
        <f>SUMIF($F$3:$F$20,AP4,$AJ$3:$AJ$20)</f>
        <v>0</v>
      </c>
      <c r="AS4" s="84">
        <f>SUMIF($F$3:$F$20,AP4,$AK$3:$AK$20)</f>
        <v>0</v>
      </c>
      <c r="AT4" s="84">
        <f>SUMIF($F$3:$F$20,AP4,$AL$3:$AL$20)</f>
        <v>0</v>
      </c>
      <c r="AV4" s="232" t="s">
        <v>32</v>
      </c>
      <c r="AW4" s="230" t="s">
        <v>25</v>
      </c>
      <c r="AX4" s="233" t="s">
        <v>11</v>
      </c>
      <c r="AY4" s="234" t="s">
        <v>7</v>
      </c>
    </row>
    <row r="5" spans="1:54" ht="15" customHeight="1">
      <c r="A5" s="60">
        <f t="shared" si="0"/>
        <v>0</v>
      </c>
      <c r="B5" s="60"/>
      <c r="C5" s="66">
        <f t="shared" si="1"/>
        <v>0</v>
      </c>
      <c r="D5" s="279"/>
      <c r="E5" s="69"/>
      <c r="F5" s="57"/>
      <c r="G5" s="30"/>
      <c r="H5" s="4"/>
      <c r="I5" s="7"/>
      <c r="J5" s="12"/>
      <c r="K5" s="30"/>
      <c r="L5" s="4"/>
      <c r="M5" s="7"/>
      <c r="N5" s="12"/>
      <c r="O5" s="30"/>
      <c r="P5" s="4"/>
      <c r="Q5" s="7"/>
      <c r="R5" s="12"/>
      <c r="S5" s="30"/>
      <c r="T5" s="4"/>
      <c r="U5" s="7"/>
      <c r="V5" s="12"/>
      <c r="W5" s="30"/>
      <c r="X5" s="4"/>
      <c r="Y5" s="7"/>
      <c r="Z5" s="12"/>
      <c r="AA5" s="30"/>
      <c r="AB5" s="4"/>
      <c r="AC5" s="7"/>
      <c r="AD5" s="12"/>
      <c r="AE5" s="4"/>
      <c r="AF5" s="4"/>
      <c r="AG5" s="7"/>
      <c r="AH5" s="9"/>
      <c r="AI5" s="52">
        <f t="shared" si="2"/>
        <v>0</v>
      </c>
      <c r="AJ5" s="52">
        <f t="shared" si="3"/>
        <v>0</v>
      </c>
      <c r="AK5" s="52">
        <f t="shared" si="4"/>
        <v>0</v>
      </c>
      <c r="AL5" s="52">
        <f t="shared" si="5"/>
        <v>0</v>
      </c>
      <c r="AM5" s="76"/>
      <c r="AO5" s="60"/>
      <c r="AP5" s="83"/>
      <c r="AQ5" s="60">
        <f t="shared" ref="AQ5:AQ6" si="6">SUMIF($F$3:$F$20,AP5,$AI$3:$AI$20)</f>
        <v>0</v>
      </c>
      <c r="AR5" s="83">
        <f t="shared" ref="AR5:AR6" si="7">SUMIF($F$3:$F$20,AP5,$AJ$3:$AJ$20)</f>
        <v>0</v>
      </c>
      <c r="AS5" s="83">
        <f t="shared" ref="AS5:AS6" si="8">SUMIF($F$3:$F$20,AP5,$AK$3:$AK$20)</f>
        <v>0</v>
      </c>
      <c r="AT5" s="83">
        <f t="shared" ref="AT5:AT6" si="9">SUMIF($F$3:$F$20,AP5,$AL$3:$AL$20)</f>
        <v>0</v>
      </c>
      <c r="AV5" s="225" cm="1">
        <f t="array" ref="AV5">_xlfn.UNIQUE(AM4:AM5)</f>
        <v>0</v>
      </c>
      <c r="AW5" s="60"/>
      <c r="AX5" s="83"/>
      <c r="AY5" s="220"/>
    </row>
    <row r="6" spans="1:54" ht="15" customHeight="1">
      <c r="A6" s="60">
        <f t="shared" si="0"/>
        <v>0</v>
      </c>
      <c r="B6" s="60"/>
      <c r="C6" s="66">
        <f t="shared" si="1"/>
        <v>0</v>
      </c>
      <c r="D6" s="277">
        <v>2</v>
      </c>
      <c r="E6" s="69"/>
      <c r="F6" s="57"/>
      <c r="G6" s="31"/>
      <c r="H6" s="2"/>
      <c r="I6" s="5"/>
      <c r="J6" s="12"/>
      <c r="K6" s="31"/>
      <c r="L6" s="2"/>
      <c r="M6" s="5"/>
      <c r="N6" s="12"/>
      <c r="O6" s="31"/>
      <c r="P6" s="2"/>
      <c r="Q6" s="5"/>
      <c r="R6" s="12"/>
      <c r="S6" s="31"/>
      <c r="T6" s="2"/>
      <c r="U6" s="5"/>
      <c r="V6" s="12"/>
      <c r="W6" s="31"/>
      <c r="X6" s="2"/>
      <c r="Y6" s="5"/>
      <c r="Z6" s="12"/>
      <c r="AA6" s="31"/>
      <c r="AB6" s="2"/>
      <c r="AC6" s="5"/>
      <c r="AD6" s="12"/>
      <c r="AE6" s="2"/>
      <c r="AF6" s="2"/>
      <c r="AG6" s="5"/>
      <c r="AH6" s="9"/>
      <c r="AI6" s="52">
        <f t="shared" si="2"/>
        <v>0</v>
      </c>
      <c r="AJ6" s="52">
        <f t="shared" si="3"/>
        <v>0</v>
      </c>
      <c r="AK6" s="52">
        <f t="shared" si="4"/>
        <v>0</v>
      </c>
      <c r="AL6" s="52">
        <f t="shared" si="5"/>
        <v>0</v>
      </c>
      <c r="AM6" s="77" t="s">
        <v>9</v>
      </c>
      <c r="AO6" s="90"/>
      <c r="AP6" s="83"/>
      <c r="AQ6" s="60">
        <f t="shared" si="6"/>
        <v>0</v>
      </c>
      <c r="AR6" s="83">
        <f t="shared" si="7"/>
        <v>0</v>
      </c>
      <c r="AS6" s="83">
        <f t="shared" si="8"/>
        <v>0</v>
      </c>
      <c r="AT6" s="83">
        <f t="shared" si="9"/>
        <v>0</v>
      </c>
      <c r="AV6" s="225"/>
      <c r="AW6" s="90"/>
      <c r="AX6" s="229"/>
      <c r="AY6" s="220"/>
    </row>
    <row r="7" spans="1:54" ht="15" customHeight="1">
      <c r="A7" s="60">
        <f t="shared" si="0"/>
        <v>0</v>
      </c>
      <c r="B7" s="60"/>
      <c r="C7" s="66">
        <f t="shared" si="1"/>
        <v>0</v>
      </c>
      <c r="D7" s="278"/>
      <c r="E7" s="69"/>
      <c r="F7" s="57"/>
      <c r="G7" s="29"/>
      <c r="H7" s="3"/>
      <c r="I7" s="6"/>
      <c r="J7" s="12"/>
      <c r="K7" s="29"/>
      <c r="L7" s="3"/>
      <c r="M7" s="6"/>
      <c r="N7" s="12"/>
      <c r="O7" s="29"/>
      <c r="P7" s="3"/>
      <c r="Q7" s="6"/>
      <c r="R7" s="12"/>
      <c r="S7" s="29"/>
      <c r="T7" s="3"/>
      <c r="U7" s="6"/>
      <c r="V7" s="12"/>
      <c r="W7" s="29"/>
      <c r="X7" s="3"/>
      <c r="Y7" s="6"/>
      <c r="Z7" s="12"/>
      <c r="AA7" s="29"/>
      <c r="AB7" s="3"/>
      <c r="AC7" s="6"/>
      <c r="AD7" s="12"/>
      <c r="AE7" s="3"/>
      <c r="AF7" s="3"/>
      <c r="AG7" s="6"/>
      <c r="AH7" s="9"/>
      <c r="AI7" s="52">
        <f t="shared" si="2"/>
        <v>0</v>
      </c>
      <c r="AJ7" s="52">
        <f t="shared" si="3"/>
        <v>0</v>
      </c>
      <c r="AK7" s="52">
        <f t="shared" si="4"/>
        <v>0</v>
      </c>
      <c r="AL7" s="52">
        <f t="shared" si="5"/>
        <v>0</v>
      </c>
      <c r="AM7" s="75"/>
      <c r="AO7" s="60"/>
      <c r="AP7" s="83"/>
      <c r="AQ7" s="60">
        <f>SUMIF($F$3:$F$20,AP7,$AI$3:$AI$20)</f>
        <v>0</v>
      </c>
      <c r="AR7" s="83">
        <f>SUMIF($F$3:$F$20,AP7,$AJ$3:$AJ$20)</f>
        <v>0</v>
      </c>
      <c r="AS7" s="83">
        <f>SUMIF($F$3:$F$20,AP7,$AK$3:$AK$20)</f>
        <v>0</v>
      </c>
      <c r="AT7" s="83">
        <f>SUMIF($F$3:$F$20,AP7,$AL$3:$AL$20)</f>
        <v>0</v>
      </c>
      <c r="AV7" s="225"/>
      <c r="AW7" s="60"/>
      <c r="AX7" s="229"/>
      <c r="AY7" s="220"/>
    </row>
    <row r="8" spans="1:54" ht="15" customHeight="1" thickBot="1">
      <c r="A8" s="60">
        <f t="shared" si="0"/>
        <v>0</v>
      </c>
      <c r="B8" s="60"/>
      <c r="C8" s="66">
        <f t="shared" si="1"/>
        <v>0</v>
      </c>
      <c r="D8" s="279"/>
      <c r="E8" s="69"/>
      <c r="F8" s="57"/>
      <c r="G8" s="30"/>
      <c r="H8" s="4"/>
      <c r="I8" s="7"/>
      <c r="J8" s="12"/>
      <c r="K8" s="30"/>
      <c r="L8" s="4"/>
      <c r="M8" s="7"/>
      <c r="N8" s="12"/>
      <c r="O8" s="30"/>
      <c r="P8" s="4"/>
      <c r="Q8" s="7"/>
      <c r="R8" s="12"/>
      <c r="S8" s="30"/>
      <c r="T8" s="4"/>
      <c r="U8" s="7"/>
      <c r="V8" s="12"/>
      <c r="W8" s="30"/>
      <c r="X8" s="4"/>
      <c r="Y8" s="7"/>
      <c r="Z8" s="12"/>
      <c r="AA8" s="30"/>
      <c r="AB8" s="4"/>
      <c r="AC8" s="7"/>
      <c r="AD8" s="12"/>
      <c r="AE8" s="4"/>
      <c r="AF8" s="4"/>
      <c r="AG8" s="7"/>
      <c r="AH8" s="9"/>
      <c r="AI8" s="52">
        <f t="shared" si="2"/>
        <v>0</v>
      </c>
      <c r="AJ8" s="52">
        <f t="shared" si="3"/>
        <v>0</v>
      </c>
      <c r="AK8" s="52">
        <f t="shared" si="4"/>
        <v>0</v>
      </c>
      <c r="AL8" s="52">
        <f t="shared" si="5"/>
        <v>0</v>
      </c>
      <c r="AM8" s="75"/>
      <c r="AO8" s="60"/>
      <c r="AP8" s="83"/>
      <c r="AQ8" s="60">
        <f>SUMIF($F$3:$F$20,AP8,$AI$3:$AI$20)</f>
        <v>0</v>
      </c>
      <c r="AR8" s="83">
        <f>SUMIF($F$3:$F$20,AP8,$AJ$3:$AJ$20)</f>
        <v>0</v>
      </c>
      <c r="AS8" s="83">
        <f>SUMIF($F$3:$F$20,AP8,$AK$3:$AK$20)</f>
        <v>0</v>
      </c>
      <c r="AT8" s="83">
        <f>SUMIF($F$3:$F$20,AP8,$AL$3:$AL$20)</f>
        <v>0</v>
      </c>
      <c r="AV8" s="226"/>
      <c r="AW8" s="221"/>
      <c r="AX8" s="221"/>
      <c r="AY8" s="222"/>
    </row>
    <row r="9" spans="1:54" ht="15" customHeight="1">
      <c r="A9" s="60">
        <f t="shared" si="0"/>
        <v>0</v>
      </c>
      <c r="B9" s="60"/>
      <c r="C9" s="66">
        <f t="shared" si="1"/>
        <v>0</v>
      </c>
      <c r="D9" s="277">
        <v>3</v>
      </c>
      <c r="E9" s="69"/>
      <c r="F9" s="57"/>
      <c r="G9" s="31"/>
      <c r="H9" s="2"/>
      <c r="I9" s="5"/>
      <c r="J9" s="12"/>
      <c r="K9" s="31"/>
      <c r="L9" s="2"/>
      <c r="M9" s="5"/>
      <c r="N9" s="12"/>
      <c r="O9" s="31"/>
      <c r="P9" s="2"/>
      <c r="Q9" s="5"/>
      <c r="R9" s="12"/>
      <c r="S9" s="31"/>
      <c r="T9" s="2"/>
      <c r="U9" s="5"/>
      <c r="V9" s="12"/>
      <c r="W9" s="31"/>
      <c r="X9" s="2"/>
      <c r="Y9" s="5"/>
      <c r="Z9" s="12"/>
      <c r="AA9" s="31"/>
      <c r="AB9" s="2"/>
      <c r="AC9" s="5"/>
      <c r="AD9" s="12"/>
      <c r="AE9" s="2"/>
      <c r="AF9" s="2"/>
      <c r="AG9" s="5"/>
      <c r="AH9" s="9"/>
      <c r="AI9" s="52">
        <f t="shared" si="2"/>
        <v>0</v>
      </c>
      <c r="AJ9" s="52">
        <f t="shared" si="3"/>
        <v>0</v>
      </c>
      <c r="AK9" s="52">
        <f t="shared" si="4"/>
        <v>0</v>
      </c>
      <c r="AL9" s="52">
        <f t="shared" si="5"/>
        <v>0</v>
      </c>
      <c r="AM9" s="78"/>
      <c r="AO9" s="60"/>
      <c r="AP9" s="83"/>
      <c r="AQ9" s="60">
        <f>SUMIF($F$3:$F$20,AP9,$AI$3:$AI$20)</f>
        <v>0</v>
      </c>
      <c r="AR9" s="83">
        <f>SUMIF($F$3:$F$20,AP9,$AJ$3:$AJ$20)</f>
        <v>0</v>
      </c>
      <c r="AS9" s="83">
        <f>SUMIF($F$3:$F$20,AP9,$AK$3:$AK$20)</f>
        <v>0</v>
      </c>
      <c r="AT9" s="83">
        <f>SUMIF($F$3:$F$20,AP9,$AL$3:$AL$20)</f>
        <v>0</v>
      </c>
    </row>
    <row r="10" spans="1:54" ht="15" customHeight="1">
      <c r="A10" s="60">
        <f t="shared" si="0"/>
        <v>0</v>
      </c>
      <c r="B10" s="60"/>
      <c r="C10" s="66">
        <f t="shared" si="1"/>
        <v>0</v>
      </c>
      <c r="D10" s="278"/>
      <c r="E10" s="69"/>
      <c r="F10" s="57"/>
      <c r="G10" s="29"/>
      <c r="H10" s="3"/>
      <c r="I10" s="6"/>
      <c r="J10" s="12"/>
      <c r="K10" s="29"/>
      <c r="L10" s="3"/>
      <c r="M10" s="6"/>
      <c r="N10" s="12"/>
      <c r="O10" s="29"/>
      <c r="P10" s="3"/>
      <c r="Q10" s="6"/>
      <c r="R10" s="12"/>
      <c r="S10" s="29"/>
      <c r="T10" s="3"/>
      <c r="U10" s="6"/>
      <c r="V10" s="12"/>
      <c r="W10" s="29"/>
      <c r="X10" s="3"/>
      <c r="Y10" s="6"/>
      <c r="Z10" s="12"/>
      <c r="AA10" s="29"/>
      <c r="AB10" s="3"/>
      <c r="AC10" s="6"/>
      <c r="AD10" s="12"/>
      <c r="AE10" s="3"/>
      <c r="AF10" s="3"/>
      <c r="AG10" s="6"/>
      <c r="AH10" s="9"/>
      <c r="AI10" s="52">
        <f t="shared" si="2"/>
        <v>0</v>
      </c>
      <c r="AJ10" s="52">
        <f t="shared" si="3"/>
        <v>0</v>
      </c>
      <c r="AK10" s="52">
        <f t="shared" si="4"/>
        <v>0</v>
      </c>
      <c r="AL10" s="52">
        <f t="shared" si="5"/>
        <v>0</v>
      </c>
      <c r="AM10" s="77" t="s">
        <v>10</v>
      </c>
      <c r="AO10" s="60"/>
      <c r="AP10" s="83"/>
      <c r="AQ10" s="60">
        <f>SUMIF($F$3:$F$20,AP10,$AI$3:$AI$20)</f>
        <v>0</v>
      </c>
      <c r="AR10" s="83">
        <f>SUMIF($F$3:$F$20,AP10,$AJ$3:$AJ$20)</f>
        <v>0</v>
      </c>
      <c r="AS10" s="83">
        <f>SUMIF($F$3:$F$20,AP10,$AK$3:$AK$20)</f>
        <v>0</v>
      </c>
      <c r="AT10" s="83">
        <f>SUMIF($F$3:$F$20,AP10,$AL$3:$AL$20)</f>
        <v>0</v>
      </c>
    </row>
    <row r="11" spans="1:54" ht="15" customHeight="1">
      <c r="A11" s="60">
        <f t="shared" si="0"/>
        <v>0</v>
      </c>
      <c r="B11" s="60"/>
      <c r="C11" s="66">
        <f t="shared" si="1"/>
        <v>0</v>
      </c>
      <c r="D11" s="279"/>
      <c r="E11" s="69"/>
      <c r="F11" s="57"/>
      <c r="G11" s="30"/>
      <c r="H11" s="4"/>
      <c r="I11" s="7"/>
      <c r="J11" s="12"/>
      <c r="K11" s="30"/>
      <c r="L11" s="4"/>
      <c r="M11" s="7"/>
      <c r="N11" s="12"/>
      <c r="O11" s="30"/>
      <c r="P11" s="4"/>
      <c r="Q11" s="7"/>
      <c r="R11" s="12"/>
      <c r="S11" s="30"/>
      <c r="T11" s="4"/>
      <c r="U11" s="7"/>
      <c r="V11" s="12"/>
      <c r="W11" s="30"/>
      <c r="X11" s="4"/>
      <c r="Y11" s="7"/>
      <c r="Z11" s="12"/>
      <c r="AA11" s="30"/>
      <c r="AB11" s="4"/>
      <c r="AC11" s="7"/>
      <c r="AD11" s="12"/>
      <c r="AE11" s="4"/>
      <c r="AF11" s="4"/>
      <c r="AG11" s="7"/>
      <c r="AH11" s="9"/>
      <c r="AI11" s="52">
        <f t="shared" si="2"/>
        <v>0</v>
      </c>
      <c r="AJ11" s="52">
        <f t="shared" si="3"/>
        <v>0</v>
      </c>
      <c r="AK11" s="52">
        <f t="shared" si="4"/>
        <v>0</v>
      </c>
      <c r="AL11" s="52">
        <f t="shared" si="5"/>
        <v>0</v>
      </c>
      <c r="AM11" s="75"/>
      <c r="AO11" s="83"/>
      <c r="AP11" s="83"/>
      <c r="AQ11" s="60"/>
      <c r="AR11" s="83"/>
      <c r="AS11" s="83"/>
      <c r="AT11" s="83"/>
    </row>
    <row r="12" spans="1:54" ht="15" customHeight="1">
      <c r="A12" s="60">
        <f t="shared" si="0"/>
        <v>0</v>
      </c>
      <c r="B12" s="60"/>
      <c r="C12" s="66">
        <f t="shared" si="1"/>
        <v>0</v>
      </c>
      <c r="D12" s="277">
        <v>4</v>
      </c>
      <c r="E12" s="69"/>
      <c r="F12" s="57"/>
      <c r="G12" s="31"/>
      <c r="H12" s="2"/>
      <c r="I12" s="5"/>
      <c r="J12" s="12"/>
      <c r="K12" s="31"/>
      <c r="L12" s="2"/>
      <c r="M12" s="5"/>
      <c r="N12" s="12"/>
      <c r="O12" s="31"/>
      <c r="P12" s="2"/>
      <c r="Q12" s="5"/>
      <c r="R12" s="12"/>
      <c r="S12" s="31"/>
      <c r="T12" s="2"/>
      <c r="U12" s="5"/>
      <c r="V12" s="12"/>
      <c r="W12" s="31"/>
      <c r="X12" s="2"/>
      <c r="Y12" s="5"/>
      <c r="Z12" s="12"/>
      <c r="AA12" s="31"/>
      <c r="AB12" s="2"/>
      <c r="AC12" s="5"/>
      <c r="AD12" s="12"/>
      <c r="AE12" s="2"/>
      <c r="AF12" s="2"/>
      <c r="AG12" s="5"/>
      <c r="AH12" s="9"/>
      <c r="AI12" s="52">
        <f t="shared" si="2"/>
        <v>0</v>
      </c>
      <c r="AJ12" s="52">
        <f t="shared" si="3"/>
        <v>0</v>
      </c>
      <c r="AK12" s="52">
        <f t="shared" si="4"/>
        <v>0</v>
      </c>
      <c r="AL12" s="52">
        <f t="shared" si="5"/>
        <v>0</v>
      </c>
      <c r="AM12" s="75"/>
      <c r="AO12" s="83"/>
      <c r="AP12" s="83"/>
      <c r="AQ12" s="83"/>
      <c r="AR12" s="83"/>
      <c r="AS12" s="83"/>
      <c r="AT12" s="83"/>
    </row>
    <row r="13" spans="1:54" ht="15" customHeight="1">
      <c r="A13" s="60">
        <f t="shared" si="0"/>
        <v>0</v>
      </c>
      <c r="B13" s="60"/>
      <c r="C13" s="66">
        <f t="shared" si="1"/>
        <v>0</v>
      </c>
      <c r="D13" s="278"/>
      <c r="E13" s="69"/>
      <c r="F13" s="57"/>
      <c r="G13" s="29"/>
      <c r="H13" s="3"/>
      <c r="I13" s="6"/>
      <c r="J13" s="12"/>
      <c r="K13" s="29"/>
      <c r="L13" s="3"/>
      <c r="M13" s="6"/>
      <c r="N13" s="12"/>
      <c r="O13" s="29"/>
      <c r="P13" s="3"/>
      <c r="Q13" s="6"/>
      <c r="R13" s="12"/>
      <c r="S13" s="29"/>
      <c r="T13" s="3"/>
      <c r="U13" s="6"/>
      <c r="V13" s="12"/>
      <c r="W13" s="29"/>
      <c r="X13" s="3"/>
      <c r="Y13" s="6"/>
      <c r="Z13" s="12"/>
      <c r="AA13" s="29"/>
      <c r="AB13" s="3"/>
      <c r="AC13" s="6"/>
      <c r="AD13" s="12"/>
      <c r="AE13" s="3"/>
      <c r="AF13" s="3"/>
      <c r="AG13" s="6"/>
      <c r="AH13" s="9"/>
      <c r="AI13" s="52">
        <f t="shared" si="2"/>
        <v>0</v>
      </c>
      <c r="AJ13" s="52">
        <f t="shared" si="3"/>
        <v>0</v>
      </c>
      <c r="AK13" s="52">
        <f t="shared" si="4"/>
        <v>0</v>
      </c>
      <c r="AL13" s="52">
        <f t="shared" si="5"/>
        <v>0</v>
      </c>
      <c r="AM13" s="77"/>
      <c r="AO13" s="83"/>
      <c r="AP13" s="83"/>
      <c r="AQ13" s="83"/>
      <c r="AR13" s="83"/>
      <c r="AS13" s="83"/>
      <c r="AT13" s="83"/>
    </row>
    <row r="14" spans="1:54" ht="15" customHeight="1">
      <c r="A14" s="60">
        <f t="shared" si="0"/>
        <v>0</v>
      </c>
      <c r="B14" s="60"/>
      <c r="C14" s="66">
        <f t="shared" si="1"/>
        <v>0</v>
      </c>
      <c r="D14" s="279"/>
      <c r="E14" s="69"/>
      <c r="F14" s="57"/>
      <c r="G14" s="30"/>
      <c r="H14" s="4"/>
      <c r="I14" s="7"/>
      <c r="J14" s="12"/>
      <c r="K14" s="30"/>
      <c r="L14" s="4"/>
      <c r="M14" s="7"/>
      <c r="N14" s="12"/>
      <c r="O14" s="30"/>
      <c r="P14" s="4"/>
      <c r="Q14" s="7"/>
      <c r="R14" s="12"/>
      <c r="S14" s="30"/>
      <c r="T14" s="4"/>
      <c r="U14" s="7"/>
      <c r="V14" s="12"/>
      <c r="W14" s="30"/>
      <c r="X14" s="4"/>
      <c r="Y14" s="7"/>
      <c r="Z14" s="12"/>
      <c r="AA14" s="30"/>
      <c r="AB14" s="4"/>
      <c r="AC14" s="7"/>
      <c r="AD14" s="12"/>
      <c r="AE14" s="4"/>
      <c r="AF14" s="4"/>
      <c r="AG14" s="7"/>
      <c r="AH14" s="9"/>
      <c r="AI14" s="52">
        <f t="shared" si="2"/>
        <v>0</v>
      </c>
      <c r="AJ14" s="52">
        <f t="shared" si="3"/>
        <v>0</v>
      </c>
      <c r="AK14" s="52">
        <f t="shared" si="4"/>
        <v>0</v>
      </c>
      <c r="AL14" s="52">
        <f t="shared" si="5"/>
        <v>0</v>
      </c>
      <c r="AM14" s="77" t="s">
        <v>12</v>
      </c>
      <c r="AO14" s="83"/>
      <c r="AP14" s="83"/>
      <c r="AQ14" s="83"/>
      <c r="AR14" s="83"/>
      <c r="AS14" s="83"/>
      <c r="AT14" s="83"/>
    </row>
    <row r="15" spans="1:54" ht="15" customHeight="1">
      <c r="A15" s="60">
        <f t="shared" si="0"/>
        <v>0</v>
      </c>
      <c r="B15" s="60"/>
      <c r="C15" s="66">
        <f t="shared" si="1"/>
        <v>0</v>
      </c>
      <c r="D15" s="277">
        <v>5</v>
      </c>
      <c r="E15" s="69"/>
      <c r="F15" s="57"/>
      <c r="G15" s="31"/>
      <c r="H15" s="2"/>
      <c r="I15" s="5"/>
      <c r="J15" s="12"/>
      <c r="K15" s="31"/>
      <c r="L15" s="2"/>
      <c r="M15" s="5"/>
      <c r="N15" s="12"/>
      <c r="O15" s="31"/>
      <c r="P15" s="2"/>
      <c r="Q15" s="5"/>
      <c r="R15" s="12"/>
      <c r="S15" s="31"/>
      <c r="T15" s="2"/>
      <c r="U15" s="5"/>
      <c r="V15" s="12"/>
      <c r="W15" s="31"/>
      <c r="X15" s="2"/>
      <c r="Y15" s="5"/>
      <c r="Z15" s="12"/>
      <c r="AA15" s="31"/>
      <c r="AB15" s="2"/>
      <c r="AC15" s="5"/>
      <c r="AD15" s="12"/>
      <c r="AE15" s="2"/>
      <c r="AF15" s="2"/>
      <c r="AG15" s="5"/>
      <c r="AH15" s="9"/>
      <c r="AI15" s="52">
        <f t="shared" si="2"/>
        <v>0</v>
      </c>
      <c r="AJ15" s="52">
        <f t="shared" si="3"/>
        <v>0</v>
      </c>
      <c r="AK15" s="52">
        <f t="shared" si="4"/>
        <v>0</v>
      </c>
      <c r="AL15" s="52">
        <f t="shared" si="5"/>
        <v>0</v>
      </c>
      <c r="AM15" s="289"/>
      <c r="AO15" s="83"/>
      <c r="AP15" s="83"/>
      <c r="AQ15" s="83"/>
      <c r="AR15" s="83"/>
      <c r="AS15" s="83"/>
      <c r="AT15" s="83"/>
    </row>
    <row r="16" spans="1:54" ht="15" customHeight="1">
      <c r="A16" s="60">
        <f t="shared" si="0"/>
        <v>0</v>
      </c>
      <c r="B16" s="60"/>
      <c r="C16" s="66">
        <f t="shared" si="1"/>
        <v>0</v>
      </c>
      <c r="D16" s="278"/>
      <c r="E16" s="69"/>
      <c r="F16" s="57"/>
      <c r="G16" s="29"/>
      <c r="H16" s="3"/>
      <c r="I16" s="6"/>
      <c r="J16" s="12"/>
      <c r="K16" s="29"/>
      <c r="L16" s="3"/>
      <c r="M16" s="6"/>
      <c r="N16" s="12"/>
      <c r="O16" s="29"/>
      <c r="P16" s="3"/>
      <c r="Q16" s="6"/>
      <c r="R16" s="12"/>
      <c r="S16" s="29"/>
      <c r="T16" s="3"/>
      <c r="U16" s="6"/>
      <c r="V16" s="12"/>
      <c r="W16" s="29"/>
      <c r="X16" s="3"/>
      <c r="Y16" s="6"/>
      <c r="Z16" s="12"/>
      <c r="AA16" s="29"/>
      <c r="AB16" s="3"/>
      <c r="AC16" s="6"/>
      <c r="AD16" s="12"/>
      <c r="AE16" s="3"/>
      <c r="AF16" s="3"/>
      <c r="AG16" s="6"/>
      <c r="AH16" s="9"/>
      <c r="AI16" s="52">
        <f t="shared" si="2"/>
        <v>0</v>
      </c>
      <c r="AJ16" s="52">
        <f t="shared" si="3"/>
        <v>0</v>
      </c>
      <c r="AK16" s="52">
        <f t="shared" si="4"/>
        <v>0</v>
      </c>
      <c r="AL16" s="52">
        <f t="shared" si="5"/>
        <v>0</v>
      </c>
      <c r="AM16" s="289"/>
      <c r="AQ16" s="84">
        <f>SUM(AQ3:AQ15)</f>
        <v>0</v>
      </c>
      <c r="AR16" s="84">
        <f>SUM(AR3:AR15)</f>
        <v>0</v>
      </c>
      <c r="AS16" s="84">
        <f>SUM(AS3:AS15)</f>
        <v>0</v>
      </c>
      <c r="AT16" s="84">
        <f>SUM(AT3:AT15)</f>
        <v>0</v>
      </c>
    </row>
    <row r="17" spans="1:54" ht="15" customHeight="1">
      <c r="A17" s="60">
        <f t="shared" si="0"/>
        <v>0</v>
      </c>
      <c r="B17" s="60"/>
      <c r="C17" s="66">
        <f t="shared" si="1"/>
        <v>0</v>
      </c>
      <c r="D17" s="279"/>
      <c r="E17" s="69"/>
      <c r="F17" s="57"/>
      <c r="G17" s="30"/>
      <c r="H17" s="4"/>
      <c r="I17" s="7"/>
      <c r="J17" s="12"/>
      <c r="K17" s="30"/>
      <c r="L17" s="4"/>
      <c r="M17" s="7"/>
      <c r="N17" s="12"/>
      <c r="O17" s="30"/>
      <c r="P17" s="4"/>
      <c r="Q17" s="7"/>
      <c r="R17" s="12"/>
      <c r="S17" s="30"/>
      <c r="T17" s="4"/>
      <c r="U17" s="7"/>
      <c r="V17" s="12"/>
      <c r="W17" s="30"/>
      <c r="X17" s="4"/>
      <c r="Y17" s="7"/>
      <c r="Z17" s="12"/>
      <c r="AA17" s="30"/>
      <c r="AB17" s="4"/>
      <c r="AC17" s="7"/>
      <c r="AD17" s="12"/>
      <c r="AE17" s="4"/>
      <c r="AF17" s="4"/>
      <c r="AG17" s="7"/>
      <c r="AH17" s="9"/>
      <c r="AI17" s="52">
        <f t="shared" si="2"/>
        <v>0</v>
      </c>
      <c r="AJ17" s="52">
        <f t="shared" si="3"/>
        <v>0</v>
      </c>
      <c r="AK17" s="52">
        <f t="shared" si="4"/>
        <v>0</v>
      </c>
      <c r="AL17" s="52">
        <f t="shared" si="5"/>
        <v>0</v>
      </c>
      <c r="AM17" s="289"/>
    </row>
    <row r="18" spans="1:54" ht="15" customHeight="1">
      <c r="A18" s="60">
        <f t="shared" si="0"/>
        <v>0</v>
      </c>
      <c r="B18" s="60"/>
      <c r="C18" s="66">
        <f t="shared" si="1"/>
        <v>0</v>
      </c>
      <c r="D18" s="277">
        <v>6</v>
      </c>
      <c r="E18" s="69"/>
      <c r="F18" s="57"/>
      <c r="G18" s="31"/>
      <c r="H18" s="2"/>
      <c r="I18" s="5"/>
      <c r="J18" s="12"/>
      <c r="K18" s="31"/>
      <c r="L18" s="2"/>
      <c r="M18" s="5"/>
      <c r="N18" s="12"/>
      <c r="O18" s="31"/>
      <c r="P18" s="2"/>
      <c r="Q18" s="5"/>
      <c r="R18" s="12"/>
      <c r="S18" s="31"/>
      <c r="T18" s="2"/>
      <c r="U18" s="5"/>
      <c r="V18" s="12"/>
      <c r="W18" s="31"/>
      <c r="X18" s="2"/>
      <c r="Y18" s="5"/>
      <c r="Z18" s="12"/>
      <c r="AA18" s="31"/>
      <c r="AB18" s="2"/>
      <c r="AC18" s="5"/>
      <c r="AD18" s="12"/>
      <c r="AE18" s="2"/>
      <c r="AF18" s="2"/>
      <c r="AG18" s="5"/>
      <c r="AH18" s="9"/>
      <c r="AI18" s="52">
        <f t="shared" si="2"/>
        <v>0</v>
      </c>
      <c r="AJ18" s="52">
        <f t="shared" si="3"/>
        <v>0</v>
      </c>
      <c r="AK18" s="52">
        <f t="shared" si="4"/>
        <v>0</v>
      </c>
      <c r="AL18" s="52">
        <f t="shared" si="5"/>
        <v>0</v>
      </c>
      <c r="AM18" s="289"/>
    </row>
    <row r="19" spans="1:54" ht="15" customHeight="1">
      <c r="A19" s="60">
        <f t="shared" si="0"/>
        <v>0</v>
      </c>
      <c r="B19" s="60"/>
      <c r="C19" s="66">
        <f t="shared" si="1"/>
        <v>0</v>
      </c>
      <c r="D19" s="291"/>
      <c r="E19" s="69"/>
      <c r="F19" s="57"/>
      <c r="G19" s="29"/>
      <c r="H19" s="3"/>
      <c r="I19" s="6"/>
      <c r="J19" s="12"/>
      <c r="K19" s="29"/>
      <c r="L19" s="3"/>
      <c r="M19" s="6"/>
      <c r="N19" s="12"/>
      <c r="O19" s="29"/>
      <c r="P19" s="3"/>
      <c r="Q19" s="6"/>
      <c r="R19" s="12"/>
      <c r="S19" s="29"/>
      <c r="T19" s="3"/>
      <c r="U19" s="6"/>
      <c r="V19" s="12"/>
      <c r="W19" s="29"/>
      <c r="X19" s="3"/>
      <c r="Y19" s="6"/>
      <c r="Z19" s="12"/>
      <c r="AA19" s="29"/>
      <c r="AB19" s="3"/>
      <c r="AC19" s="6"/>
      <c r="AD19" s="12"/>
      <c r="AE19" s="3"/>
      <c r="AF19" s="3"/>
      <c r="AG19" s="6"/>
      <c r="AH19" s="9"/>
      <c r="AI19" s="52">
        <f t="shared" si="2"/>
        <v>0</v>
      </c>
      <c r="AJ19" s="52">
        <f t="shared" si="3"/>
        <v>0</v>
      </c>
      <c r="AK19" s="52">
        <f t="shared" si="4"/>
        <v>0</v>
      </c>
      <c r="AL19" s="52">
        <f t="shared" si="5"/>
        <v>0</v>
      </c>
      <c r="AM19" s="289"/>
    </row>
    <row r="20" spans="1:54" ht="15" customHeight="1" thickBot="1">
      <c r="A20" s="65">
        <f t="shared" si="0"/>
        <v>0</v>
      </c>
      <c r="B20" s="65"/>
      <c r="C20" s="66">
        <f t="shared" si="1"/>
        <v>0</v>
      </c>
      <c r="D20" s="291"/>
      <c r="E20" s="69"/>
      <c r="F20" s="57"/>
      <c r="G20" s="46"/>
      <c r="H20" s="47"/>
      <c r="I20" s="48"/>
      <c r="J20" s="49"/>
      <c r="K20" s="46"/>
      <c r="L20" s="47"/>
      <c r="M20" s="48"/>
      <c r="N20" s="49"/>
      <c r="O20" s="46"/>
      <c r="P20" s="47"/>
      <c r="Q20" s="48"/>
      <c r="R20" s="13"/>
      <c r="S20" s="46"/>
      <c r="T20" s="47"/>
      <c r="U20" s="48"/>
      <c r="V20" s="49"/>
      <c r="W20" s="46"/>
      <c r="X20" s="47"/>
      <c r="Y20" s="48"/>
      <c r="Z20" s="49"/>
      <c r="AA20" s="46"/>
      <c r="AB20" s="47"/>
      <c r="AC20" s="48"/>
      <c r="AD20" s="13"/>
      <c r="AE20" s="47"/>
      <c r="AF20" s="47"/>
      <c r="AG20" s="48"/>
      <c r="AH20" s="10"/>
      <c r="AI20" s="52">
        <f t="shared" si="2"/>
        <v>0</v>
      </c>
      <c r="AJ20" s="52">
        <f t="shared" si="3"/>
        <v>0</v>
      </c>
      <c r="AK20" s="52">
        <f t="shared" si="4"/>
        <v>0</v>
      </c>
      <c r="AL20" s="52">
        <f t="shared" si="5"/>
        <v>0</v>
      </c>
      <c r="AM20" s="289"/>
    </row>
    <row r="21" spans="1:54" ht="15" customHeight="1" thickBot="1">
      <c r="A21" s="59">
        <f>SUM(A3:A20)</f>
        <v>0</v>
      </c>
      <c r="B21" s="59">
        <f>SUM(B3:B20)</f>
        <v>0</v>
      </c>
      <c r="C21" s="59">
        <f>SUM(C3:C20)</f>
        <v>0</v>
      </c>
      <c r="D21" s="292" t="s">
        <v>13</v>
      </c>
      <c r="E21" s="293"/>
      <c r="F21" s="280"/>
      <c r="G21" s="294">
        <f>COUNTIF(G3:I20,"R")+(COUNTIF(G3:I20,"HR")*2)</f>
        <v>0</v>
      </c>
      <c r="H21" s="295"/>
      <c r="I21" s="296"/>
      <c r="J21" s="54"/>
      <c r="K21" s="294">
        <f>COUNTIF(K3:M20,"R")+(COUNTIF(K3:M20,"HR")*2)+G21</f>
        <v>0</v>
      </c>
      <c r="L21" s="295"/>
      <c r="M21" s="296"/>
      <c r="N21" s="54"/>
      <c r="O21" s="294">
        <f>COUNTIF(O3:Q20,"R")+(COUNTIF(O3:Q20,"HR")*2)+K21</f>
        <v>0</v>
      </c>
      <c r="P21" s="295"/>
      <c r="Q21" s="296"/>
      <c r="R21" s="53"/>
      <c r="S21" s="294">
        <f>COUNTIF(S3:U20,"R")+(COUNTIF(S3:U20,"HR")*2)+O21</f>
        <v>0</v>
      </c>
      <c r="T21" s="295"/>
      <c r="U21" s="296"/>
      <c r="V21" s="54"/>
      <c r="W21" s="294">
        <f>COUNTIF(W3:Y20,"R")+(COUNTIF(W3:Y20,"HR")*2)+S21</f>
        <v>0</v>
      </c>
      <c r="X21" s="295"/>
      <c r="Y21" s="296"/>
      <c r="Z21" s="54"/>
      <c r="AA21" s="294">
        <f>COUNTIF(AA3:AC20,"R")+(COUNTIF(AA3:AC20,"HR")*2)+W21</f>
        <v>0</v>
      </c>
      <c r="AB21" s="295"/>
      <c r="AC21" s="296"/>
      <c r="AD21" s="197"/>
      <c r="AE21" s="294">
        <f>COUNTIF(AE3:AG20,"R")+(COUNTIF(AE3:AG20,"HR")*2)+AA21</f>
        <v>0</v>
      </c>
      <c r="AF21" s="295"/>
      <c r="AG21" s="296"/>
      <c r="AH21" s="50"/>
      <c r="AI21" s="39">
        <f>SUM(AI3:AI20)</f>
        <v>0</v>
      </c>
      <c r="AJ21" s="40">
        <f>SUM(AJ3:AJ20)</f>
        <v>0</v>
      </c>
      <c r="AK21" s="41">
        <f>SUM(AK3:AK20)</f>
        <v>0</v>
      </c>
      <c r="AL21" s="62">
        <f>SUM(AL3:AL20)</f>
        <v>0</v>
      </c>
      <c r="AM21" s="290"/>
    </row>
    <row r="22" spans="1:54" ht="15" customHeight="1" thickBot="1">
      <c r="A22" s="59" t="s">
        <v>17</v>
      </c>
      <c r="B22" s="59" t="s">
        <v>26</v>
      </c>
      <c r="C22" s="59" t="s">
        <v>24</v>
      </c>
      <c r="D22" s="18" t="s">
        <v>6</v>
      </c>
      <c r="E22" s="18" t="s">
        <v>18</v>
      </c>
      <c r="F22" s="51" t="s">
        <v>4</v>
      </c>
      <c r="G22" s="274">
        <v>1</v>
      </c>
      <c r="H22" s="275"/>
      <c r="I22" s="276"/>
      <c r="J22" s="26" t="s">
        <v>5</v>
      </c>
      <c r="K22" s="274">
        <v>2</v>
      </c>
      <c r="L22" s="275"/>
      <c r="M22" s="276"/>
      <c r="N22" s="19" t="s">
        <v>5</v>
      </c>
      <c r="O22" s="274">
        <v>3</v>
      </c>
      <c r="P22" s="275"/>
      <c r="Q22" s="276"/>
      <c r="R22" s="81" t="s">
        <v>5</v>
      </c>
      <c r="S22" s="274">
        <v>4</v>
      </c>
      <c r="T22" s="275"/>
      <c r="U22" s="276"/>
      <c r="V22" s="26" t="s">
        <v>5</v>
      </c>
      <c r="W22" s="274">
        <v>5</v>
      </c>
      <c r="X22" s="275"/>
      <c r="Y22" s="276"/>
      <c r="Z22" s="26" t="s">
        <v>5</v>
      </c>
      <c r="AA22" s="274">
        <v>6</v>
      </c>
      <c r="AB22" s="275"/>
      <c r="AC22" s="276"/>
      <c r="AD22" s="124" t="s">
        <v>74</v>
      </c>
      <c r="AE22" s="274">
        <v>7</v>
      </c>
      <c r="AF22" s="275"/>
      <c r="AG22" s="276"/>
      <c r="AH22" s="26" t="s">
        <v>5</v>
      </c>
      <c r="AI22" s="44" t="s">
        <v>25</v>
      </c>
      <c r="AJ22" s="42" t="s">
        <v>11</v>
      </c>
      <c r="AK22" s="43" t="s">
        <v>7</v>
      </c>
      <c r="AL22" s="61" t="s">
        <v>87</v>
      </c>
      <c r="AM22" s="63" t="s">
        <v>22</v>
      </c>
      <c r="AW22" s="227"/>
      <c r="AX22" s="1"/>
      <c r="AY22" s="37"/>
      <c r="AZ22" s="37"/>
      <c r="BA22" s="37"/>
      <c r="BB22" s="37"/>
    </row>
    <row r="23" spans="1:54" ht="15" customHeight="1">
      <c r="A23" s="66">
        <f>COUNTIF($G$3:$AG$20,E23)</f>
        <v>0</v>
      </c>
      <c r="B23" s="66"/>
      <c r="C23" s="66">
        <f t="shared" ref="C23:C40" si="10">COUNTIF(G23:AG23,"HR")</f>
        <v>0</v>
      </c>
      <c r="D23" s="278">
        <v>1</v>
      </c>
      <c r="E23" s="183"/>
      <c r="F23" s="184"/>
      <c r="G23" s="185"/>
      <c r="H23" s="71"/>
      <c r="I23" s="55"/>
      <c r="J23" s="186"/>
      <c r="K23" s="185"/>
      <c r="L23" s="71"/>
      <c r="M23" s="55"/>
      <c r="N23" s="196"/>
      <c r="O23" s="185"/>
      <c r="P23" s="71"/>
      <c r="Q23" s="55"/>
      <c r="R23" s="186"/>
      <c r="S23" s="185"/>
      <c r="T23" s="71"/>
      <c r="U23" s="55"/>
      <c r="V23" s="186"/>
      <c r="W23" s="185"/>
      <c r="X23" s="71"/>
      <c r="Y23" s="55"/>
      <c r="Z23" s="186"/>
      <c r="AA23" s="185"/>
      <c r="AB23" s="71"/>
      <c r="AC23" s="55"/>
      <c r="AD23" s="186"/>
      <c r="AE23" s="71"/>
      <c r="AF23" s="71"/>
      <c r="AG23" s="55"/>
      <c r="AH23" s="85"/>
      <c r="AI23" s="52">
        <f>COUNTA(G23:I23,K23:M23,O23:Q23,S23:U23,W23:Y23,AA23:AC23,AE23:AG23)</f>
        <v>0</v>
      </c>
      <c r="AJ23" s="52">
        <f>COUNTIF(G23:AG23,"R")+(COUNTIF(G23:AG23,"HR")*2)</f>
        <v>0</v>
      </c>
      <c r="AK23" s="52">
        <f>COUNTIF(G23:AG23,"K")</f>
        <v>0</v>
      </c>
      <c r="AL23" s="52">
        <f>$A23+$B23</f>
        <v>0</v>
      </c>
      <c r="AM23" s="79" t="s">
        <v>21</v>
      </c>
      <c r="AO23" s="60"/>
      <c r="AP23" s="60" cm="1">
        <f t="array" ref="AP23">_xlfn.UNIQUE(F23:F40)</f>
        <v>0</v>
      </c>
      <c r="AQ23" s="83">
        <f>SUMIF($F$23:$F$40,AP23,$AI$23:$AI$40)</f>
        <v>0</v>
      </c>
      <c r="AR23" s="83">
        <f>SUMIF($F$23:$F$40,AP23,$AJ$23:$AJ$40)</f>
        <v>0</v>
      </c>
      <c r="AS23" s="83">
        <f>SUMIF($F$23:$F$40,AP23,$AK$23:$AK$40)</f>
        <v>0</v>
      </c>
      <c r="AT23" s="83">
        <f>SUMIF($F$23:$F$40,AP23,$AL$23:$AL$40)</f>
        <v>0</v>
      </c>
      <c r="AW23" s="1"/>
      <c r="AX23" s="130"/>
    </row>
    <row r="24" spans="1:54" ht="15" customHeight="1">
      <c r="A24" s="66">
        <f t="shared" ref="A24:A40" si="11">COUNTIF($G$3:$AG$20,E24)</f>
        <v>0</v>
      </c>
      <c r="B24" s="66"/>
      <c r="C24" s="66">
        <f t="shared" si="10"/>
        <v>0</v>
      </c>
      <c r="D24" s="278"/>
      <c r="E24" s="183"/>
      <c r="F24" s="188"/>
      <c r="G24" s="189"/>
      <c r="H24" s="190"/>
      <c r="I24" s="86"/>
      <c r="J24" s="187"/>
      <c r="K24" s="189"/>
      <c r="L24" s="190"/>
      <c r="M24" s="86"/>
      <c r="N24" s="187"/>
      <c r="O24" s="189"/>
      <c r="P24" s="190"/>
      <c r="Q24" s="86"/>
      <c r="R24" s="187"/>
      <c r="S24" s="189"/>
      <c r="T24" s="190"/>
      <c r="U24" s="86"/>
      <c r="V24" s="187"/>
      <c r="W24" s="189"/>
      <c r="X24" s="190"/>
      <c r="Y24" s="86"/>
      <c r="Z24" s="187"/>
      <c r="AA24" s="189"/>
      <c r="AB24" s="190"/>
      <c r="AC24" s="86"/>
      <c r="AD24" s="187"/>
      <c r="AE24" s="190"/>
      <c r="AF24" s="190"/>
      <c r="AG24" s="86"/>
      <c r="AH24" s="87"/>
      <c r="AI24" s="52">
        <f t="shared" ref="AI24:AI40" si="12">COUNTA(G24:I24,K24:M24,O24:Q24,S24:U24,W24:Y24,AA24:AC24,AE24:AG24)</f>
        <v>0</v>
      </c>
      <c r="AJ24" s="52">
        <f t="shared" ref="AJ24:AJ40" si="13">COUNTIF(G24:AG24,"R")+(COUNTIF(G24:AG24,"HR")*2)</f>
        <v>0</v>
      </c>
      <c r="AK24" s="52">
        <f t="shared" ref="AK24:AK40" si="14">COUNTIF(G24:AG24,"K")</f>
        <v>0</v>
      </c>
      <c r="AL24" s="52">
        <f t="shared" ref="AL24:AL40" si="15">$A24+$B24</f>
        <v>0</v>
      </c>
      <c r="AM24" s="75"/>
      <c r="AO24" s="60"/>
      <c r="AP24" s="60"/>
      <c r="AQ24" s="83">
        <f t="shared" ref="AQ24:AQ30" si="16">SUMIF($F$23:$F$40,AP24,$AI$23:$AI$40)</f>
        <v>0</v>
      </c>
      <c r="AR24" s="83">
        <f t="shared" ref="AR24:AR30" si="17">SUMIF($F$23:$F$40,AP24,$AJ$23:$AJ$40)</f>
        <v>0</v>
      </c>
      <c r="AS24" s="83">
        <f t="shared" ref="AS24:AS30" si="18">SUMIF($F$23:$F$40,AP24,$AK$23:$AK$40)</f>
        <v>0</v>
      </c>
      <c r="AT24" s="83">
        <f t="shared" ref="AT24:AT30" si="19">SUMIF($F$23:$F$40,AP24,$AL$23:$AL$40)</f>
        <v>0</v>
      </c>
      <c r="AV24" s="1"/>
      <c r="AW24" s="1"/>
      <c r="AX24" s="228"/>
    </row>
    <row r="25" spans="1:54" ht="15" customHeight="1">
      <c r="A25" s="66">
        <f t="shared" si="11"/>
        <v>0</v>
      </c>
      <c r="B25" s="66"/>
      <c r="C25" s="66">
        <f t="shared" si="10"/>
        <v>0</v>
      </c>
      <c r="D25" s="279"/>
      <c r="E25" s="183"/>
      <c r="F25" s="188"/>
      <c r="G25" s="191"/>
      <c r="H25" s="192"/>
      <c r="I25" s="88"/>
      <c r="J25" s="187"/>
      <c r="K25" s="191"/>
      <c r="L25" s="192"/>
      <c r="M25" s="88"/>
      <c r="N25" s="187"/>
      <c r="O25" s="191"/>
      <c r="P25" s="192"/>
      <c r="Q25" s="88"/>
      <c r="R25" s="187"/>
      <c r="S25" s="191"/>
      <c r="T25" s="192"/>
      <c r="U25" s="88"/>
      <c r="V25" s="187"/>
      <c r="W25" s="191"/>
      <c r="X25" s="192"/>
      <c r="Y25" s="88"/>
      <c r="Z25" s="187"/>
      <c r="AA25" s="191"/>
      <c r="AB25" s="192"/>
      <c r="AC25" s="88"/>
      <c r="AD25" s="187"/>
      <c r="AE25" s="192"/>
      <c r="AF25" s="192"/>
      <c r="AG25" s="88"/>
      <c r="AH25" s="87"/>
      <c r="AI25" s="52">
        <f t="shared" si="12"/>
        <v>0</v>
      </c>
      <c r="AJ25" s="52">
        <f t="shared" si="13"/>
        <v>0</v>
      </c>
      <c r="AK25" s="52">
        <f t="shared" si="14"/>
        <v>0</v>
      </c>
      <c r="AL25" s="52">
        <f t="shared" si="15"/>
        <v>0</v>
      </c>
      <c r="AM25" s="75"/>
      <c r="AO25" s="60"/>
      <c r="AP25" s="60"/>
      <c r="AQ25" s="83">
        <f t="shared" si="16"/>
        <v>0</v>
      </c>
      <c r="AR25" s="83">
        <f t="shared" si="17"/>
        <v>0</v>
      </c>
      <c r="AS25" s="83">
        <f t="shared" si="18"/>
        <v>0</v>
      </c>
      <c r="AT25" s="83">
        <f t="shared" si="19"/>
        <v>0</v>
      </c>
      <c r="AV25" s="83" cm="1">
        <f t="array" ref="AV25">_xlfn.UNIQUE(AM24:AM25)</f>
        <v>0</v>
      </c>
      <c r="AW25" s="60"/>
      <c r="AX25" s="83"/>
      <c r="AY25" s="83"/>
    </row>
    <row r="26" spans="1:54" ht="15" customHeight="1">
      <c r="A26" s="66">
        <f t="shared" si="11"/>
        <v>0</v>
      </c>
      <c r="B26" s="66"/>
      <c r="C26" s="66">
        <f t="shared" si="10"/>
        <v>0</v>
      </c>
      <c r="D26" s="277">
        <v>2</v>
      </c>
      <c r="E26" s="183"/>
      <c r="F26" s="193"/>
      <c r="G26" s="194"/>
      <c r="H26" s="195"/>
      <c r="I26" s="89"/>
      <c r="J26" s="187"/>
      <c r="K26" s="194"/>
      <c r="L26" s="195"/>
      <c r="M26" s="89"/>
      <c r="N26" s="187"/>
      <c r="O26" s="194"/>
      <c r="P26" s="195"/>
      <c r="Q26" s="89"/>
      <c r="R26" s="187"/>
      <c r="S26" s="194"/>
      <c r="T26" s="195"/>
      <c r="U26" s="89"/>
      <c r="V26" s="187"/>
      <c r="W26" s="194"/>
      <c r="X26" s="195"/>
      <c r="Y26" s="89"/>
      <c r="Z26" s="187"/>
      <c r="AA26" s="194"/>
      <c r="AB26" s="195"/>
      <c r="AC26" s="89"/>
      <c r="AD26" s="187"/>
      <c r="AE26" s="195"/>
      <c r="AF26" s="195"/>
      <c r="AG26" s="89"/>
      <c r="AH26" s="87"/>
      <c r="AI26" s="52">
        <f t="shared" si="12"/>
        <v>0</v>
      </c>
      <c r="AJ26" s="52">
        <f t="shared" si="13"/>
        <v>0</v>
      </c>
      <c r="AK26" s="52">
        <f t="shared" si="14"/>
        <v>0</v>
      </c>
      <c r="AL26" s="52">
        <f t="shared" si="15"/>
        <v>0</v>
      </c>
      <c r="AM26" s="77" t="s">
        <v>9</v>
      </c>
      <c r="AO26" s="60"/>
      <c r="AP26" s="60"/>
      <c r="AQ26" s="83">
        <f t="shared" si="16"/>
        <v>0</v>
      </c>
      <c r="AR26" s="83">
        <f t="shared" si="17"/>
        <v>0</v>
      </c>
      <c r="AS26" s="83">
        <f t="shared" si="18"/>
        <v>0</v>
      </c>
      <c r="AT26" s="83">
        <f t="shared" si="19"/>
        <v>0</v>
      </c>
      <c r="AV26" s="83"/>
      <c r="AW26" s="60"/>
      <c r="AX26" s="83"/>
      <c r="AY26" s="83"/>
    </row>
    <row r="27" spans="1:54" ht="15" customHeight="1">
      <c r="A27" s="66">
        <f t="shared" si="11"/>
        <v>0</v>
      </c>
      <c r="B27" s="66"/>
      <c r="C27" s="66">
        <f t="shared" si="10"/>
        <v>0</v>
      </c>
      <c r="D27" s="278"/>
      <c r="E27" s="183"/>
      <c r="F27" s="193"/>
      <c r="G27" s="189"/>
      <c r="H27" s="190"/>
      <c r="I27" s="86"/>
      <c r="J27" s="187"/>
      <c r="K27" s="189"/>
      <c r="L27" s="190"/>
      <c r="M27" s="86"/>
      <c r="N27" s="187"/>
      <c r="O27" s="189"/>
      <c r="P27" s="190"/>
      <c r="Q27" s="86"/>
      <c r="R27" s="187"/>
      <c r="S27" s="189"/>
      <c r="T27" s="190"/>
      <c r="U27" s="86"/>
      <c r="V27" s="187"/>
      <c r="W27" s="189"/>
      <c r="X27" s="190"/>
      <c r="Y27" s="86"/>
      <c r="Z27" s="187"/>
      <c r="AA27" s="189"/>
      <c r="AB27" s="190"/>
      <c r="AC27" s="86"/>
      <c r="AD27" s="187"/>
      <c r="AE27" s="190"/>
      <c r="AF27" s="190"/>
      <c r="AG27" s="86"/>
      <c r="AH27" s="87"/>
      <c r="AI27" s="52">
        <f t="shared" si="12"/>
        <v>0</v>
      </c>
      <c r="AJ27" s="52">
        <f t="shared" si="13"/>
        <v>0</v>
      </c>
      <c r="AK27" s="52">
        <f t="shared" si="14"/>
        <v>0</v>
      </c>
      <c r="AL27" s="52">
        <f t="shared" si="15"/>
        <v>0</v>
      </c>
      <c r="AM27" s="75"/>
      <c r="AO27" s="60"/>
      <c r="AP27" s="60"/>
      <c r="AQ27" s="83">
        <f t="shared" si="16"/>
        <v>0</v>
      </c>
      <c r="AR27" s="83">
        <f t="shared" si="17"/>
        <v>0</v>
      </c>
      <c r="AS27" s="83">
        <f t="shared" si="18"/>
        <v>0</v>
      </c>
      <c r="AT27" s="83">
        <f t="shared" si="19"/>
        <v>0</v>
      </c>
      <c r="AV27" s="83"/>
      <c r="AW27" s="60"/>
      <c r="AX27" s="83"/>
      <c r="AY27" s="83"/>
    </row>
    <row r="28" spans="1:54" ht="15" customHeight="1">
      <c r="A28" s="66">
        <f t="shared" si="11"/>
        <v>0</v>
      </c>
      <c r="B28" s="66"/>
      <c r="C28" s="66">
        <f t="shared" si="10"/>
        <v>0</v>
      </c>
      <c r="D28" s="279"/>
      <c r="E28" s="183"/>
      <c r="F28" s="193"/>
      <c r="G28" s="191"/>
      <c r="H28" s="192"/>
      <c r="I28" s="88"/>
      <c r="J28" s="187"/>
      <c r="K28" s="191"/>
      <c r="L28" s="192"/>
      <c r="M28" s="88"/>
      <c r="N28" s="187"/>
      <c r="O28" s="191"/>
      <c r="P28" s="192"/>
      <c r="Q28" s="88"/>
      <c r="R28" s="187"/>
      <c r="S28" s="191"/>
      <c r="T28" s="192"/>
      <c r="U28" s="88"/>
      <c r="V28" s="187"/>
      <c r="W28" s="191"/>
      <c r="X28" s="192"/>
      <c r="Y28" s="88"/>
      <c r="Z28" s="187"/>
      <c r="AA28" s="191"/>
      <c r="AB28" s="192"/>
      <c r="AC28" s="88"/>
      <c r="AD28" s="187"/>
      <c r="AE28" s="192"/>
      <c r="AF28" s="192"/>
      <c r="AG28" s="88"/>
      <c r="AH28" s="87"/>
      <c r="AI28" s="52">
        <f t="shared" si="12"/>
        <v>0</v>
      </c>
      <c r="AJ28" s="52">
        <f t="shared" si="13"/>
        <v>0</v>
      </c>
      <c r="AK28" s="52">
        <f t="shared" si="14"/>
        <v>0</v>
      </c>
      <c r="AL28" s="52">
        <f t="shared" si="15"/>
        <v>0</v>
      </c>
      <c r="AM28" s="75"/>
      <c r="AO28" s="60"/>
      <c r="AP28" s="60"/>
      <c r="AQ28" s="83">
        <f t="shared" si="16"/>
        <v>0</v>
      </c>
      <c r="AR28" s="83">
        <f t="shared" si="17"/>
        <v>0</v>
      </c>
      <c r="AS28" s="83">
        <f t="shared" si="18"/>
        <v>0</v>
      </c>
      <c r="AT28" s="83">
        <f t="shared" si="19"/>
        <v>0</v>
      </c>
      <c r="AW28" s="1"/>
    </row>
    <row r="29" spans="1:54" ht="15" customHeight="1">
      <c r="A29" s="66">
        <f t="shared" si="11"/>
        <v>0</v>
      </c>
      <c r="B29" s="66"/>
      <c r="C29" s="66">
        <f t="shared" si="10"/>
        <v>0</v>
      </c>
      <c r="D29" s="277">
        <v>3</v>
      </c>
      <c r="E29" s="183"/>
      <c r="F29" s="193"/>
      <c r="G29" s="194"/>
      <c r="H29" s="195"/>
      <c r="I29" s="89"/>
      <c r="J29" s="187"/>
      <c r="K29" s="194"/>
      <c r="L29" s="195"/>
      <c r="M29" s="89"/>
      <c r="N29" s="187"/>
      <c r="O29" s="194"/>
      <c r="P29" s="195"/>
      <c r="Q29" s="89"/>
      <c r="R29" s="187"/>
      <c r="S29" s="194"/>
      <c r="T29" s="195"/>
      <c r="U29" s="89"/>
      <c r="V29" s="187"/>
      <c r="W29" s="194"/>
      <c r="X29" s="195"/>
      <c r="Y29" s="89"/>
      <c r="Z29" s="187"/>
      <c r="AA29" s="194"/>
      <c r="AB29" s="195"/>
      <c r="AC29" s="89"/>
      <c r="AD29" s="187"/>
      <c r="AE29" s="195"/>
      <c r="AF29" s="195"/>
      <c r="AG29" s="89"/>
      <c r="AH29" s="87"/>
      <c r="AI29" s="52">
        <f t="shared" si="12"/>
        <v>0</v>
      </c>
      <c r="AJ29" s="52">
        <f t="shared" si="13"/>
        <v>0</v>
      </c>
      <c r="AK29" s="52">
        <f t="shared" si="14"/>
        <v>0</v>
      </c>
      <c r="AL29" s="52">
        <f t="shared" si="15"/>
        <v>0</v>
      </c>
      <c r="AM29" s="78"/>
      <c r="AO29" s="60"/>
      <c r="AP29" s="60"/>
      <c r="AQ29" s="83">
        <f t="shared" si="16"/>
        <v>0</v>
      </c>
      <c r="AR29" s="83">
        <f t="shared" si="17"/>
        <v>0</v>
      </c>
      <c r="AS29" s="83">
        <f t="shared" si="18"/>
        <v>0</v>
      </c>
      <c r="AT29" s="83">
        <f t="shared" si="19"/>
        <v>0</v>
      </c>
      <c r="AW29" s="1"/>
    </row>
    <row r="30" spans="1:54" ht="15" customHeight="1">
      <c r="A30" s="66">
        <f t="shared" si="11"/>
        <v>0</v>
      </c>
      <c r="B30" s="66"/>
      <c r="C30" s="66">
        <f t="shared" si="10"/>
        <v>0</v>
      </c>
      <c r="D30" s="278"/>
      <c r="E30" s="183"/>
      <c r="F30" s="188"/>
      <c r="G30" s="189"/>
      <c r="H30" s="190"/>
      <c r="I30" s="86"/>
      <c r="J30" s="187"/>
      <c r="K30" s="189"/>
      <c r="L30" s="190"/>
      <c r="M30" s="86"/>
      <c r="N30" s="187"/>
      <c r="O30" s="189"/>
      <c r="P30" s="190"/>
      <c r="Q30" s="86"/>
      <c r="R30" s="187"/>
      <c r="S30" s="189"/>
      <c r="T30" s="190"/>
      <c r="U30" s="86"/>
      <c r="V30" s="187"/>
      <c r="W30" s="189"/>
      <c r="X30" s="190"/>
      <c r="Y30" s="86"/>
      <c r="Z30" s="187"/>
      <c r="AA30" s="189"/>
      <c r="AB30" s="190"/>
      <c r="AC30" s="86"/>
      <c r="AD30" s="187"/>
      <c r="AE30" s="190"/>
      <c r="AF30" s="190"/>
      <c r="AG30" s="86"/>
      <c r="AH30" s="87"/>
      <c r="AI30" s="52">
        <f t="shared" si="12"/>
        <v>0</v>
      </c>
      <c r="AJ30" s="52">
        <f t="shared" si="13"/>
        <v>0</v>
      </c>
      <c r="AK30" s="52">
        <f t="shared" si="14"/>
        <v>0</v>
      </c>
      <c r="AL30" s="52">
        <f t="shared" si="15"/>
        <v>0</v>
      </c>
      <c r="AM30" s="77" t="s">
        <v>10</v>
      </c>
      <c r="AO30" s="60"/>
      <c r="AP30" s="60"/>
      <c r="AQ30" s="83">
        <f t="shared" si="16"/>
        <v>0</v>
      </c>
      <c r="AR30" s="83">
        <f t="shared" si="17"/>
        <v>0</v>
      </c>
      <c r="AS30" s="83">
        <f t="shared" si="18"/>
        <v>0</v>
      </c>
      <c r="AT30" s="83">
        <f t="shared" si="19"/>
        <v>0</v>
      </c>
      <c r="AW30" s="1"/>
    </row>
    <row r="31" spans="1:54" ht="15" customHeight="1">
      <c r="A31" s="66">
        <f t="shared" si="11"/>
        <v>0</v>
      </c>
      <c r="B31" s="66"/>
      <c r="C31" s="66">
        <f t="shared" si="10"/>
        <v>0</v>
      </c>
      <c r="D31" s="279"/>
      <c r="E31" s="183"/>
      <c r="F31" s="188"/>
      <c r="G31" s="191"/>
      <c r="H31" s="192"/>
      <c r="I31" s="88"/>
      <c r="J31" s="187"/>
      <c r="K31" s="191"/>
      <c r="L31" s="192"/>
      <c r="M31" s="88"/>
      <c r="N31" s="187"/>
      <c r="O31" s="191"/>
      <c r="P31" s="192"/>
      <c r="Q31" s="88"/>
      <c r="R31" s="187"/>
      <c r="S31" s="191"/>
      <c r="T31" s="192"/>
      <c r="U31" s="88"/>
      <c r="V31" s="187"/>
      <c r="W31" s="191"/>
      <c r="X31" s="192"/>
      <c r="Y31" s="88"/>
      <c r="Z31" s="187"/>
      <c r="AA31" s="191"/>
      <c r="AB31" s="192"/>
      <c r="AC31" s="88"/>
      <c r="AD31" s="187"/>
      <c r="AE31" s="192"/>
      <c r="AF31" s="192"/>
      <c r="AG31" s="88"/>
      <c r="AH31" s="87"/>
      <c r="AI31" s="52">
        <f t="shared" si="12"/>
        <v>0</v>
      </c>
      <c r="AJ31" s="52">
        <f t="shared" si="13"/>
        <v>0</v>
      </c>
      <c r="AK31" s="52">
        <f t="shared" si="14"/>
        <v>0</v>
      </c>
      <c r="AL31" s="52">
        <f t="shared" si="15"/>
        <v>0</v>
      </c>
      <c r="AM31" s="75"/>
      <c r="AO31" s="60"/>
      <c r="AP31" s="60"/>
      <c r="AQ31" s="83"/>
      <c r="AR31" s="83"/>
      <c r="AS31" s="83"/>
      <c r="AT31" s="83"/>
    </row>
    <row r="32" spans="1:54" ht="15" customHeight="1">
      <c r="A32" s="66">
        <f t="shared" si="11"/>
        <v>0</v>
      </c>
      <c r="B32" s="66"/>
      <c r="C32" s="66">
        <f t="shared" si="10"/>
        <v>0</v>
      </c>
      <c r="D32" s="277">
        <v>4</v>
      </c>
      <c r="E32" s="183"/>
      <c r="F32" s="188"/>
      <c r="G32" s="194"/>
      <c r="H32" s="195"/>
      <c r="I32" s="89"/>
      <c r="J32" s="187"/>
      <c r="K32" s="194"/>
      <c r="L32" s="195"/>
      <c r="M32" s="89"/>
      <c r="N32" s="187"/>
      <c r="O32" s="194"/>
      <c r="P32" s="195"/>
      <c r="Q32" s="89"/>
      <c r="R32" s="187"/>
      <c r="S32" s="194"/>
      <c r="T32" s="195"/>
      <c r="U32" s="89"/>
      <c r="V32" s="187"/>
      <c r="W32" s="194"/>
      <c r="X32" s="195"/>
      <c r="Y32" s="89"/>
      <c r="Z32" s="187"/>
      <c r="AA32" s="194"/>
      <c r="AB32" s="195"/>
      <c r="AC32" s="89"/>
      <c r="AD32" s="187"/>
      <c r="AE32" s="195"/>
      <c r="AF32" s="195"/>
      <c r="AG32" s="89"/>
      <c r="AH32" s="87"/>
      <c r="AI32" s="52">
        <f t="shared" si="12"/>
        <v>0</v>
      </c>
      <c r="AJ32" s="52">
        <f t="shared" si="13"/>
        <v>0</v>
      </c>
      <c r="AK32" s="52">
        <f t="shared" si="14"/>
        <v>0</v>
      </c>
      <c r="AL32" s="52">
        <f t="shared" si="15"/>
        <v>0</v>
      </c>
      <c r="AM32" s="75"/>
      <c r="AO32" s="60"/>
      <c r="AP32" s="60"/>
      <c r="AQ32" s="83"/>
      <c r="AR32" s="83"/>
      <c r="AS32" s="83"/>
      <c r="AT32" s="83"/>
    </row>
    <row r="33" spans="1:46" ht="15" customHeight="1">
      <c r="A33" s="66">
        <f t="shared" si="11"/>
        <v>0</v>
      </c>
      <c r="B33" s="66"/>
      <c r="C33" s="66">
        <f t="shared" si="10"/>
        <v>0</v>
      </c>
      <c r="D33" s="278"/>
      <c r="E33" s="183"/>
      <c r="F33" s="188"/>
      <c r="G33" s="189"/>
      <c r="H33" s="190"/>
      <c r="I33" s="86"/>
      <c r="J33" s="187"/>
      <c r="K33" s="189"/>
      <c r="L33" s="190"/>
      <c r="M33" s="86"/>
      <c r="N33" s="187"/>
      <c r="O33" s="189"/>
      <c r="P33" s="190"/>
      <c r="Q33" s="86"/>
      <c r="R33" s="187"/>
      <c r="S33" s="189"/>
      <c r="T33" s="190"/>
      <c r="U33" s="86"/>
      <c r="V33" s="187"/>
      <c r="W33" s="189"/>
      <c r="X33" s="190"/>
      <c r="Y33" s="86"/>
      <c r="Z33" s="187"/>
      <c r="AA33" s="189"/>
      <c r="AB33" s="190"/>
      <c r="AC33" s="86"/>
      <c r="AD33" s="187"/>
      <c r="AE33" s="190"/>
      <c r="AF33" s="190"/>
      <c r="AG33" s="86"/>
      <c r="AH33" s="87"/>
      <c r="AI33" s="52">
        <f t="shared" si="12"/>
        <v>0</v>
      </c>
      <c r="AJ33" s="52">
        <f t="shared" si="13"/>
        <v>0</v>
      </c>
      <c r="AK33" s="52">
        <f t="shared" si="14"/>
        <v>0</v>
      </c>
      <c r="AL33" s="52">
        <f t="shared" si="15"/>
        <v>0</v>
      </c>
      <c r="AM33" s="77"/>
      <c r="AO33" s="83"/>
      <c r="AP33" s="60"/>
      <c r="AQ33" s="83"/>
      <c r="AR33" s="83"/>
      <c r="AS33" s="83"/>
      <c r="AT33" s="83"/>
    </row>
    <row r="34" spans="1:46" ht="15" customHeight="1" thickBot="1">
      <c r="A34" s="66">
        <f t="shared" si="11"/>
        <v>0</v>
      </c>
      <c r="B34" s="66"/>
      <c r="C34" s="66">
        <f t="shared" si="10"/>
        <v>0</v>
      </c>
      <c r="D34" s="279"/>
      <c r="E34" s="183"/>
      <c r="F34" s="188"/>
      <c r="G34" s="191"/>
      <c r="H34" s="192"/>
      <c r="I34" s="88"/>
      <c r="J34" s="187"/>
      <c r="K34" s="191"/>
      <c r="L34" s="192"/>
      <c r="M34" s="88"/>
      <c r="N34" s="187"/>
      <c r="O34" s="191"/>
      <c r="P34" s="192"/>
      <c r="Q34" s="88"/>
      <c r="R34" s="187"/>
      <c r="S34" s="191"/>
      <c r="T34" s="192"/>
      <c r="U34" s="88"/>
      <c r="V34" s="187"/>
      <c r="W34" s="191"/>
      <c r="X34" s="192"/>
      <c r="Y34" s="88"/>
      <c r="Z34" s="187"/>
      <c r="AA34" s="191"/>
      <c r="AB34" s="192"/>
      <c r="AC34" s="88"/>
      <c r="AD34" s="187"/>
      <c r="AE34" s="192"/>
      <c r="AF34" s="192"/>
      <c r="AG34" s="88"/>
      <c r="AH34" s="87"/>
      <c r="AI34" s="52">
        <f t="shared" si="12"/>
        <v>0</v>
      </c>
      <c r="AJ34" s="52">
        <f t="shared" si="13"/>
        <v>0</v>
      </c>
      <c r="AK34" s="52">
        <f t="shared" si="14"/>
        <v>0</v>
      </c>
      <c r="AL34" s="52">
        <f t="shared" si="15"/>
        <v>0</v>
      </c>
      <c r="AM34" s="80" t="s">
        <v>12</v>
      </c>
      <c r="AO34" s="83"/>
      <c r="AP34" s="60"/>
      <c r="AQ34" s="83"/>
      <c r="AR34" s="83"/>
      <c r="AS34" s="83"/>
      <c r="AT34" s="83"/>
    </row>
    <row r="35" spans="1:46" ht="15" customHeight="1">
      <c r="A35" s="66">
        <f t="shared" si="11"/>
        <v>0</v>
      </c>
      <c r="B35" s="66"/>
      <c r="C35" s="66">
        <f t="shared" si="10"/>
        <v>0</v>
      </c>
      <c r="D35" s="277">
        <v>5</v>
      </c>
      <c r="E35" s="183"/>
      <c r="F35" s="188"/>
      <c r="G35" s="194"/>
      <c r="H35" s="195"/>
      <c r="I35" s="89"/>
      <c r="J35" s="187"/>
      <c r="K35" s="194"/>
      <c r="L35" s="195"/>
      <c r="M35" s="89"/>
      <c r="N35" s="187"/>
      <c r="O35" s="194"/>
      <c r="P35" s="195"/>
      <c r="Q35" s="89"/>
      <c r="R35" s="187"/>
      <c r="S35" s="194"/>
      <c r="T35" s="195"/>
      <c r="U35" s="89"/>
      <c r="V35" s="187"/>
      <c r="W35" s="194"/>
      <c r="X35" s="195"/>
      <c r="Y35" s="89"/>
      <c r="Z35" s="187"/>
      <c r="AA35" s="194"/>
      <c r="AB35" s="195"/>
      <c r="AC35" s="89"/>
      <c r="AD35" s="187"/>
      <c r="AE35" s="195"/>
      <c r="AF35" s="195"/>
      <c r="AG35" s="89"/>
      <c r="AH35" s="87"/>
      <c r="AI35" s="52">
        <f t="shared" si="12"/>
        <v>0</v>
      </c>
      <c r="AJ35" s="52">
        <f t="shared" si="13"/>
        <v>0</v>
      </c>
      <c r="AK35" s="52">
        <f t="shared" si="14"/>
        <v>0</v>
      </c>
      <c r="AL35" s="52">
        <f t="shared" si="15"/>
        <v>0</v>
      </c>
      <c r="AM35" s="297"/>
      <c r="AQ35" s="84">
        <f>SUM(AQ23:AQ34)</f>
        <v>0</v>
      </c>
      <c r="AR35" s="84">
        <f t="shared" ref="AR35:AT35" si="20">SUM(AR23:AR34)</f>
        <v>0</v>
      </c>
      <c r="AS35" s="84">
        <f t="shared" si="20"/>
        <v>0</v>
      </c>
      <c r="AT35" s="84">
        <f t="shared" si="20"/>
        <v>0</v>
      </c>
    </row>
    <row r="36" spans="1:46" ht="15" customHeight="1">
      <c r="A36" s="66">
        <f t="shared" si="11"/>
        <v>0</v>
      </c>
      <c r="B36" s="66"/>
      <c r="C36" s="66">
        <f t="shared" si="10"/>
        <v>0</v>
      </c>
      <c r="D36" s="278"/>
      <c r="E36" s="183"/>
      <c r="F36" s="188"/>
      <c r="G36" s="189"/>
      <c r="H36" s="190"/>
      <c r="I36" s="86"/>
      <c r="J36" s="187"/>
      <c r="K36" s="189"/>
      <c r="L36" s="190"/>
      <c r="M36" s="86"/>
      <c r="N36" s="187"/>
      <c r="O36" s="189"/>
      <c r="P36" s="190"/>
      <c r="Q36" s="86"/>
      <c r="R36" s="187"/>
      <c r="S36" s="189"/>
      <c r="T36" s="190"/>
      <c r="U36" s="86"/>
      <c r="V36" s="187"/>
      <c r="W36" s="189"/>
      <c r="X36" s="190"/>
      <c r="Y36" s="86"/>
      <c r="Z36" s="187"/>
      <c r="AA36" s="189"/>
      <c r="AB36" s="190"/>
      <c r="AC36" s="86"/>
      <c r="AD36" s="187"/>
      <c r="AE36" s="190"/>
      <c r="AF36" s="190"/>
      <c r="AG36" s="86"/>
      <c r="AH36" s="87"/>
      <c r="AI36" s="52">
        <f t="shared" si="12"/>
        <v>0</v>
      </c>
      <c r="AJ36" s="52">
        <f t="shared" si="13"/>
        <v>0</v>
      </c>
      <c r="AK36" s="52">
        <f t="shared" si="14"/>
        <v>0</v>
      </c>
      <c r="AL36" s="52">
        <f t="shared" si="15"/>
        <v>0</v>
      </c>
      <c r="AM36" s="298"/>
    </row>
    <row r="37" spans="1:46" ht="15" customHeight="1">
      <c r="A37" s="66">
        <f t="shared" si="11"/>
        <v>0</v>
      </c>
      <c r="B37" s="66"/>
      <c r="C37" s="66">
        <f t="shared" si="10"/>
        <v>0</v>
      </c>
      <c r="D37" s="279"/>
      <c r="E37" s="183"/>
      <c r="F37" s="188"/>
      <c r="G37" s="191"/>
      <c r="H37" s="192"/>
      <c r="I37" s="88"/>
      <c r="J37" s="187"/>
      <c r="K37" s="191"/>
      <c r="L37" s="192"/>
      <c r="M37" s="88"/>
      <c r="N37" s="187"/>
      <c r="O37" s="191"/>
      <c r="P37" s="192"/>
      <c r="Q37" s="88"/>
      <c r="R37" s="187"/>
      <c r="S37" s="191"/>
      <c r="T37" s="192"/>
      <c r="U37" s="88"/>
      <c r="V37" s="187"/>
      <c r="W37" s="191"/>
      <c r="X37" s="192"/>
      <c r="Y37" s="88"/>
      <c r="Z37" s="187"/>
      <c r="AA37" s="191"/>
      <c r="AB37" s="192"/>
      <c r="AC37" s="88"/>
      <c r="AD37" s="187"/>
      <c r="AE37" s="192"/>
      <c r="AF37" s="192"/>
      <c r="AG37" s="88"/>
      <c r="AH37" s="87"/>
      <c r="AI37" s="52">
        <f t="shared" si="12"/>
        <v>0</v>
      </c>
      <c r="AJ37" s="52">
        <f t="shared" si="13"/>
        <v>0</v>
      </c>
      <c r="AK37" s="52">
        <f t="shared" si="14"/>
        <v>0</v>
      </c>
      <c r="AL37" s="52">
        <f t="shared" si="15"/>
        <v>0</v>
      </c>
      <c r="AM37" s="298"/>
    </row>
    <row r="38" spans="1:46" ht="15" customHeight="1">
      <c r="A38" s="66">
        <f t="shared" si="11"/>
        <v>0</v>
      </c>
      <c r="B38" s="66"/>
      <c r="C38" s="66">
        <f t="shared" si="10"/>
        <v>0</v>
      </c>
      <c r="D38" s="277">
        <v>6</v>
      </c>
      <c r="E38" s="183"/>
      <c r="F38" s="188"/>
      <c r="G38" s="194"/>
      <c r="H38" s="195"/>
      <c r="I38" s="89"/>
      <c r="J38" s="187"/>
      <c r="K38" s="194"/>
      <c r="L38" s="195"/>
      <c r="M38" s="89"/>
      <c r="N38" s="187"/>
      <c r="O38" s="194"/>
      <c r="P38" s="195"/>
      <c r="Q38" s="89"/>
      <c r="R38" s="187"/>
      <c r="S38" s="194"/>
      <c r="T38" s="195"/>
      <c r="U38" s="89"/>
      <c r="V38" s="187"/>
      <c r="W38" s="194"/>
      <c r="X38" s="195"/>
      <c r="Y38" s="89"/>
      <c r="Z38" s="187"/>
      <c r="AA38" s="194"/>
      <c r="AB38" s="195"/>
      <c r="AC38" s="89"/>
      <c r="AD38" s="187"/>
      <c r="AE38" s="195"/>
      <c r="AF38" s="195"/>
      <c r="AG38" s="89"/>
      <c r="AH38" s="87"/>
      <c r="AI38" s="52">
        <f t="shared" si="12"/>
        <v>0</v>
      </c>
      <c r="AJ38" s="52">
        <f t="shared" si="13"/>
        <v>0</v>
      </c>
      <c r="AK38" s="52">
        <f t="shared" si="14"/>
        <v>0</v>
      </c>
      <c r="AL38" s="52">
        <f t="shared" si="15"/>
        <v>0</v>
      </c>
      <c r="AM38" s="298"/>
    </row>
    <row r="39" spans="1:46" ht="15" customHeight="1">
      <c r="A39" s="66">
        <f t="shared" si="11"/>
        <v>0</v>
      </c>
      <c r="B39" s="66"/>
      <c r="C39" s="66">
        <f t="shared" si="10"/>
        <v>0</v>
      </c>
      <c r="D39" s="291"/>
      <c r="E39" s="183"/>
      <c r="F39" s="188"/>
      <c r="G39" s="189"/>
      <c r="H39" s="190"/>
      <c r="I39" s="86"/>
      <c r="J39" s="187"/>
      <c r="K39" s="189"/>
      <c r="L39" s="190"/>
      <c r="M39" s="86"/>
      <c r="N39" s="187"/>
      <c r="O39" s="189"/>
      <c r="P39" s="190"/>
      <c r="Q39" s="86"/>
      <c r="R39" s="187"/>
      <c r="S39" s="189"/>
      <c r="T39" s="190"/>
      <c r="U39" s="86"/>
      <c r="V39" s="187"/>
      <c r="W39" s="189"/>
      <c r="X39" s="190"/>
      <c r="Y39" s="86"/>
      <c r="Z39" s="187"/>
      <c r="AA39" s="189"/>
      <c r="AB39" s="190"/>
      <c r="AC39" s="86"/>
      <c r="AD39" s="187"/>
      <c r="AE39" s="190"/>
      <c r="AF39" s="190"/>
      <c r="AG39" s="86"/>
      <c r="AH39" s="87"/>
      <c r="AI39" s="52">
        <f t="shared" si="12"/>
        <v>0</v>
      </c>
      <c r="AJ39" s="52">
        <f t="shared" si="13"/>
        <v>0</v>
      </c>
      <c r="AK39" s="52">
        <f t="shared" si="14"/>
        <v>0</v>
      </c>
      <c r="AL39" s="52">
        <f t="shared" si="15"/>
        <v>0</v>
      </c>
      <c r="AM39" s="298"/>
    </row>
    <row r="40" spans="1:46" ht="15" customHeight="1" thickBot="1">
      <c r="A40" s="66">
        <f t="shared" si="11"/>
        <v>0</v>
      </c>
      <c r="B40" s="73"/>
      <c r="C40" s="66">
        <f t="shared" si="10"/>
        <v>0</v>
      </c>
      <c r="D40" s="291"/>
      <c r="E40" s="69"/>
      <c r="F40" s="57"/>
      <c r="G40" s="46"/>
      <c r="H40" s="47"/>
      <c r="I40" s="48"/>
      <c r="J40" s="49"/>
      <c r="K40" s="46"/>
      <c r="L40" s="47"/>
      <c r="M40" s="48"/>
      <c r="N40" s="49"/>
      <c r="O40" s="46"/>
      <c r="P40" s="47"/>
      <c r="Q40" s="48"/>
      <c r="R40" s="13"/>
      <c r="S40" s="46"/>
      <c r="T40" s="47"/>
      <c r="U40" s="48"/>
      <c r="V40" s="49"/>
      <c r="W40" s="46"/>
      <c r="X40" s="47"/>
      <c r="Y40" s="48"/>
      <c r="Z40" s="49"/>
      <c r="AA40" s="46"/>
      <c r="AB40" s="47"/>
      <c r="AC40" s="48"/>
      <c r="AD40" s="13"/>
      <c r="AE40" s="47"/>
      <c r="AF40" s="47"/>
      <c r="AG40" s="48"/>
      <c r="AH40" s="10"/>
      <c r="AI40" s="52">
        <f t="shared" si="12"/>
        <v>0</v>
      </c>
      <c r="AJ40" s="52">
        <f t="shared" si="13"/>
        <v>0</v>
      </c>
      <c r="AK40" s="52">
        <f t="shared" si="14"/>
        <v>0</v>
      </c>
      <c r="AL40" s="52">
        <f t="shared" si="15"/>
        <v>0</v>
      </c>
      <c r="AM40" s="298"/>
    </row>
    <row r="41" spans="1:46" ht="16.350000000000001" customHeight="1" thickBot="1">
      <c r="A41" s="59">
        <f>SUM(A23:A40)</f>
        <v>0</v>
      </c>
      <c r="B41" s="59">
        <f>SUM(B23:B40)</f>
        <v>0</v>
      </c>
      <c r="C41" s="59">
        <f>SUM(C23:C40)</f>
        <v>0</v>
      </c>
      <c r="D41" s="292" t="s">
        <v>13</v>
      </c>
      <c r="E41" s="293"/>
      <c r="F41" s="280"/>
      <c r="G41" s="294">
        <f>COUNTIF(G23:I40,"R")+(COUNTIF(G23:I40,"HR")*2)</f>
        <v>0</v>
      </c>
      <c r="H41" s="295"/>
      <c r="I41" s="296"/>
      <c r="J41" s="54"/>
      <c r="K41" s="294">
        <f>COUNTIF(K23:M40,"R")+(COUNTIF(K23:M40,"HR")*2)+G41</f>
        <v>0</v>
      </c>
      <c r="L41" s="295"/>
      <c r="M41" s="296"/>
      <c r="N41" s="54"/>
      <c r="O41" s="294">
        <f>COUNTIF(O23:Q40,"R")+(COUNTIF(O23:Q40,"HR")*2)+K41</f>
        <v>0</v>
      </c>
      <c r="P41" s="295"/>
      <c r="Q41" s="296"/>
      <c r="R41" s="53"/>
      <c r="S41" s="294">
        <f>COUNTIF(S23:U40,"R")+(COUNTIF(S23:U40,"HR")*2)+O41</f>
        <v>0</v>
      </c>
      <c r="T41" s="295"/>
      <c r="U41" s="296"/>
      <c r="V41" s="54"/>
      <c r="W41" s="294">
        <f>COUNTIF(W23:Y40,"R")+(COUNTIF(W23:Y40,"HR")*2)+S41</f>
        <v>0</v>
      </c>
      <c r="X41" s="295"/>
      <c r="Y41" s="296"/>
      <c r="Z41" s="54"/>
      <c r="AA41" s="294">
        <f>COUNTIF(AA23:AC40,"R")+(COUNTIF(AA23:AC40,"HR")*2)+W41</f>
        <v>0</v>
      </c>
      <c r="AB41" s="295"/>
      <c r="AC41" s="296"/>
      <c r="AD41" s="197"/>
      <c r="AE41" s="294">
        <f>COUNTIF(AE23:AG40,"R")+(COUNTIF(AE23:AG40,"HR")*2)+AA41</f>
        <v>0</v>
      </c>
      <c r="AF41" s="295"/>
      <c r="AG41" s="296"/>
      <c r="AH41" s="50"/>
      <c r="AI41" s="39">
        <f>SUM(AI23:AI40)</f>
        <v>0</v>
      </c>
      <c r="AJ41" s="40">
        <f>SUM(AJ23:AJ40)</f>
        <v>0</v>
      </c>
      <c r="AK41" s="41">
        <f>SUM(AK23:AK40)</f>
        <v>0</v>
      </c>
      <c r="AL41" s="62">
        <f>SUM(AL23:AL40)</f>
        <v>0</v>
      </c>
      <c r="AM41" s="299"/>
    </row>
    <row r="42" spans="1:46" ht="12" customHeight="1">
      <c r="F42" s="1"/>
      <c r="G42" s="37"/>
      <c r="H42" s="37"/>
      <c r="I42" s="37"/>
      <c r="J42" s="38"/>
      <c r="K42" s="1"/>
      <c r="L42" s="1"/>
      <c r="M42" s="1"/>
      <c r="N42" s="1"/>
      <c r="O42"/>
      <c r="P42"/>
      <c r="Q42"/>
    </row>
    <row r="43" spans="1:46" ht="12" customHeight="1">
      <c r="F43" s="1"/>
      <c r="G43" s="37"/>
      <c r="H43" s="37"/>
      <c r="I43" s="37"/>
      <c r="J43" s="38"/>
      <c r="K43" s="1"/>
      <c r="L43" s="1"/>
      <c r="M43" s="1"/>
      <c r="N43" s="1"/>
      <c r="O43"/>
      <c r="P43"/>
      <c r="Q43"/>
    </row>
    <row r="44" spans="1:46" ht="12" customHeight="1">
      <c r="F44" s="1"/>
      <c r="G44" s="37"/>
      <c r="H44" s="37"/>
      <c r="I44" s="37"/>
      <c r="J44" s="38"/>
      <c r="K44" s="1"/>
      <c r="L44" s="1"/>
      <c r="M44" s="1"/>
      <c r="N44" s="1"/>
      <c r="O44"/>
      <c r="P44"/>
      <c r="Q44"/>
    </row>
    <row r="45" spans="1:46" ht="12" customHeight="1">
      <c r="F45" s="1"/>
      <c r="G45" s="37"/>
      <c r="H45" s="37"/>
      <c r="I45" s="37"/>
      <c r="J45" s="38"/>
      <c r="K45" s="1"/>
      <c r="L45" s="1"/>
      <c r="M45" s="1"/>
      <c r="N45" s="1"/>
      <c r="O45"/>
      <c r="P45"/>
      <c r="Q45"/>
    </row>
    <row r="46" spans="1:46" ht="12" customHeight="1">
      <c r="F46" s="1"/>
      <c r="G46" s="37"/>
      <c r="H46" s="37"/>
      <c r="I46" s="37"/>
      <c r="J46" s="38"/>
      <c r="K46" s="1"/>
      <c r="L46" s="1"/>
      <c r="M46" s="1"/>
      <c r="N46" s="1"/>
      <c r="O46"/>
      <c r="P46"/>
      <c r="Q46"/>
    </row>
    <row r="47" spans="1:46" ht="12" customHeight="1">
      <c r="F47" s="1"/>
      <c r="G47" s="37"/>
      <c r="H47" s="37"/>
      <c r="I47" s="37"/>
      <c r="J47" s="38"/>
      <c r="K47" s="1"/>
      <c r="L47" s="1"/>
      <c r="M47" s="1"/>
      <c r="N47" s="1"/>
      <c r="O47"/>
      <c r="P47"/>
      <c r="Q47"/>
    </row>
    <row r="48" spans="1:46" ht="12" customHeight="1">
      <c r="F48" s="1"/>
      <c r="G48" s="37"/>
      <c r="H48" s="37"/>
      <c r="I48" s="37"/>
      <c r="J48" s="38"/>
      <c r="K48" s="1"/>
      <c r="L48" s="1"/>
      <c r="M48" s="1"/>
      <c r="N48" s="1"/>
      <c r="O48"/>
      <c r="P48"/>
      <c r="Q48"/>
    </row>
    <row r="49" spans="6:17" ht="12" customHeight="1">
      <c r="F49" s="1"/>
      <c r="G49" s="37"/>
      <c r="H49" s="37"/>
      <c r="I49" s="37"/>
      <c r="J49" s="38"/>
      <c r="K49" s="1"/>
      <c r="L49" s="1"/>
      <c r="M49" s="1"/>
      <c r="N49" s="1"/>
      <c r="O49"/>
      <c r="P49"/>
      <c r="Q49"/>
    </row>
    <row r="50" spans="6:17" ht="12" customHeight="1">
      <c r="F50" s="1"/>
      <c r="G50" s="37"/>
      <c r="H50" s="37"/>
      <c r="I50" s="37"/>
      <c r="J50" s="38"/>
      <c r="K50" s="1"/>
      <c r="L50" s="1"/>
      <c r="M50" s="1"/>
      <c r="N50" s="1"/>
      <c r="O50"/>
      <c r="P50"/>
      <c r="Q50"/>
    </row>
    <row r="51" spans="6:17" ht="12" customHeight="1">
      <c r="F51" s="1"/>
      <c r="G51" s="37"/>
      <c r="H51" s="37"/>
      <c r="I51" s="37"/>
      <c r="J51" s="38"/>
      <c r="K51" s="1"/>
      <c r="L51" s="1"/>
      <c r="M51" s="1"/>
      <c r="N51" s="1"/>
      <c r="O51"/>
      <c r="P51"/>
      <c r="Q51"/>
    </row>
    <row r="52" spans="6:17" ht="12" customHeight="1">
      <c r="F52" s="1"/>
      <c r="G52" s="37"/>
      <c r="H52" s="37"/>
      <c r="I52" s="37"/>
      <c r="J52" s="38"/>
      <c r="K52" s="1"/>
      <c r="L52" s="1"/>
      <c r="M52" s="1"/>
      <c r="N52" s="1"/>
      <c r="O52"/>
      <c r="P52"/>
      <c r="Q52"/>
    </row>
    <row r="53" spans="6:17" ht="12" customHeight="1">
      <c r="F53" s="1"/>
      <c r="G53" s="37"/>
      <c r="H53" s="37"/>
      <c r="I53" s="37"/>
      <c r="J53" s="38"/>
      <c r="K53" s="1"/>
      <c r="L53" s="1"/>
      <c r="M53" s="1"/>
      <c r="N53" s="1"/>
      <c r="O53"/>
      <c r="P53"/>
      <c r="Q53"/>
    </row>
    <row r="54" spans="6:17" ht="12" customHeight="1">
      <c r="F54" s="1"/>
      <c r="G54" s="37"/>
      <c r="H54" s="37"/>
      <c r="I54" s="37"/>
      <c r="J54" s="38"/>
      <c r="K54" s="1"/>
      <c r="L54" s="1"/>
      <c r="M54" s="1"/>
      <c r="N54" s="1"/>
      <c r="O54"/>
      <c r="P54"/>
      <c r="Q54"/>
    </row>
    <row r="55" spans="6:17" ht="12" customHeight="1">
      <c r="F55" s="1"/>
      <c r="G55" s="37"/>
      <c r="H55" s="37"/>
      <c r="I55" s="37"/>
      <c r="J55" s="38"/>
      <c r="K55" s="1"/>
      <c r="L55" s="1"/>
      <c r="M55" s="1"/>
      <c r="N55" s="1"/>
      <c r="O55"/>
      <c r="P55"/>
      <c r="Q55"/>
    </row>
    <row r="56" spans="6:17" ht="12" customHeight="1">
      <c r="F56" s="1"/>
      <c r="G56" s="37"/>
      <c r="H56" s="37"/>
      <c r="I56" s="37"/>
      <c r="J56" s="38"/>
      <c r="K56" s="1"/>
      <c r="L56" s="1"/>
      <c r="M56" s="1"/>
      <c r="N56" s="1"/>
      <c r="O56"/>
      <c r="P56"/>
      <c r="Q56"/>
    </row>
    <row r="57" spans="6:17" ht="12" customHeight="1">
      <c r="F57" s="1"/>
      <c r="G57" s="37"/>
      <c r="H57" s="37"/>
      <c r="I57" s="37"/>
      <c r="J57" s="38"/>
      <c r="K57" s="1"/>
      <c r="L57" s="1"/>
      <c r="M57" s="1"/>
      <c r="N57" s="1"/>
      <c r="O57"/>
      <c r="P57"/>
      <c r="Q57"/>
    </row>
    <row r="58" spans="6:17" ht="12" customHeight="1">
      <c r="F58" s="1"/>
      <c r="G58" s="37"/>
      <c r="H58" s="37"/>
      <c r="I58" s="37"/>
      <c r="J58" s="38"/>
      <c r="K58" s="1"/>
      <c r="L58" s="1"/>
      <c r="M58" s="1"/>
      <c r="N58" s="1"/>
      <c r="O58"/>
      <c r="P58"/>
      <c r="Q58"/>
    </row>
    <row r="59" spans="6:17">
      <c r="F59" s="1"/>
      <c r="G59" s="37"/>
      <c r="H59" s="37"/>
      <c r="I59" s="37"/>
      <c r="J59" s="38"/>
      <c r="K59" s="1"/>
      <c r="L59" s="1"/>
      <c r="M59" s="1"/>
      <c r="N59" s="1"/>
      <c r="O59"/>
      <c r="P59"/>
      <c r="Q59"/>
    </row>
    <row r="60" spans="6:17" ht="12" customHeight="1">
      <c r="F60" s="1"/>
      <c r="G60" s="37"/>
      <c r="H60" s="37"/>
      <c r="I60" s="37"/>
      <c r="J60" s="38"/>
      <c r="K60" s="1"/>
      <c r="L60" s="1"/>
      <c r="M60" s="1"/>
      <c r="N60" s="1"/>
      <c r="O60"/>
      <c r="P60"/>
      <c r="Q60"/>
    </row>
    <row r="61" spans="6:17" ht="12" customHeight="1">
      <c r="F61" s="1"/>
      <c r="G61" s="37"/>
      <c r="H61" s="37"/>
      <c r="I61" s="37"/>
      <c r="J61" s="38"/>
      <c r="K61" s="1"/>
      <c r="L61" s="1"/>
      <c r="M61" s="1"/>
      <c r="N61" s="1"/>
      <c r="O61"/>
      <c r="P61"/>
      <c r="Q61"/>
    </row>
    <row r="62" spans="6:17" ht="12" customHeight="1">
      <c r="F62" s="1"/>
      <c r="G62" s="37"/>
      <c r="H62" s="37"/>
      <c r="I62" s="37"/>
      <c r="J62" s="38"/>
      <c r="K62" s="1"/>
      <c r="L62" s="1"/>
      <c r="M62" s="1"/>
      <c r="N62" s="1"/>
      <c r="O62"/>
      <c r="P62"/>
      <c r="Q62"/>
    </row>
    <row r="63" spans="6:17" ht="12" customHeight="1">
      <c r="F63" s="1"/>
      <c r="G63" s="37"/>
      <c r="H63" s="37"/>
      <c r="I63" s="37"/>
      <c r="J63" s="38"/>
      <c r="K63" s="1"/>
      <c r="L63" s="1"/>
      <c r="M63" s="1"/>
      <c r="N63" s="1"/>
      <c r="O63"/>
      <c r="P63"/>
      <c r="Q63"/>
    </row>
    <row r="64" spans="6:17" ht="12" customHeight="1">
      <c r="F64" s="1"/>
      <c r="G64" s="37"/>
      <c r="H64" s="37"/>
      <c r="I64" s="37"/>
      <c r="J64" s="38"/>
      <c r="K64" s="1"/>
      <c r="L64" s="1"/>
      <c r="M64" s="1"/>
      <c r="N64" s="1"/>
      <c r="O64"/>
      <c r="P64"/>
      <c r="Q64"/>
    </row>
    <row r="65" spans="6:17" ht="12" customHeight="1">
      <c r="F65" s="1"/>
      <c r="G65" s="37"/>
      <c r="H65" s="37"/>
      <c r="I65" s="37"/>
      <c r="J65" s="38"/>
      <c r="K65" s="1"/>
      <c r="L65" s="1"/>
      <c r="M65" s="1"/>
      <c r="N65" s="1"/>
      <c r="O65"/>
      <c r="P65"/>
      <c r="Q65"/>
    </row>
    <row r="66" spans="6:17" ht="12" customHeight="1">
      <c r="F66" s="1"/>
      <c r="G66" s="37"/>
      <c r="H66" s="37"/>
      <c r="I66" s="37"/>
      <c r="J66" s="38"/>
      <c r="K66" s="1"/>
      <c r="L66" s="1"/>
      <c r="M66" s="1"/>
      <c r="N66" s="1"/>
      <c r="O66"/>
      <c r="P66"/>
      <c r="Q66"/>
    </row>
    <row r="67" spans="6:17" ht="12" customHeight="1">
      <c r="F67" s="1"/>
      <c r="G67" s="37"/>
      <c r="H67" s="37"/>
      <c r="I67" s="37"/>
      <c r="J67" s="38"/>
      <c r="K67" s="1"/>
      <c r="L67" s="1"/>
      <c r="M67" s="1"/>
      <c r="N67" s="1"/>
      <c r="O67"/>
      <c r="P67"/>
      <c r="Q67"/>
    </row>
    <row r="68" spans="6:17" ht="12" customHeight="1">
      <c r="F68" s="1"/>
      <c r="G68" s="37"/>
      <c r="H68" s="37"/>
      <c r="I68" s="37"/>
      <c r="J68" s="38"/>
      <c r="K68" s="1"/>
      <c r="L68" s="1"/>
      <c r="M68" s="1"/>
      <c r="N68" s="1"/>
      <c r="O68"/>
      <c r="P68"/>
      <c r="Q68"/>
    </row>
    <row r="69" spans="6:17" ht="12" customHeight="1">
      <c r="F69" s="1"/>
      <c r="G69" s="37"/>
      <c r="H69" s="37"/>
      <c r="I69" s="37"/>
      <c r="J69" s="38"/>
      <c r="K69" s="1"/>
      <c r="L69" s="1"/>
      <c r="M69" s="1"/>
      <c r="N69" s="1"/>
      <c r="O69"/>
      <c r="P69"/>
      <c r="Q69"/>
    </row>
    <row r="70" spans="6:17" ht="12" customHeight="1">
      <c r="F70" s="1"/>
      <c r="G70" s="37"/>
      <c r="H70" s="37"/>
      <c r="I70" s="37"/>
      <c r="J70" s="38"/>
      <c r="K70" s="1"/>
      <c r="L70" s="1"/>
      <c r="M70" s="1"/>
      <c r="N70" s="1"/>
      <c r="O70"/>
      <c r="P70"/>
      <c r="Q70"/>
    </row>
    <row r="71" spans="6:17" ht="12" customHeight="1">
      <c r="F71" s="1"/>
      <c r="G71" s="37"/>
      <c r="H71" s="37"/>
      <c r="I71" s="37"/>
      <c r="J71" s="38"/>
      <c r="K71" s="1"/>
      <c r="L71" s="1"/>
      <c r="M71" s="1"/>
      <c r="N71" s="1"/>
      <c r="O71"/>
      <c r="P71"/>
      <c r="Q71"/>
    </row>
    <row r="72" spans="6:17" ht="12" customHeight="1">
      <c r="F72" s="1"/>
      <c r="G72" s="37"/>
      <c r="H72" s="37"/>
      <c r="I72" s="37"/>
      <c r="J72" s="38"/>
      <c r="K72" s="1"/>
      <c r="L72" s="1"/>
      <c r="M72" s="1"/>
      <c r="N72" s="1"/>
      <c r="O72"/>
      <c r="P72"/>
      <c r="Q72"/>
    </row>
    <row r="73" spans="6:17" ht="12" customHeight="1">
      <c r="F73" s="1"/>
      <c r="G73" s="37"/>
      <c r="H73" s="37"/>
      <c r="I73" s="37"/>
      <c r="J73" s="38"/>
      <c r="K73" s="1"/>
      <c r="L73" s="1"/>
      <c r="M73" s="1"/>
      <c r="N73" s="1"/>
      <c r="O73"/>
      <c r="P73"/>
      <c r="Q73"/>
    </row>
    <row r="74" spans="6:17" ht="12" customHeight="1">
      <c r="F74" s="1"/>
      <c r="G74" s="37"/>
      <c r="H74" s="37"/>
      <c r="I74" s="37"/>
      <c r="J74" s="38"/>
      <c r="K74" s="1"/>
      <c r="L74" s="1"/>
      <c r="M74" s="1"/>
      <c r="N74" s="1"/>
      <c r="O74"/>
      <c r="P74"/>
      <c r="Q74"/>
    </row>
    <row r="75" spans="6:17" ht="12" customHeight="1">
      <c r="F75" s="1"/>
      <c r="G75" s="37"/>
      <c r="H75" s="37"/>
      <c r="I75" s="37"/>
      <c r="J75" s="38"/>
      <c r="K75" s="1"/>
      <c r="L75" s="1"/>
      <c r="M75" s="1"/>
      <c r="N75" s="1"/>
      <c r="O75"/>
      <c r="P75"/>
      <c r="Q75"/>
    </row>
    <row r="76" spans="6:17" ht="12" customHeight="1">
      <c r="F76" s="1"/>
      <c r="G76" s="37"/>
      <c r="H76" s="37"/>
      <c r="I76" s="37"/>
      <c r="J76" s="38"/>
      <c r="K76" s="1"/>
      <c r="L76" s="1"/>
      <c r="M76" s="1"/>
      <c r="N76" s="1"/>
      <c r="O76"/>
      <c r="P76"/>
      <c r="Q76"/>
    </row>
    <row r="77" spans="6:17" ht="12" customHeight="1">
      <c r="O77"/>
      <c r="P77"/>
      <c r="Q77"/>
    </row>
    <row r="78" spans="6:17">
      <c r="O78"/>
      <c r="P78"/>
      <c r="Q78"/>
    </row>
    <row r="79" spans="6:17" ht="12" customHeight="1">
      <c r="O79"/>
      <c r="P79"/>
      <c r="Q79"/>
    </row>
    <row r="80" spans="6:17" ht="12" customHeight="1">
      <c r="O80"/>
      <c r="P80"/>
      <c r="Q80"/>
    </row>
    <row r="81" spans="15:17" ht="12" customHeight="1">
      <c r="O81"/>
      <c r="P81"/>
      <c r="Q81"/>
    </row>
    <row r="82" spans="15:17" ht="12" customHeight="1">
      <c r="O82"/>
      <c r="P82"/>
      <c r="Q82"/>
    </row>
    <row r="83" spans="15:17" ht="12" customHeight="1">
      <c r="O83"/>
      <c r="P83"/>
      <c r="Q83"/>
    </row>
    <row r="84" spans="15:17" ht="12" customHeight="1">
      <c r="O84"/>
      <c r="P84"/>
      <c r="Q84"/>
    </row>
    <row r="85" spans="15:17" ht="12" customHeight="1">
      <c r="O85"/>
      <c r="P85"/>
      <c r="Q85"/>
    </row>
    <row r="86" spans="15:17" ht="12" customHeight="1">
      <c r="O86"/>
      <c r="P86"/>
      <c r="Q86"/>
    </row>
    <row r="87" spans="15:17" ht="12" customHeight="1">
      <c r="O87"/>
      <c r="P87"/>
      <c r="Q87"/>
    </row>
    <row r="88" spans="15:17" ht="12" customHeight="1">
      <c r="O88"/>
      <c r="P88"/>
      <c r="Q88"/>
    </row>
    <row r="89" spans="15:17" ht="12" customHeight="1">
      <c r="O89"/>
      <c r="P89"/>
      <c r="Q89"/>
    </row>
    <row r="90" spans="15:17" ht="12" customHeight="1">
      <c r="O90"/>
      <c r="P90"/>
      <c r="Q90"/>
    </row>
    <row r="91" spans="15:17" ht="12" customHeight="1">
      <c r="O91"/>
      <c r="P91"/>
      <c r="Q91"/>
    </row>
    <row r="92" spans="15:17" ht="12" customHeight="1">
      <c r="O92"/>
      <c r="P92"/>
      <c r="Q92"/>
    </row>
    <row r="93" spans="15:17" ht="12" customHeight="1">
      <c r="O93"/>
      <c r="P93"/>
      <c r="Q93"/>
    </row>
    <row r="94" spans="15:17" ht="12" customHeight="1">
      <c r="O94"/>
      <c r="P94"/>
      <c r="Q94"/>
    </row>
    <row r="95" spans="15:17" ht="12" customHeight="1">
      <c r="O95"/>
      <c r="P95"/>
      <c r="Q95"/>
    </row>
    <row r="96" spans="15:17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12" customHeight="1"/>
    <row r="177" ht="12" customHeight="1"/>
    <row r="178" ht="12" customHeight="1"/>
    <row r="179" ht="12" customHeight="1"/>
    <row r="180" ht="12" customHeight="1"/>
    <row r="181" ht="12" customHeight="1"/>
    <row r="182" ht="12" customHeight="1"/>
    <row r="183" ht="12" customHeight="1"/>
    <row r="184" ht="12" customHeight="1"/>
    <row r="185" ht="12" customHeight="1"/>
    <row r="186" ht="12" customHeight="1"/>
    <row r="187" ht="12" customHeight="1"/>
    <row r="188" ht="12" customHeight="1"/>
    <row r="189" ht="12" customHeight="1"/>
    <row r="190" ht="12" customHeight="1"/>
    <row r="191" ht="12" customHeight="1"/>
    <row r="192" ht="12" customHeight="1"/>
    <row r="193" ht="12" customHeight="1"/>
    <row r="194" ht="12" customHeight="1"/>
    <row r="195" ht="12" customHeight="1"/>
    <row r="196" ht="12" customHeight="1"/>
    <row r="197" ht="12" customHeight="1"/>
    <row r="198" ht="12" customHeight="1"/>
    <row r="199" ht="12" customHeight="1"/>
    <row r="200" ht="12" customHeight="1"/>
    <row r="201" ht="12" customHeight="1"/>
    <row r="202" ht="12" customHeight="1"/>
    <row r="203" ht="12" customHeight="1"/>
    <row r="204" ht="12" customHeight="1"/>
    <row r="205" ht="12" customHeight="1"/>
    <row r="206" ht="12" customHeight="1"/>
    <row r="207" ht="12" customHeight="1"/>
    <row r="208" ht="12" customHeight="1"/>
    <row r="209" ht="12" customHeight="1"/>
    <row r="210" ht="12" customHeight="1"/>
    <row r="211" ht="12" customHeight="1"/>
    <row r="212" ht="12" customHeight="1"/>
    <row r="213" ht="12" customHeight="1"/>
    <row r="214" ht="12" customHeight="1"/>
    <row r="215" ht="12" customHeight="1"/>
    <row r="216" ht="12" customHeight="1"/>
    <row r="217" ht="12" customHeight="1"/>
    <row r="218" ht="12" customHeight="1"/>
    <row r="219" ht="12" customHeight="1"/>
    <row r="220" ht="12" customHeight="1"/>
    <row r="221" ht="12" customHeight="1"/>
    <row r="222" ht="12" customHeight="1"/>
    <row r="223" ht="12" customHeight="1"/>
    <row r="224" ht="12" customHeight="1"/>
    <row r="225" ht="12" customHeight="1"/>
    <row r="226" ht="12" customHeight="1"/>
    <row r="227" ht="12" customHeight="1"/>
    <row r="228" ht="12" customHeight="1"/>
    <row r="229" ht="12" customHeight="1"/>
    <row r="230" ht="12" customHeight="1"/>
    <row r="231" ht="12" customHeight="1"/>
    <row r="232" ht="12" customHeight="1"/>
    <row r="233" ht="12" customHeight="1"/>
    <row r="234" ht="12" customHeight="1"/>
    <row r="235" ht="12" customHeight="1"/>
    <row r="236" ht="12" customHeight="1"/>
    <row r="237" ht="12" customHeight="1"/>
    <row r="238" ht="12" customHeight="1"/>
    <row r="239" ht="12" customHeight="1"/>
    <row r="240" ht="12" customHeight="1"/>
    <row r="241" ht="12" customHeight="1"/>
    <row r="242" ht="12" customHeight="1"/>
    <row r="243" ht="12" customHeight="1"/>
    <row r="244" ht="12" customHeight="1"/>
    <row r="245" ht="12" customHeight="1"/>
    <row r="246" ht="12" customHeight="1"/>
    <row r="247" ht="12" customHeight="1"/>
    <row r="248" ht="12" customHeight="1"/>
    <row r="249" ht="12" customHeight="1"/>
    <row r="250" ht="12" customHeight="1"/>
    <row r="251" ht="12" customHeight="1"/>
    <row r="252" ht="12" customHeight="1"/>
    <row r="253" ht="12" customHeight="1"/>
    <row r="254" ht="12" customHeight="1"/>
    <row r="255" ht="12" customHeight="1"/>
    <row r="256" ht="12" customHeight="1"/>
    <row r="257" ht="12" customHeight="1"/>
    <row r="258" ht="12" customHeight="1"/>
    <row r="259" ht="12" customHeight="1"/>
    <row r="260" ht="12" customHeight="1"/>
    <row r="261" ht="12" customHeight="1"/>
    <row r="262" ht="12" customHeight="1"/>
    <row r="263" ht="12" customHeight="1"/>
    <row r="264" ht="12" customHeight="1"/>
    <row r="265" ht="12" customHeight="1"/>
    <row r="266" ht="12" customHeight="1"/>
    <row r="267" ht="12" customHeight="1"/>
    <row r="268" ht="12" customHeight="1"/>
    <row r="269" ht="12" customHeight="1"/>
    <row r="270" ht="12" customHeight="1"/>
    <row r="271" ht="12" customHeight="1"/>
    <row r="272" ht="12" customHeight="1"/>
    <row r="273" ht="12" customHeight="1"/>
    <row r="274" ht="12" customHeight="1"/>
    <row r="275" ht="12" customHeight="1"/>
    <row r="276" ht="12" customHeight="1"/>
    <row r="277" ht="12" customHeight="1"/>
    <row r="278" ht="12" customHeight="1"/>
    <row r="279" ht="12" customHeight="1"/>
    <row r="280" ht="12" customHeight="1"/>
    <row r="281" ht="12" customHeight="1"/>
    <row r="282" ht="12" customHeight="1"/>
    <row r="283" ht="12" customHeight="1"/>
    <row r="284" ht="12" customHeight="1"/>
    <row r="285" ht="12" customHeight="1"/>
    <row r="286" ht="12" customHeight="1"/>
    <row r="287" ht="12" customHeight="1"/>
    <row r="288" ht="12" customHeight="1"/>
    <row r="289" ht="12" customHeight="1"/>
    <row r="290" ht="12" customHeight="1"/>
    <row r="291" ht="12" customHeight="1"/>
    <row r="292" ht="12" customHeight="1"/>
    <row r="293" ht="12" customHeight="1"/>
    <row r="294" ht="12" customHeight="1"/>
    <row r="295" ht="12" customHeight="1"/>
    <row r="296" ht="12" customHeight="1"/>
    <row r="297" ht="12" customHeight="1"/>
    <row r="298" ht="12" customHeight="1"/>
    <row r="299" ht="12" customHeight="1"/>
    <row r="300" ht="12" customHeight="1"/>
    <row r="301" ht="12" customHeight="1"/>
    <row r="302" ht="12" customHeight="1"/>
    <row r="303" ht="12" customHeight="1"/>
    <row r="304" ht="12" customHeight="1"/>
    <row r="305" ht="12" customHeight="1"/>
    <row r="306" ht="12" customHeight="1"/>
    <row r="307" ht="12" customHeight="1"/>
    <row r="308" ht="12" customHeight="1"/>
    <row r="309" ht="12" customHeight="1"/>
    <row r="310" ht="12" customHeight="1"/>
    <row r="311" ht="12" customHeight="1"/>
    <row r="312" ht="12" customHeight="1"/>
    <row r="313" ht="12" customHeight="1"/>
    <row r="314" ht="12" customHeight="1"/>
    <row r="315" ht="12" customHeight="1"/>
    <row r="316" ht="12" customHeight="1"/>
    <row r="317" ht="12" customHeight="1"/>
    <row r="318" ht="12" customHeight="1"/>
    <row r="319" ht="12" customHeight="1"/>
    <row r="320" ht="12" customHeight="1"/>
    <row r="321" ht="12" customHeight="1"/>
    <row r="322" ht="12" customHeight="1"/>
    <row r="323" ht="12" customHeight="1"/>
    <row r="324" ht="12" customHeight="1"/>
    <row r="325" ht="12" customHeight="1"/>
    <row r="326" ht="12" customHeight="1"/>
    <row r="327" ht="12" customHeight="1"/>
    <row r="328" ht="12" customHeight="1"/>
  </sheetData>
  <dataConsolidate>
    <dataRefs count="1">
      <dataRef ref="T4:W269" sheet="紙本紀錄表" r:id="rId1"/>
    </dataRefs>
  </dataConsolidate>
  <mergeCells count="49">
    <mergeCell ref="AE41:AG41"/>
    <mergeCell ref="AA22:AC22"/>
    <mergeCell ref="AE22:AG22"/>
    <mergeCell ref="AM35:AM41"/>
    <mergeCell ref="D38:D40"/>
    <mergeCell ref="D41:F41"/>
    <mergeCell ref="G41:I41"/>
    <mergeCell ref="K41:M41"/>
    <mergeCell ref="D23:D25"/>
    <mergeCell ref="D26:D28"/>
    <mergeCell ref="D29:D31"/>
    <mergeCell ref="D32:D34"/>
    <mergeCell ref="D35:D37"/>
    <mergeCell ref="O41:Q41"/>
    <mergeCell ref="S41:U41"/>
    <mergeCell ref="W41:Y41"/>
    <mergeCell ref="AA41:AC41"/>
    <mergeCell ref="G22:I22"/>
    <mergeCell ref="K22:M22"/>
    <mergeCell ref="O22:Q22"/>
    <mergeCell ref="S22:U22"/>
    <mergeCell ref="W22:Y22"/>
    <mergeCell ref="D15:D17"/>
    <mergeCell ref="AM15:AM21"/>
    <mergeCell ref="D18:D20"/>
    <mergeCell ref="D21:F21"/>
    <mergeCell ref="G21:I21"/>
    <mergeCell ref="K21:M21"/>
    <mergeCell ref="O21:Q21"/>
    <mergeCell ref="S21:U21"/>
    <mergeCell ref="W21:Y21"/>
    <mergeCell ref="AA21:AC21"/>
    <mergeCell ref="AE21:AG21"/>
    <mergeCell ref="D12:D14"/>
    <mergeCell ref="B1:C1"/>
    <mergeCell ref="D1:F1"/>
    <mergeCell ref="J1:K1"/>
    <mergeCell ref="L1:O1"/>
    <mergeCell ref="D3:D5"/>
    <mergeCell ref="D6:D8"/>
    <mergeCell ref="D9:D11"/>
    <mergeCell ref="AI1:AL1"/>
    <mergeCell ref="G2:I2"/>
    <mergeCell ref="K2:M2"/>
    <mergeCell ref="O2:Q2"/>
    <mergeCell ref="S2:U2"/>
    <mergeCell ref="W2:Y2"/>
    <mergeCell ref="AA2:AC2"/>
    <mergeCell ref="AE2:AG2"/>
  </mergeCells>
  <phoneticPr fontId="1" type="noConversion"/>
  <conditionalFormatting sqref="G2:G22 H3:I20 K3:M20 O3:Q20 W3:Y20 AE3:AG20 G23:I40 K23:M40 O23:Q40 S23:U40 W23:Y40 AE23:AG40 S3:U20 K2 O2 S2 W2 AE2 K21:K22 O21:O22 S21:S22 W21:W22 G41 K41 O41 S41 W41 G96:I1048576">
    <cfRule type="containsText" dxfId="38" priority="37" operator="containsText" text="K">
      <formula>NOT(ISERROR(SEARCH("K",G2)))</formula>
    </cfRule>
  </conditionalFormatting>
  <conditionalFormatting sqref="G3">
    <cfRule type="cellIs" dxfId="37" priority="36" operator="equal">
      <formula>"K"</formula>
    </cfRule>
  </conditionalFormatting>
  <conditionalFormatting sqref="G23">
    <cfRule type="cellIs" dxfId="36" priority="26" operator="equal">
      <formula>"K"</formula>
    </cfRule>
  </conditionalFormatting>
  <conditionalFormatting sqref="G3:I20">
    <cfRule type="cellIs" dxfId="35" priority="35" operator="between">
      <formula>1</formula>
      <formula>999</formula>
    </cfRule>
  </conditionalFormatting>
  <conditionalFormatting sqref="G23:I40">
    <cfRule type="cellIs" dxfId="34" priority="25" operator="between">
      <formula>1</formula>
      <formula>999</formula>
    </cfRule>
  </conditionalFormatting>
  <conditionalFormatting sqref="G3:AG20 G23:AG40">
    <cfRule type="cellIs" dxfId="33" priority="13" operator="equal">
      <formula>"AP"</formula>
    </cfRule>
    <cfRule type="cellIs" dxfId="32" priority="14" operator="equal">
      <formula>"DI"</formula>
    </cfRule>
  </conditionalFormatting>
  <conditionalFormatting sqref="K3">
    <cfRule type="cellIs" dxfId="31" priority="34" operator="equal">
      <formula>"K"</formula>
    </cfRule>
  </conditionalFormatting>
  <conditionalFormatting sqref="K23">
    <cfRule type="cellIs" dxfId="30" priority="24" operator="equal">
      <formula>"K"</formula>
    </cfRule>
  </conditionalFormatting>
  <conditionalFormatting sqref="K3:M20">
    <cfRule type="cellIs" dxfId="29" priority="33" operator="between">
      <formula>1</formula>
      <formula>999</formula>
    </cfRule>
  </conditionalFormatting>
  <conditionalFormatting sqref="K23:M40">
    <cfRule type="cellIs" dxfId="28" priority="23" operator="between">
      <formula>1</formula>
      <formula>999</formula>
    </cfRule>
  </conditionalFormatting>
  <conditionalFormatting sqref="O3">
    <cfRule type="cellIs" dxfId="27" priority="32" operator="equal">
      <formula>"K"</formula>
    </cfRule>
  </conditionalFormatting>
  <conditionalFormatting sqref="O23">
    <cfRule type="cellIs" dxfId="26" priority="22" operator="equal">
      <formula>"K"</formula>
    </cfRule>
  </conditionalFormatting>
  <conditionalFormatting sqref="O3:Q20">
    <cfRule type="cellIs" dxfId="25" priority="31" operator="between">
      <formula>1</formula>
      <formula>999</formula>
    </cfRule>
  </conditionalFormatting>
  <conditionalFormatting sqref="O23:Q40">
    <cfRule type="cellIs" dxfId="24" priority="21" operator="between">
      <formula>1</formula>
      <formula>999</formula>
    </cfRule>
  </conditionalFormatting>
  <conditionalFormatting sqref="S23">
    <cfRule type="cellIs" dxfId="23" priority="20" operator="equal">
      <formula>"K"</formula>
    </cfRule>
  </conditionalFormatting>
  <conditionalFormatting sqref="S3:U20">
    <cfRule type="cellIs" dxfId="22" priority="12" operator="between">
      <formula>1</formula>
      <formula>999</formula>
    </cfRule>
  </conditionalFormatting>
  <conditionalFormatting sqref="S23:U40">
    <cfRule type="cellIs" dxfId="21" priority="19" operator="between">
      <formula>1</formula>
      <formula>999</formula>
    </cfRule>
  </conditionalFormatting>
  <conditionalFormatting sqref="W3">
    <cfRule type="cellIs" dxfId="20" priority="30" operator="equal">
      <formula>"K"</formula>
    </cfRule>
  </conditionalFormatting>
  <conditionalFormatting sqref="W23">
    <cfRule type="cellIs" dxfId="19" priority="18" operator="equal">
      <formula>"K"</formula>
    </cfRule>
  </conditionalFormatting>
  <conditionalFormatting sqref="W3:Y20">
    <cfRule type="cellIs" dxfId="18" priority="29" operator="between">
      <formula>1</formula>
      <formula>999</formula>
    </cfRule>
  </conditionalFormatting>
  <conditionalFormatting sqref="W23:Y40">
    <cfRule type="cellIs" dxfId="17" priority="17" operator="between">
      <formula>1</formula>
      <formula>999</formula>
    </cfRule>
  </conditionalFormatting>
  <conditionalFormatting sqref="AA2">
    <cfRule type="containsText" dxfId="16" priority="8" operator="containsText" text="K">
      <formula>NOT(ISERROR(SEARCH("K",AA2)))</formula>
    </cfRule>
  </conditionalFormatting>
  <conditionalFormatting sqref="AA3">
    <cfRule type="cellIs" dxfId="15" priority="10" operator="equal">
      <formula>"K"</formula>
    </cfRule>
  </conditionalFormatting>
  <conditionalFormatting sqref="AA21:AA22">
    <cfRule type="containsText" dxfId="14" priority="2" operator="containsText" text="K">
      <formula>NOT(ISERROR(SEARCH("K",AA21)))</formula>
    </cfRule>
  </conditionalFormatting>
  <conditionalFormatting sqref="AA23">
    <cfRule type="cellIs" dxfId="13" priority="6" operator="equal">
      <formula>"K"</formula>
    </cfRule>
  </conditionalFormatting>
  <conditionalFormatting sqref="AA41">
    <cfRule type="containsText" dxfId="12" priority="4" operator="containsText" text="K">
      <formula>NOT(ISERROR(SEARCH("K",AA41)))</formula>
    </cfRule>
  </conditionalFormatting>
  <conditionalFormatting sqref="AA3:AC20">
    <cfRule type="containsText" dxfId="11" priority="11" operator="containsText" text="K">
      <formula>NOT(ISERROR(SEARCH("K",AA3)))</formula>
    </cfRule>
    <cfRule type="cellIs" dxfId="10" priority="9" operator="between">
      <formula>1</formula>
      <formula>999</formula>
    </cfRule>
  </conditionalFormatting>
  <conditionalFormatting sqref="AA23:AC40">
    <cfRule type="containsText" dxfId="9" priority="7" operator="containsText" text="K">
      <formula>NOT(ISERROR(SEARCH("K",AA23)))</formula>
    </cfRule>
    <cfRule type="cellIs" dxfId="8" priority="5" operator="between">
      <formula>1</formula>
      <formula>999</formula>
    </cfRule>
  </conditionalFormatting>
  <conditionalFormatting sqref="AE3">
    <cfRule type="cellIs" dxfId="7" priority="28" operator="equal">
      <formula>"K"</formula>
    </cfRule>
  </conditionalFormatting>
  <conditionalFormatting sqref="AE21:AE22">
    <cfRule type="containsText" dxfId="6" priority="1" operator="containsText" text="K">
      <formula>NOT(ISERROR(SEARCH("K",AE21)))</formula>
    </cfRule>
  </conditionalFormatting>
  <conditionalFormatting sqref="AE23">
    <cfRule type="cellIs" dxfId="5" priority="16" operator="equal">
      <formula>"K"</formula>
    </cfRule>
  </conditionalFormatting>
  <conditionalFormatting sqref="AE41">
    <cfRule type="containsText" dxfId="4" priority="3" operator="containsText" text="K">
      <formula>NOT(ISERROR(SEARCH("K",AE41)))</formula>
    </cfRule>
  </conditionalFormatting>
  <conditionalFormatting sqref="AE3:AG20">
    <cfRule type="cellIs" dxfId="3" priority="27" operator="between">
      <formula>1</formula>
      <formula>999</formula>
    </cfRule>
  </conditionalFormatting>
  <conditionalFormatting sqref="AE23:AG40">
    <cfRule type="cellIs" dxfId="2" priority="15" operator="between">
      <formula>1</formula>
      <formula>999</formula>
    </cfRule>
  </conditionalFormatting>
  <pageMargins left="0.78740157480314965" right="0" top="0.19685039370078741" bottom="0" header="0" footer="0"/>
  <pageSetup paperSize="9" scale="54" orientation="landscape" horizontalDpi="360" verticalDpi="360"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分組球員名單!$F$3:$F$7</xm:f>
          </x14:formula1>
          <xm:sqref>X1 T1</xm:sqref>
        </x14:dataValidation>
        <x14:dataValidation type="list" allowBlank="1" showInputMessage="1" showErrorMessage="1">
          <x14:formula1>
            <xm:f>分組球員名單!$D$1:$D$4</xm:f>
          </x14:formula1>
          <xm:sqref>AM13 AM33 AM29:AM30 AM26 AM23 AM9:AM10 AM5:AM6 AM3</xm:sqref>
        </x14:dataValidation>
        <x14:dataValidation type="list" allowBlank="1" showInputMessage="1" showErrorMessage="1">
          <x14:formula1>
            <xm:f>分組球員名單!$D$3:$D$19</xm:f>
          </x14:formula1>
          <xm:sqref>AM4 AM31:AM32 AM27:AM28 AM24:AM25 AM11:AM12 AM7:AM8</xm:sqref>
        </x14:dataValidation>
        <x14:dataValidation type="list" allowBlank="1" showInputMessage="1" showErrorMessage="1">
          <x14:formula1>
            <xm:f>分組球員名單!$A$2:$A$48</xm:f>
          </x14:formula1>
          <xm:sqref>F23:F40 F3:F20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80"/>
  <sheetViews>
    <sheetView topLeftCell="A48" workbookViewId="0">
      <selection activeCell="AE41" sqref="AE41"/>
    </sheetView>
  </sheetViews>
  <sheetFormatPr defaultRowHeight="16.5"/>
  <cols>
    <col min="1" max="1" width="4.625" customWidth="1"/>
    <col min="2" max="2" width="13.375" customWidth="1"/>
    <col min="3" max="30" width="4.625" customWidth="1"/>
  </cols>
  <sheetData>
    <row r="2" spans="1:31" ht="17.25" thickBot="1"/>
    <row r="3" spans="1:31" ht="17.25" thickBot="1">
      <c r="A3" s="131" t="s">
        <v>42</v>
      </c>
      <c r="B3" s="178" t="s">
        <v>81</v>
      </c>
      <c r="C3" s="306" t="s">
        <v>20</v>
      </c>
      <c r="D3" s="307"/>
      <c r="E3" s="307"/>
      <c r="F3" s="308"/>
      <c r="G3" s="306" t="s">
        <v>29</v>
      </c>
      <c r="H3" s="307"/>
      <c r="I3" s="307"/>
      <c r="J3" s="308"/>
      <c r="K3" s="306" t="s">
        <v>47</v>
      </c>
      <c r="L3" s="307"/>
      <c r="M3" s="307"/>
      <c r="N3" s="308"/>
      <c r="O3" s="306" t="s">
        <v>48</v>
      </c>
      <c r="P3" s="307"/>
      <c r="Q3" s="307"/>
      <c r="R3" s="308"/>
      <c r="S3" s="306" t="s">
        <v>49</v>
      </c>
      <c r="T3" s="307"/>
      <c r="U3" s="307"/>
      <c r="V3" s="308"/>
      <c r="W3" s="306" t="s">
        <v>50</v>
      </c>
      <c r="X3" s="307"/>
      <c r="Y3" s="307"/>
      <c r="Z3" s="308"/>
      <c r="AA3" s="306" t="s">
        <v>8</v>
      </c>
      <c r="AB3" s="307"/>
      <c r="AC3" s="307"/>
      <c r="AD3" s="307"/>
      <c r="AE3" s="308"/>
    </row>
    <row r="4" spans="1:31" ht="17.25" thickBot="1">
      <c r="A4" s="132" t="s">
        <v>31</v>
      </c>
      <c r="B4" s="133" t="s">
        <v>32</v>
      </c>
      <c r="C4" s="134" t="s">
        <v>25</v>
      </c>
      <c r="D4" s="134" t="s">
        <v>11</v>
      </c>
      <c r="E4" s="134" t="s">
        <v>7</v>
      </c>
      <c r="F4" s="134" t="s">
        <v>87</v>
      </c>
      <c r="G4" s="134" t="s">
        <v>25</v>
      </c>
      <c r="H4" s="134" t="s">
        <v>11</v>
      </c>
      <c r="I4" s="134" t="s">
        <v>7</v>
      </c>
      <c r="J4" s="134" t="s">
        <v>87</v>
      </c>
      <c r="K4" s="134" t="s">
        <v>25</v>
      </c>
      <c r="L4" s="134" t="s">
        <v>11</v>
      </c>
      <c r="M4" s="134" t="s">
        <v>7</v>
      </c>
      <c r="N4" s="134" t="s">
        <v>87</v>
      </c>
      <c r="O4" s="134" t="s">
        <v>25</v>
      </c>
      <c r="P4" s="134" t="s">
        <v>11</v>
      </c>
      <c r="Q4" s="134" t="s">
        <v>7</v>
      </c>
      <c r="R4" s="134" t="s">
        <v>87</v>
      </c>
      <c r="S4" s="134" t="s">
        <v>25</v>
      </c>
      <c r="T4" s="134" t="s">
        <v>11</v>
      </c>
      <c r="U4" s="134" t="s">
        <v>7</v>
      </c>
      <c r="V4" s="134" t="s">
        <v>87</v>
      </c>
      <c r="W4" s="134" t="s">
        <v>25</v>
      </c>
      <c r="X4" s="134" t="s">
        <v>11</v>
      </c>
      <c r="Y4" s="134" t="s">
        <v>7</v>
      </c>
      <c r="Z4" s="134" t="s">
        <v>87</v>
      </c>
      <c r="AA4" s="138" t="s">
        <v>25</v>
      </c>
      <c r="AB4" s="135" t="s">
        <v>11</v>
      </c>
      <c r="AC4" s="136" t="s">
        <v>7</v>
      </c>
      <c r="AD4" s="137" t="s">
        <v>87</v>
      </c>
      <c r="AE4" s="139" t="s">
        <v>33</v>
      </c>
    </row>
    <row r="5" spans="1:31">
      <c r="A5" s="140">
        <v>26</v>
      </c>
      <c r="B5" s="141" t="s">
        <v>14</v>
      </c>
      <c r="C5" s="142" cm="1">
        <f t="array" ref="C5:F5">IFERROR(_xlfn.XLOOKUP(B5,'G1'!$AP$4:$AP$34,'G1'!$AQ$4:$AT$34),0)</f>
        <v>3</v>
      </c>
      <c r="D5" s="142">
        <v>0</v>
      </c>
      <c r="E5" s="142">
        <v>2</v>
      </c>
      <c r="F5" s="142">
        <v>1</v>
      </c>
      <c r="G5" s="142" cm="1">
        <f t="array" ref="G5">IFERROR(_xlfn.XLOOKUP(B5,'G2'!$AP$4:$AP$34,'G2'!$AQ$4:$AT$34),0)</f>
        <v>0</v>
      </c>
      <c r="H5" s="142"/>
      <c r="I5" s="142"/>
      <c r="J5" s="142"/>
      <c r="K5" s="142" cm="1">
        <f t="array" aca="1" ref="K5:N5" ca="1">IFERROR(_xlfn.XLOOKUP(B5,'G3'!$AP$4:$AP$34,'G3'!$AQ$4:$AT$34),0)</f>
        <v>0</v>
      </c>
      <c r="L5" s="142">
        <f ca="1"/>
        <v>0</v>
      </c>
      <c r="M5" s="142">
        <f ca="1"/>
        <v>0</v>
      </c>
      <c r="N5" s="142">
        <f ca="1"/>
        <v>0</v>
      </c>
      <c r="O5" s="142" cm="1">
        <f t="array" aca="1" ref="O5" ca="1">IFERROR(_xlfn.XLOOKUP(B5,'G4'!$AP$4:$AP$34,'G4'!$AQ$4:$AT$34),0)</f>
        <v>0</v>
      </c>
      <c r="P5" s="142"/>
      <c r="Q5" s="142"/>
      <c r="R5" s="142"/>
      <c r="S5" s="142" cm="1">
        <f t="array" aca="1" ref="S5:V5" ca="1">IFERROR(_xlfn.XLOOKUP(B5,'G5'!$AP$4:$AP$34,'G5'!$AQ$4:$AT$34),0)</f>
        <v>0</v>
      </c>
      <c r="T5" s="142">
        <f ca="1"/>
        <v>0</v>
      </c>
      <c r="U5" s="142">
        <f ca="1"/>
        <v>0</v>
      </c>
      <c r="V5" s="142">
        <f ca="1"/>
        <v>0</v>
      </c>
      <c r="W5" s="142" cm="1">
        <f t="array" ref="W5">IFERROR(_xlfn.XLOOKUP(B5,'G6'!$AP$4:$AP$34,'G6'!$AQ$4:$AT$34),0)</f>
        <v>0</v>
      </c>
      <c r="X5" s="142"/>
      <c r="Y5" s="142"/>
      <c r="Z5" s="142"/>
      <c r="AA5" s="143">
        <f ca="1">+C5+G5+K5+O5+S5+W5</f>
        <v>3</v>
      </c>
      <c r="AB5" s="144">
        <f t="shared" ref="AB5:AD5" ca="1" si="0">+D5+H5+L5+P5+T5+X5</f>
        <v>0</v>
      </c>
      <c r="AC5" s="144">
        <f t="shared" ca="1" si="0"/>
        <v>2</v>
      </c>
      <c r="AD5" s="144">
        <f t="shared" ca="1" si="0"/>
        <v>1</v>
      </c>
      <c r="AE5" s="145">
        <f ca="1">+AB5/AA5</f>
        <v>0</v>
      </c>
    </row>
    <row r="6" spans="1:31">
      <c r="A6" s="146">
        <v>25</v>
      </c>
      <c r="B6" s="147" t="s">
        <v>123</v>
      </c>
      <c r="C6" s="142" cm="1">
        <f t="array" ref="C6:F6">IFERROR(_xlfn.XLOOKUP(B6,'G1'!$AP$4:$AP$34,'G1'!$AQ$4:$AT$34),0)</f>
        <v>3</v>
      </c>
      <c r="D6" s="142">
        <v>1</v>
      </c>
      <c r="E6" s="142">
        <v>1</v>
      </c>
      <c r="F6" s="142">
        <v>1</v>
      </c>
      <c r="G6" s="142" cm="1">
        <f t="array" ref="G6">IFERROR(_xlfn.XLOOKUP(B6,'G2'!$AP$4:$AP$34,'G2'!$AQ$4:$AT$34),0)</f>
        <v>0</v>
      </c>
      <c r="H6" s="142"/>
      <c r="I6" s="142"/>
      <c r="J6" s="142"/>
      <c r="K6" s="142" cm="1">
        <f t="array" aca="1" ref="K6:N6" ca="1">IFERROR(_xlfn.XLOOKUP(B6,'G3'!$AP$4:$AP$34,'G3'!$AQ$4:$AT$34),0)</f>
        <v>0</v>
      </c>
      <c r="L6" s="142">
        <f ca="1"/>
        <v>0</v>
      </c>
      <c r="M6" s="142">
        <f ca="1"/>
        <v>0</v>
      </c>
      <c r="N6" s="142">
        <f ca="1"/>
        <v>0</v>
      </c>
      <c r="O6" s="142" cm="1">
        <f t="array" aca="1" ref="O6" ca="1">IFERROR(_xlfn.XLOOKUP(B6,'G4'!$AP$4:$AP$34,'G4'!$AQ$4:$AT$34),0)</f>
        <v>0</v>
      </c>
      <c r="P6" s="142"/>
      <c r="Q6" s="142"/>
      <c r="R6" s="142"/>
      <c r="S6" s="142" cm="1">
        <f t="array" aca="1" ref="S6:V6" ca="1">IFERROR(_xlfn.XLOOKUP(B6,'G5'!$AP$4:$AP$34,'G5'!$AQ$4:$AT$34),0)</f>
        <v>0</v>
      </c>
      <c r="T6" s="142">
        <f ca="1"/>
        <v>0</v>
      </c>
      <c r="U6" s="142">
        <f ca="1"/>
        <v>0</v>
      </c>
      <c r="V6" s="142">
        <f ca="1"/>
        <v>0</v>
      </c>
      <c r="W6" s="142" cm="1">
        <f t="array" ref="W6">IFERROR(_xlfn.XLOOKUP(B6,'G6'!$AP$4:$AP$34,'G6'!$AQ$4:$AT$34),0)</f>
        <v>0</v>
      </c>
      <c r="X6" s="142"/>
      <c r="Y6" s="142"/>
      <c r="Z6" s="142"/>
      <c r="AA6" s="148">
        <f t="shared" ref="AA6:AA14" ca="1" si="1">+C6+G6+K6+O6+S6+W6</f>
        <v>3</v>
      </c>
      <c r="AB6" s="149">
        <f t="shared" ref="AB6:AB14" ca="1" si="2">+D6+H6+L6+P6+T6+X6</f>
        <v>1</v>
      </c>
      <c r="AC6" s="149">
        <f t="shared" ref="AC6:AC14" ca="1" si="3">+E6+I6+M6+Q6+U6+Y6</f>
        <v>1</v>
      </c>
      <c r="AD6" s="149">
        <f t="shared" ref="AD6:AD14" ca="1" si="4">+F6+J6+N6+R6+V6+Z6</f>
        <v>1</v>
      </c>
      <c r="AE6" s="145">
        <f t="shared" ref="AE6:AE15" ca="1" si="5">+AB6/AA6</f>
        <v>0.33333333333333331</v>
      </c>
    </row>
    <row r="7" spans="1:31">
      <c r="A7" s="140">
        <v>29</v>
      </c>
      <c r="B7" s="150" t="s">
        <v>69</v>
      </c>
      <c r="C7" s="142" cm="1">
        <f t="array" ref="C7">IFERROR(_xlfn.XLOOKUP(B7,'G1'!$AP$4:$AP$34,'G1'!$AQ$4:$AT$34),0)</f>
        <v>0</v>
      </c>
      <c r="D7" s="142"/>
      <c r="E7" s="142"/>
      <c r="F7" s="142"/>
      <c r="G7" s="142" cm="1">
        <f t="array" ref="G7">IFERROR(_xlfn.XLOOKUP(B7,'G2'!$AP$4:$AP$34,'G2'!$AQ$4:$AT$34),0)</f>
        <v>0</v>
      </c>
      <c r="H7" s="142"/>
      <c r="I7" s="142"/>
      <c r="J7" s="142"/>
      <c r="K7" s="142" cm="1">
        <f t="array" aca="1" ref="K7" ca="1">IFERROR(_xlfn.XLOOKUP(B7,'G3'!$AP$4:$AP$34,'G3'!$AQ$4:$AT$34),0)</f>
        <v>0</v>
      </c>
      <c r="L7" s="142"/>
      <c r="M7" s="142"/>
      <c r="N7" s="142"/>
      <c r="O7" s="142" cm="1">
        <f t="array" aca="1" ref="O7" ca="1">IFERROR(_xlfn.XLOOKUP(B7,'G4'!$AP$4:$AP$34,'G4'!$AQ$4:$AT$34),0)</f>
        <v>0</v>
      </c>
      <c r="P7" s="142"/>
      <c r="Q7" s="142"/>
      <c r="R7" s="142"/>
      <c r="S7" s="142" cm="1">
        <f t="array" aca="1" ref="S7:V7" ca="1">IFERROR(_xlfn.XLOOKUP(B7,'G5'!$AP$4:$AP$34,'G5'!$AQ$4:$AT$34),0)</f>
        <v>0</v>
      </c>
      <c r="T7" s="142">
        <f ca="1"/>
        <v>0</v>
      </c>
      <c r="U7" s="142">
        <f ca="1"/>
        <v>0</v>
      </c>
      <c r="V7" s="142">
        <f ca="1"/>
        <v>0</v>
      </c>
      <c r="W7" s="142" cm="1">
        <f t="array" ref="W7">IFERROR(_xlfn.XLOOKUP(B7,'G6'!$AP$4:$AP$34,'G6'!$AQ$4:$AT$34),0)</f>
        <v>0</v>
      </c>
      <c r="X7" s="142"/>
      <c r="Y7" s="142"/>
      <c r="Z7" s="142"/>
      <c r="AA7" s="148">
        <f t="shared" ca="1" si="1"/>
        <v>0</v>
      </c>
      <c r="AB7" s="149">
        <f t="shared" ca="1" si="2"/>
        <v>0</v>
      </c>
      <c r="AC7" s="149">
        <f t="shared" ca="1" si="3"/>
        <v>0</v>
      </c>
      <c r="AD7" s="149">
        <f t="shared" ca="1" si="4"/>
        <v>0</v>
      </c>
      <c r="AE7" s="145" t="e">
        <f t="shared" ca="1" si="5"/>
        <v>#DIV/0!</v>
      </c>
    </row>
    <row r="8" spans="1:31">
      <c r="A8" s="140">
        <v>17</v>
      </c>
      <c r="B8" s="151" t="s">
        <v>30</v>
      </c>
      <c r="C8" s="142" cm="1">
        <f t="array" ref="C8:F8">IFERROR(_xlfn.XLOOKUP(B8,'G1'!$AP$4:$AP$34,'G1'!$AQ$4:$AT$34),0)</f>
        <v>3</v>
      </c>
      <c r="D8" s="142">
        <v>1</v>
      </c>
      <c r="E8" s="142">
        <v>2</v>
      </c>
      <c r="F8" s="142">
        <v>1</v>
      </c>
      <c r="G8" s="142" cm="1">
        <f t="array" ref="G8">IFERROR(_xlfn.XLOOKUP(B8,'G2'!$AP$4:$AP$34,'G2'!$AQ$4:$AT$34),0)</f>
        <v>0</v>
      </c>
      <c r="H8" s="142"/>
      <c r="I8" s="142"/>
      <c r="J8" s="142"/>
      <c r="K8" s="142" cm="1">
        <f t="array" aca="1" ref="K8:N8" ca="1">IFERROR(_xlfn.XLOOKUP(B8,'G3'!$AP$4:$AP$34,'G3'!$AQ$4:$AT$34),0)</f>
        <v>0</v>
      </c>
      <c r="L8" s="142">
        <f ca="1"/>
        <v>0</v>
      </c>
      <c r="M8" s="142">
        <f ca="1"/>
        <v>0</v>
      </c>
      <c r="N8" s="142">
        <f ca="1"/>
        <v>0</v>
      </c>
      <c r="O8" s="142" cm="1">
        <f t="array" aca="1" ref="O8" ca="1">IFERROR(_xlfn.XLOOKUP(B8,'G4'!$AP$4:$AP$34,'G4'!$AQ$4:$AT$34),0)</f>
        <v>0</v>
      </c>
      <c r="P8" s="142"/>
      <c r="Q8" s="142"/>
      <c r="R8" s="142"/>
      <c r="S8" s="142" cm="1">
        <f t="array" aca="1" ref="S8:V8" ca="1">IFERROR(_xlfn.XLOOKUP(B8,'G5'!$AP$4:$AP$34,'G5'!$AQ$4:$AT$34),0)</f>
        <v>0</v>
      </c>
      <c r="T8" s="142">
        <f ca="1"/>
        <v>0</v>
      </c>
      <c r="U8" s="142">
        <f ca="1"/>
        <v>0</v>
      </c>
      <c r="V8" s="142">
        <f ca="1"/>
        <v>0</v>
      </c>
      <c r="W8" s="142" cm="1">
        <f t="array" ref="W8">IFERROR(_xlfn.XLOOKUP(B8,'G6'!$AP$4:$AP$34,'G6'!$AQ$4:$AT$34),0)</f>
        <v>0</v>
      </c>
      <c r="X8" s="142"/>
      <c r="Y8" s="142"/>
      <c r="Z8" s="142"/>
      <c r="AA8" s="148">
        <f t="shared" ca="1" si="1"/>
        <v>3</v>
      </c>
      <c r="AB8" s="149">
        <f t="shared" ca="1" si="2"/>
        <v>1</v>
      </c>
      <c r="AC8" s="149">
        <f t="shared" ca="1" si="3"/>
        <v>2</v>
      </c>
      <c r="AD8" s="149">
        <f t="shared" ca="1" si="4"/>
        <v>1</v>
      </c>
      <c r="AE8" s="145">
        <f t="shared" ca="1" si="5"/>
        <v>0.33333333333333331</v>
      </c>
    </row>
    <row r="9" spans="1:31">
      <c r="A9" s="140">
        <v>55</v>
      </c>
      <c r="B9" s="150"/>
      <c r="C9" s="142" cm="1">
        <f t="array" ref="C9:F9">IFERROR(_xlfn.XLOOKUP(B9,'G1'!$AP$4:$AP$34,'G1'!$AQ$4:$AT$34),0)</f>
        <v>0</v>
      </c>
      <c r="D9" s="142">
        <v>0</v>
      </c>
      <c r="E9" s="142">
        <v>0</v>
      </c>
      <c r="F9" s="142">
        <v>0</v>
      </c>
      <c r="G9" s="142" cm="1">
        <f t="array" ref="G9:J9">IFERROR(_xlfn.XLOOKUP(B9,'G2'!$AP$4:$AP$34,'G2'!$AQ$4:$AT$34),0)</f>
        <v>0</v>
      </c>
      <c r="H9" s="142">
        <v>0</v>
      </c>
      <c r="I9" s="142">
        <v>0</v>
      </c>
      <c r="J9" s="142">
        <v>0</v>
      </c>
      <c r="K9" s="142" cm="1">
        <f t="array" aca="1" ref="K9:N9" ca="1">IFERROR(_xlfn.XLOOKUP(B9,'G3'!$AP$4:$AP$34,'G3'!$AQ$4:$AT$34),0)</f>
        <v>0</v>
      </c>
      <c r="L9" s="142">
        <f ca="1"/>
        <v>0</v>
      </c>
      <c r="M9" s="142">
        <f ca="1"/>
        <v>0</v>
      </c>
      <c r="N9" s="142">
        <f ca="1"/>
        <v>0</v>
      </c>
      <c r="O9" s="142" cm="1">
        <f t="array" aca="1" ref="O9:R9" ca="1">IFERROR(_xlfn.XLOOKUP(B9,'G4'!$AP$4:$AP$34,'G4'!$AQ$4:$AT$34),0)</f>
        <v>0</v>
      </c>
      <c r="P9" s="142">
        <f ca="1"/>
        <v>0</v>
      </c>
      <c r="Q9" s="142">
        <f ca="1"/>
        <v>0</v>
      </c>
      <c r="R9" s="142">
        <f ca="1"/>
        <v>0</v>
      </c>
      <c r="S9" s="142" cm="1">
        <f t="array" aca="1" ref="S9:V9" ca="1">IFERROR(_xlfn.XLOOKUP(B9,'G5'!$AP$4:$AP$34,'G5'!$AQ$4:$AT$34),0)</f>
        <v>0</v>
      </c>
      <c r="T9" s="142">
        <f ca="1"/>
        <v>0</v>
      </c>
      <c r="U9" s="142">
        <f ca="1"/>
        <v>0</v>
      </c>
      <c r="V9" s="142">
        <f ca="1"/>
        <v>0</v>
      </c>
      <c r="W9" s="142" cm="1">
        <f t="array" ref="W9:Z9">IFERROR(_xlfn.XLOOKUP(B9,'G6'!$AP$4:$AP$34,'G6'!$AQ$4:$AT$34),0)</f>
        <v>0</v>
      </c>
      <c r="X9" s="142">
        <v>0</v>
      </c>
      <c r="Y9" s="142">
        <v>0</v>
      </c>
      <c r="Z9" s="142">
        <v>0</v>
      </c>
      <c r="AA9" s="148">
        <f t="shared" ca="1" si="1"/>
        <v>0</v>
      </c>
      <c r="AB9" s="149">
        <f t="shared" ca="1" si="2"/>
        <v>0</v>
      </c>
      <c r="AC9" s="149">
        <f t="shared" ca="1" si="3"/>
        <v>0</v>
      </c>
      <c r="AD9" s="149">
        <f t="shared" ca="1" si="4"/>
        <v>0</v>
      </c>
      <c r="AE9" s="145" t="e">
        <f t="shared" ca="1" si="5"/>
        <v>#DIV/0!</v>
      </c>
    </row>
    <row r="10" spans="1:31">
      <c r="A10" s="140">
        <v>66</v>
      </c>
      <c r="B10" s="147" t="s">
        <v>36</v>
      </c>
      <c r="C10" s="142" cm="1">
        <f t="array" ref="C10:F10">IFERROR(_xlfn.XLOOKUP(B10,'G1'!$AP$4:$AP$34,'G1'!$AQ$4:$AT$34),0)</f>
        <v>3</v>
      </c>
      <c r="D10" s="142">
        <v>0</v>
      </c>
      <c r="E10" s="142">
        <v>1</v>
      </c>
      <c r="F10" s="142">
        <v>0</v>
      </c>
      <c r="G10" s="142" cm="1">
        <f t="array" ref="G10">IFERROR(_xlfn.XLOOKUP(B10,'G2'!$AP$4:$AP$34,'G2'!$AQ$4:$AT$34),0)</f>
        <v>0</v>
      </c>
      <c r="H10" s="142"/>
      <c r="I10" s="142"/>
      <c r="J10" s="142"/>
      <c r="K10" s="142" cm="1">
        <f t="array" aca="1" ref="K10:N10" ca="1">IFERROR(_xlfn.XLOOKUP(B10,'G3'!$AP$4:$AP$34,'G3'!$AQ$4:$AT$34),0)</f>
        <v>0</v>
      </c>
      <c r="L10" s="142">
        <f ca="1"/>
        <v>0</v>
      </c>
      <c r="M10" s="142">
        <f ca="1"/>
        <v>0</v>
      </c>
      <c r="N10" s="142">
        <f ca="1"/>
        <v>0</v>
      </c>
      <c r="O10" s="142" cm="1">
        <f t="array" aca="1" ref="O10" ca="1">IFERROR(_xlfn.XLOOKUP(B10,'G4'!$AP$4:$AP$34,'G4'!$AQ$4:$AT$34),0)</f>
        <v>0</v>
      </c>
      <c r="P10" s="142"/>
      <c r="Q10" s="142"/>
      <c r="R10" s="142"/>
      <c r="S10" s="142" cm="1">
        <f t="array" aca="1" ref="S10:V10" ca="1">IFERROR(_xlfn.XLOOKUP(B10,'G5'!$AP$4:$AP$34,'G5'!$AQ$4:$AT$34),0)</f>
        <v>0</v>
      </c>
      <c r="T10" s="142">
        <f ca="1"/>
        <v>0</v>
      </c>
      <c r="U10" s="142">
        <f ca="1"/>
        <v>0</v>
      </c>
      <c r="V10" s="142">
        <f ca="1"/>
        <v>0</v>
      </c>
      <c r="W10" s="142" cm="1">
        <f t="array" ref="W10">IFERROR(_xlfn.XLOOKUP(B10,'G6'!$AP$4:$AP$34,'G6'!$AQ$4:$AT$34),0)</f>
        <v>0</v>
      </c>
      <c r="X10" s="142"/>
      <c r="Y10" s="142"/>
      <c r="Z10" s="142"/>
      <c r="AA10" s="148">
        <f t="shared" ca="1" si="1"/>
        <v>3</v>
      </c>
      <c r="AB10" s="149">
        <f t="shared" ca="1" si="2"/>
        <v>0</v>
      </c>
      <c r="AC10" s="149">
        <f t="shared" ca="1" si="3"/>
        <v>1</v>
      </c>
      <c r="AD10" s="149">
        <f t="shared" ca="1" si="4"/>
        <v>0</v>
      </c>
      <c r="AE10" s="145">
        <f t="shared" ca="1" si="5"/>
        <v>0</v>
      </c>
    </row>
    <row r="11" spans="1:31">
      <c r="A11" s="140">
        <v>20</v>
      </c>
      <c r="B11" s="141" t="s">
        <v>84</v>
      </c>
      <c r="C11" s="142" cm="1">
        <f t="array" ref="C11:F11">IFERROR(_xlfn.XLOOKUP(B11,'G1'!$AP$4:$AP$34,'G1'!$AQ$4:$AT$34),0)</f>
        <v>4</v>
      </c>
      <c r="D11" s="142">
        <v>0</v>
      </c>
      <c r="E11" s="142">
        <v>2</v>
      </c>
      <c r="F11" s="142">
        <v>0</v>
      </c>
      <c r="G11" s="142" cm="1">
        <f t="array" ref="G11">IFERROR(_xlfn.XLOOKUP(B11,'G2'!$AP$4:$AP$34,'G2'!$AQ$4:$AT$34),0)</f>
        <v>0</v>
      </c>
      <c r="H11" s="142"/>
      <c r="I11" s="142"/>
      <c r="J11" s="142"/>
      <c r="K11" s="142" cm="1">
        <f t="array" aca="1" ref="K11:N11" ca="1">IFERROR(_xlfn.XLOOKUP(B11,'G3'!$AP$4:$AP$34,'G3'!$AQ$4:$AT$34),0)</f>
        <v>0</v>
      </c>
      <c r="L11" s="142">
        <f ca="1"/>
        <v>0</v>
      </c>
      <c r="M11" s="142">
        <f ca="1"/>
        <v>0</v>
      </c>
      <c r="N11" s="142">
        <f ca="1"/>
        <v>0</v>
      </c>
      <c r="O11" s="142" cm="1">
        <f t="array" aca="1" ref="O11" ca="1">IFERROR(_xlfn.XLOOKUP(B11,'G4'!$AP$4:$AP$34,'G4'!$AQ$4:$AT$34),0)</f>
        <v>0</v>
      </c>
      <c r="P11" s="142"/>
      <c r="Q11" s="142"/>
      <c r="R11" s="142"/>
      <c r="S11" s="142" cm="1">
        <f t="array" aca="1" ref="S11" ca="1">IFERROR(_xlfn.XLOOKUP(B11,'G5'!$AP$4:$AP$34,'G5'!$AQ$4:$AT$34),0)</f>
        <v>0</v>
      </c>
      <c r="T11" s="142"/>
      <c r="U11" s="142"/>
      <c r="V11" s="142"/>
      <c r="W11" s="142" cm="1">
        <f t="array" ref="W11">IFERROR(_xlfn.XLOOKUP(B11,'G6'!$AP$4:$AP$34,'G6'!$AQ$4:$AT$34),0)</f>
        <v>0</v>
      </c>
      <c r="X11" s="142"/>
      <c r="Y11" s="142"/>
      <c r="Z11" s="142"/>
      <c r="AA11" s="148">
        <f t="shared" ca="1" si="1"/>
        <v>4</v>
      </c>
      <c r="AB11" s="149">
        <f t="shared" ca="1" si="2"/>
        <v>0</v>
      </c>
      <c r="AC11" s="149">
        <f t="shared" ca="1" si="3"/>
        <v>2</v>
      </c>
      <c r="AD11" s="149">
        <f t="shared" ca="1" si="4"/>
        <v>0</v>
      </c>
      <c r="AE11" s="145">
        <f t="shared" ca="1" si="5"/>
        <v>0</v>
      </c>
    </row>
    <row r="12" spans="1:31">
      <c r="A12" s="140">
        <v>23</v>
      </c>
      <c r="B12" s="147" t="s">
        <v>128</v>
      </c>
      <c r="C12" s="142" cm="1">
        <f t="array" ref="C12:F12">IFERROR(_xlfn.XLOOKUP(B12,'G1'!$AP$4:$AP$34,'G1'!$AQ$4:$AT$34),0)</f>
        <v>4</v>
      </c>
      <c r="D12" s="142">
        <v>0</v>
      </c>
      <c r="E12" s="142">
        <v>3</v>
      </c>
      <c r="F12" s="142">
        <v>0</v>
      </c>
      <c r="G12" s="142" cm="1">
        <f t="array" ref="G12">IFERROR(_xlfn.XLOOKUP(B12,'G2'!$AP$4:$AP$34,'G2'!$AQ$4:$AT$34),0)</f>
        <v>0</v>
      </c>
      <c r="H12" s="142"/>
      <c r="I12" s="142"/>
      <c r="J12" s="142"/>
      <c r="K12" s="142" cm="1">
        <f t="array" aca="1" ref="K12:N12" ca="1">IFERROR(_xlfn.XLOOKUP(B12,'G3'!$AP$4:$AP$34,'G3'!$AQ$4:$AT$34),0)</f>
        <v>0</v>
      </c>
      <c r="L12" s="142">
        <f ca="1"/>
        <v>0</v>
      </c>
      <c r="M12" s="142">
        <f ca="1"/>
        <v>0</v>
      </c>
      <c r="N12" s="142">
        <f ca="1"/>
        <v>0</v>
      </c>
      <c r="O12" s="142" cm="1">
        <f t="array" aca="1" ref="O12" ca="1">IFERROR(_xlfn.XLOOKUP(B12,'G4'!$AP$4:$AP$34,'G4'!$AQ$4:$AT$34),0)</f>
        <v>0</v>
      </c>
      <c r="P12" s="142"/>
      <c r="Q12" s="142"/>
      <c r="R12" s="142"/>
      <c r="S12" s="142" cm="1">
        <f t="array" aca="1" ref="S12:V12" ca="1">IFERROR(_xlfn.XLOOKUP(B12,'G5'!$AP$4:$AP$34,'G5'!$AQ$4:$AT$34),0)</f>
        <v>0</v>
      </c>
      <c r="T12" s="142">
        <f ca="1"/>
        <v>0</v>
      </c>
      <c r="U12" s="142">
        <f ca="1"/>
        <v>0</v>
      </c>
      <c r="V12" s="142">
        <f ca="1"/>
        <v>0</v>
      </c>
      <c r="W12" s="142" cm="1">
        <f t="array" ref="W12">IFERROR(_xlfn.XLOOKUP(B12,'G6'!$AP$4:$AP$34,'G6'!$AQ$4:$AT$34),0)</f>
        <v>0</v>
      </c>
      <c r="X12" s="142"/>
      <c r="Y12" s="142"/>
      <c r="Z12" s="142"/>
      <c r="AA12" s="148">
        <f t="shared" ref="AA12" ca="1" si="6">+C12+G12+K12+O12+S12+W12</f>
        <v>4</v>
      </c>
      <c r="AB12" s="149">
        <f t="shared" ref="AB12" ca="1" si="7">+D12+H12+L12+P12+T12+X12</f>
        <v>0</v>
      </c>
      <c r="AC12" s="149">
        <f t="shared" ref="AC12" ca="1" si="8">+E12+I12+M12+Q12+U12+Y12</f>
        <v>3</v>
      </c>
      <c r="AD12" s="149">
        <f t="shared" ref="AD12" ca="1" si="9">+F12+J12+N12+R12+V12+Z12</f>
        <v>0</v>
      </c>
      <c r="AE12" s="145">
        <f t="shared" ref="AE12" ca="1" si="10">+AB12/AA12</f>
        <v>0</v>
      </c>
    </row>
    <row r="13" spans="1:31">
      <c r="A13" s="140">
        <v>0</v>
      </c>
      <c r="B13" s="147" t="s">
        <v>125</v>
      </c>
      <c r="C13" s="142" cm="1">
        <f t="array" ref="C13">IFERROR(_xlfn.XLOOKUP(B13,'G1'!$AP$4:$AP$34,'G1'!$AQ$4:$AT$34),0)</f>
        <v>0</v>
      </c>
      <c r="D13" s="142"/>
      <c r="E13" s="142"/>
      <c r="F13" s="142"/>
      <c r="G13" s="142" cm="1">
        <f t="array" ref="G13">IFERROR(_xlfn.XLOOKUP(B13,'G2'!$AP$4:$AP$34,'G2'!$AQ$4:$AT$34),0)</f>
        <v>0</v>
      </c>
      <c r="H13" s="142"/>
      <c r="I13" s="142"/>
      <c r="J13" s="142"/>
      <c r="K13" s="142" cm="1">
        <f t="array" aca="1" ref="K13" ca="1">IFERROR(_xlfn.XLOOKUP(B13,'G3'!$AP$4:$AP$34,'G3'!$AQ$4:$AT$34),0)</f>
        <v>0</v>
      </c>
      <c r="L13" s="142"/>
      <c r="M13" s="142"/>
      <c r="N13" s="142"/>
      <c r="O13" s="142" cm="1">
        <f t="array" aca="1" ref="O13" ca="1">IFERROR(_xlfn.XLOOKUP(B13,'G4'!$AP$4:$AP$34,'G4'!$AQ$4:$AT$34),0)</f>
        <v>0</v>
      </c>
      <c r="P13" s="142"/>
      <c r="Q13" s="142"/>
      <c r="R13" s="142"/>
      <c r="S13" s="142" cm="1">
        <f t="array" aca="1" ref="S13:V13" ca="1">IFERROR(_xlfn.XLOOKUP(B13,'G5'!$AP$4:$AP$34,'G5'!$AQ$4:$AT$34),0)</f>
        <v>0</v>
      </c>
      <c r="T13" s="142">
        <f ca="1"/>
        <v>0</v>
      </c>
      <c r="U13" s="142">
        <f ca="1"/>
        <v>0</v>
      </c>
      <c r="V13" s="142">
        <f ca="1"/>
        <v>0</v>
      </c>
      <c r="W13" s="142" cm="1">
        <f t="array" ref="W13">IFERROR(_xlfn.XLOOKUP(B13,'G6'!$AP$4:$AP$34,'G6'!$AQ$4:$AT$34),0)</f>
        <v>0</v>
      </c>
      <c r="X13" s="142"/>
      <c r="Y13" s="142"/>
      <c r="Z13" s="142"/>
      <c r="AA13" s="148">
        <f t="shared" ref="AA13" ca="1" si="11">+C13+G13+K13+O13+S13+W13</f>
        <v>0</v>
      </c>
      <c r="AB13" s="149">
        <f t="shared" ref="AB13" ca="1" si="12">+D13+H13+L13+P13+T13+X13</f>
        <v>0</v>
      </c>
      <c r="AC13" s="149">
        <f t="shared" ref="AC13" ca="1" si="13">+E13+I13+M13+Q13+U13+Y13</f>
        <v>0</v>
      </c>
      <c r="AD13" s="149">
        <f t="shared" ref="AD13" ca="1" si="14">+F13+J13+N13+R13+V13+Z13</f>
        <v>0</v>
      </c>
      <c r="AE13" s="145" t="e">
        <f t="shared" ref="AE13" ca="1" si="15">+AB13/AA13</f>
        <v>#DIV/0!</v>
      </c>
    </row>
    <row r="14" spans="1:31" ht="17.25" thickBot="1">
      <c r="A14" s="140">
        <v>19</v>
      </c>
      <c r="B14" s="147" t="s">
        <v>127</v>
      </c>
      <c r="C14" s="142" cm="1">
        <f t="array" ref="C14">IFERROR(_xlfn.XLOOKUP(B14,'G1'!$AP$4:$AP$34,'G1'!$AQ$4:$AT$34),0)</f>
        <v>0</v>
      </c>
      <c r="D14" s="142"/>
      <c r="E14" s="142"/>
      <c r="F14" s="142"/>
      <c r="G14" s="142" cm="1">
        <f t="array" ref="G14">IFERROR(_xlfn.XLOOKUP(B14,'G2'!$AP$4:$AP$34,'G2'!$AQ$4:$AT$34),0)</f>
        <v>0</v>
      </c>
      <c r="H14" s="142"/>
      <c r="I14" s="142"/>
      <c r="J14" s="142"/>
      <c r="K14" s="142" cm="1">
        <f t="array" aca="1" ref="K14:N14" ca="1">IFERROR(_xlfn.XLOOKUP(B14,'G3'!$AP$4:$AP$34,'G3'!$AQ$4:$AT$34),0)</f>
        <v>0</v>
      </c>
      <c r="L14" s="142">
        <f ca="1"/>
        <v>0</v>
      </c>
      <c r="M14" s="142">
        <f ca="1"/>
        <v>0</v>
      </c>
      <c r="N14" s="142">
        <f ca="1"/>
        <v>0</v>
      </c>
      <c r="O14" s="142" cm="1">
        <f t="array" aca="1" ref="O14" ca="1">IFERROR(_xlfn.XLOOKUP(B14,'G4'!$AP$4:$AP$34,'G4'!$AQ$4:$AT$34),0)</f>
        <v>0</v>
      </c>
      <c r="P14" s="142"/>
      <c r="Q14" s="142"/>
      <c r="R14" s="142"/>
      <c r="S14" s="142" cm="1">
        <f t="array" aca="1" ref="S14" ca="1">IFERROR(_xlfn.XLOOKUP(B14,'G5'!$AP$4:$AP$34,'G5'!$AQ$4:$AT$34),0)</f>
        <v>0</v>
      </c>
      <c r="T14" s="142"/>
      <c r="U14" s="142"/>
      <c r="V14" s="142"/>
      <c r="W14" s="142" cm="1">
        <f t="array" ref="W14">IFERROR(_xlfn.XLOOKUP(B14,'G6'!$AP$4:$AP$34,'G6'!$AQ$4:$AT$34),0)</f>
        <v>0</v>
      </c>
      <c r="X14" s="142"/>
      <c r="Y14" s="142"/>
      <c r="Z14" s="142"/>
      <c r="AA14" s="152">
        <f t="shared" ca="1" si="1"/>
        <v>0</v>
      </c>
      <c r="AB14" s="153">
        <f t="shared" ca="1" si="2"/>
        <v>0</v>
      </c>
      <c r="AC14" s="153">
        <f t="shared" ca="1" si="3"/>
        <v>0</v>
      </c>
      <c r="AD14" s="153">
        <f t="shared" ca="1" si="4"/>
        <v>0</v>
      </c>
      <c r="AE14" s="145" t="e">
        <f t="shared" ca="1" si="5"/>
        <v>#DIV/0!</v>
      </c>
    </row>
    <row r="15" spans="1:31" ht="17.25" thickBot="1">
      <c r="A15" s="154"/>
      <c r="B15" s="155"/>
      <c r="C15" s="156">
        <f t="shared" ref="C15:Z15" si="16">SUM(C5:C14)</f>
        <v>20</v>
      </c>
      <c r="D15" s="157">
        <f t="shared" si="16"/>
        <v>2</v>
      </c>
      <c r="E15" s="157">
        <f t="shared" si="16"/>
        <v>11</v>
      </c>
      <c r="F15" s="158">
        <f t="shared" si="16"/>
        <v>3</v>
      </c>
      <c r="G15" s="156">
        <f t="shared" si="16"/>
        <v>0</v>
      </c>
      <c r="H15" s="157">
        <f t="shared" si="16"/>
        <v>0</v>
      </c>
      <c r="I15" s="157">
        <f t="shared" si="16"/>
        <v>0</v>
      </c>
      <c r="J15" s="158">
        <f t="shared" si="16"/>
        <v>0</v>
      </c>
      <c r="K15" s="156">
        <f t="shared" ca="1" si="16"/>
        <v>0</v>
      </c>
      <c r="L15" s="157">
        <f t="shared" ca="1" si="16"/>
        <v>0</v>
      </c>
      <c r="M15" s="157">
        <f t="shared" ca="1" si="16"/>
        <v>0</v>
      </c>
      <c r="N15" s="158">
        <f t="shared" ca="1" si="16"/>
        <v>0</v>
      </c>
      <c r="O15" s="156">
        <f t="shared" ca="1" si="16"/>
        <v>0</v>
      </c>
      <c r="P15" s="157">
        <f t="shared" ca="1" si="16"/>
        <v>0</v>
      </c>
      <c r="Q15" s="157">
        <f t="shared" ca="1" si="16"/>
        <v>0</v>
      </c>
      <c r="R15" s="158">
        <f t="shared" ca="1" si="16"/>
        <v>0</v>
      </c>
      <c r="S15" s="156">
        <f t="shared" ca="1" si="16"/>
        <v>0</v>
      </c>
      <c r="T15" s="157">
        <f t="shared" ca="1" si="16"/>
        <v>0</v>
      </c>
      <c r="U15" s="157">
        <f t="shared" ca="1" si="16"/>
        <v>0</v>
      </c>
      <c r="V15" s="158">
        <f t="shared" ca="1" si="16"/>
        <v>0</v>
      </c>
      <c r="W15" s="156">
        <f t="shared" si="16"/>
        <v>0</v>
      </c>
      <c r="X15" s="157">
        <f t="shared" si="16"/>
        <v>0</v>
      </c>
      <c r="Y15" s="157">
        <f t="shared" si="16"/>
        <v>0</v>
      </c>
      <c r="Z15" s="158">
        <f t="shared" si="16"/>
        <v>0</v>
      </c>
      <c r="AA15" s="156">
        <f ca="1">SUM(AA5:AA14)</f>
        <v>20</v>
      </c>
      <c r="AB15" s="156">
        <f t="shared" ref="AB15:AD15" ca="1" si="17">SUM(AB5:AB14)</f>
        <v>2</v>
      </c>
      <c r="AC15" s="156">
        <f t="shared" ca="1" si="17"/>
        <v>11</v>
      </c>
      <c r="AD15" s="156">
        <f t="shared" ca="1" si="17"/>
        <v>3</v>
      </c>
      <c r="AE15" s="159">
        <f t="shared" ca="1" si="5"/>
        <v>0.1</v>
      </c>
    </row>
    <row r="16" spans="1:31" ht="17.25" thickBot="1">
      <c r="A16" s="154"/>
      <c r="B16" s="155"/>
      <c r="C16" s="160"/>
      <c r="D16" s="160"/>
      <c r="E16" s="154"/>
      <c r="F16" s="160"/>
      <c r="G16" s="154"/>
      <c r="H16" s="154"/>
      <c r="I16" s="154"/>
      <c r="J16" s="154"/>
      <c r="K16" s="154"/>
      <c r="L16" s="154"/>
      <c r="M16" s="154"/>
      <c r="N16" s="154"/>
      <c r="O16" s="154"/>
      <c r="P16" s="154"/>
      <c r="Q16" s="154"/>
      <c r="R16" s="154"/>
      <c r="S16" s="154"/>
      <c r="T16" s="154"/>
      <c r="U16" s="154"/>
      <c r="V16" s="154"/>
      <c r="W16" s="154"/>
      <c r="X16" s="154"/>
      <c r="Y16" s="154"/>
      <c r="Z16" s="154"/>
      <c r="AA16" s="154"/>
      <c r="AB16" s="154"/>
      <c r="AC16" s="154"/>
      <c r="AD16" s="154"/>
      <c r="AE16" s="154"/>
    </row>
    <row r="17" spans="1:34" ht="17.25" thickBot="1">
      <c r="A17" s="131" t="s">
        <v>43</v>
      </c>
      <c r="B17" s="178" t="s">
        <v>82</v>
      </c>
      <c r="C17" s="306" t="s">
        <v>20</v>
      </c>
      <c r="D17" s="307"/>
      <c r="E17" s="307"/>
      <c r="F17" s="308"/>
      <c r="G17" s="306" t="s">
        <v>29</v>
      </c>
      <c r="H17" s="307"/>
      <c r="I17" s="307"/>
      <c r="J17" s="308"/>
      <c r="K17" s="306" t="s">
        <v>47</v>
      </c>
      <c r="L17" s="307"/>
      <c r="M17" s="307"/>
      <c r="N17" s="308"/>
      <c r="O17" s="306" t="s">
        <v>48</v>
      </c>
      <c r="P17" s="307"/>
      <c r="Q17" s="307"/>
      <c r="R17" s="308"/>
      <c r="S17" s="306" t="s">
        <v>49</v>
      </c>
      <c r="T17" s="307"/>
      <c r="U17" s="307"/>
      <c r="V17" s="308"/>
      <c r="W17" s="306" t="s">
        <v>50</v>
      </c>
      <c r="X17" s="307"/>
      <c r="Y17" s="307"/>
      <c r="Z17" s="308"/>
      <c r="AA17" s="306" t="s">
        <v>8</v>
      </c>
      <c r="AB17" s="307"/>
      <c r="AC17" s="307"/>
      <c r="AD17" s="307"/>
      <c r="AE17" s="308"/>
    </row>
    <row r="18" spans="1:34" ht="17.25" thickBot="1">
      <c r="A18" s="132" t="s">
        <v>31</v>
      </c>
      <c r="B18" s="161" t="s">
        <v>32</v>
      </c>
      <c r="C18" s="134" t="s">
        <v>25</v>
      </c>
      <c r="D18" s="134" t="s">
        <v>11</v>
      </c>
      <c r="E18" s="134" t="s">
        <v>7</v>
      </c>
      <c r="F18" s="134" t="s">
        <v>87</v>
      </c>
      <c r="G18" s="134" t="s">
        <v>25</v>
      </c>
      <c r="H18" s="134" t="s">
        <v>11</v>
      </c>
      <c r="I18" s="134" t="s">
        <v>7</v>
      </c>
      <c r="J18" s="134" t="s">
        <v>87</v>
      </c>
      <c r="K18" s="134" t="s">
        <v>25</v>
      </c>
      <c r="L18" s="134" t="s">
        <v>11</v>
      </c>
      <c r="M18" s="134" t="s">
        <v>7</v>
      </c>
      <c r="N18" s="134" t="s">
        <v>87</v>
      </c>
      <c r="O18" s="134" t="s">
        <v>25</v>
      </c>
      <c r="P18" s="134" t="s">
        <v>11</v>
      </c>
      <c r="Q18" s="134" t="s">
        <v>7</v>
      </c>
      <c r="R18" s="134" t="s">
        <v>87</v>
      </c>
      <c r="S18" s="134" t="s">
        <v>25</v>
      </c>
      <c r="T18" s="134" t="s">
        <v>11</v>
      </c>
      <c r="U18" s="134" t="s">
        <v>7</v>
      </c>
      <c r="V18" s="134" t="s">
        <v>87</v>
      </c>
      <c r="W18" s="134" t="s">
        <v>25</v>
      </c>
      <c r="X18" s="134" t="s">
        <v>11</v>
      </c>
      <c r="Y18" s="134" t="s">
        <v>7</v>
      </c>
      <c r="Z18" s="134" t="s">
        <v>87</v>
      </c>
      <c r="AA18" s="138" t="s">
        <v>25</v>
      </c>
      <c r="AB18" s="135" t="s">
        <v>11</v>
      </c>
      <c r="AC18" s="136" t="s">
        <v>7</v>
      </c>
      <c r="AD18" s="137" t="s">
        <v>87</v>
      </c>
      <c r="AE18" s="139" t="s">
        <v>33</v>
      </c>
    </row>
    <row r="19" spans="1:34">
      <c r="A19" s="162">
        <v>8</v>
      </c>
      <c r="B19" s="163" t="s">
        <v>92</v>
      </c>
      <c r="C19" s="142" cm="1">
        <f t="array" ref="C19:F19">IFERROR(_xlfn.XLOOKUP(B19,'G1'!$AP$4:$AP$34,'G1'!$AQ$4:$AT$34),0)</f>
        <v>4</v>
      </c>
      <c r="D19" s="142">
        <v>2</v>
      </c>
      <c r="E19" s="142">
        <v>1</v>
      </c>
      <c r="F19" s="142">
        <v>0</v>
      </c>
      <c r="G19" s="142" cm="1">
        <f t="array" ref="G19:J19">IFERROR(_xlfn.XLOOKUP(B19,'G2'!$AP$4:$AP$34,'G2'!$AQ$4:$AT$34),0)</f>
        <v>3</v>
      </c>
      <c r="H19" s="142">
        <v>0</v>
      </c>
      <c r="I19" s="142">
        <v>2</v>
      </c>
      <c r="J19" s="142">
        <v>3</v>
      </c>
      <c r="K19" s="142" cm="1">
        <f t="array" aca="1" ref="K19" ca="1">IFERROR(_xlfn.XLOOKUP(B19,'G3'!$AP$4:$AP$34,'G3'!$AQ$4:$AT$34),0)</f>
        <v>0</v>
      </c>
      <c r="L19" s="142"/>
      <c r="M19" s="142"/>
      <c r="N19" s="142"/>
      <c r="O19" s="142" cm="1">
        <f t="array" aca="1" ref="O19" ca="1">IFERROR(_xlfn.XLOOKUP(B19,'G4'!$AP$4:$AP$34,'G4'!$AQ$4:$AT$34),0)</f>
        <v>0</v>
      </c>
      <c r="P19" s="142"/>
      <c r="Q19" s="142"/>
      <c r="R19" s="142"/>
      <c r="S19" s="142" cm="1">
        <f t="array" aca="1" ref="S19" ca="1">IFERROR(_xlfn.XLOOKUP(B19,'G5'!$AP$4:$AP$34,'G5'!$AQ$4:$AT$34),0)</f>
        <v>0</v>
      </c>
      <c r="T19" s="142"/>
      <c r="U19" s="142"/>
      <c r="V19" s="142"/>
      <c r="W19" s="142" cm="1">
        <f t="array" ref="W19">IFERROR(_xlfn.XLOOKUP(B19,'G6'!$AP$4:$AP$34,'G6'!$AQ$4:$AT$34),0)</f>
        <v>0</v>
      </c>
      <c r="X19" s="142"/>
      <c r="Y19" s="142"/>
      <c r="Z19" s="142"/>
      <c r="AA19" s="144">
        <f t="shared" ref="AA19:AA29" ca="1" si="18">+C19+G19+K19+O19+S19+W19</f>
        <v>7</v>
      </c>
      <c r="AB19" s="144">
        <f t="shared" ref="AB19:AB29" si="19">+D19+H19+L19+P19+T19+X19</f>
        <v>2</v>
      </c>
      <c r="AC19" s="144">
        <f t="shared" ref="AC19" si="20">+E19+I19+M19+Q19+U19+Y19</f>
        <v>3</v>
      </c>
      <c r="AD19" s="144">
        <f t="shared" ref="AD19" si="21">+F19+J19+N19+R19+V19+Z19</f>
        <v>3</v>
      </c>
      <c r="AE19" s="145">
        <f ca="1">+AB19/AA19</f>
        <v>0.2857142857142857</v>
      </c>
      <c r="AG19" s="102"/>
      <c r="AH19" s="102"/>
    </row>
    <row r="20" spans="1:34">
      <c r="A20" s="162">
        <v>23</v>
      </c>
      <c r="B20" s="164" t="s">
        <v>93</v>
      </c>
      <c r="C20" s="142" cm="1">
        <f t="array" ref="C20:F20">IFERROR(_xlfn.XLOOKUP(B20,'G1'!$AP$4:$AP$34,'G1'!$AQ$4:$AT$34),0)</f>
        <v>1</v>
      </c>
      <c r="D20" s="142">
        <v>0</v>
      </c>
      <c r="E20" s="142">
        <v>1</v>
      </c>
      <c r="F20" s="142">
        <v>0</v>
      </c>
      <c r="G20" s="142" cm="1">
        <f t="array" ref="G20:J20">IFERROR(_xlfn.XLOOKUP(B20,'G2'!$AP$4:$AP$34,'G2'!$AQ$4:$AT$34),0)</f>
        <v>2</v>
      </c>
      <c r="H20" s="142">
        <v>0</v>
      </c>
      <c r="I20" s="142">
        <v>1</v>
      </c>
      <c r="J20" s="142">
        <v>0</v>
      </c>
      <c r="K20" s="142" cm="1">
        <f t="array" aca="1" ref="K20" ca="1">IFERROR(_xlfn.XLOOKUP(B20,'G3'!$AP$4:$AP$34,'G3'!$AQ$4:$AT$34),0)</f>
        <v>0</v>
      </c>
      <c r="L20" s="142"/>
      <c r="M20" s="142"/>
      <c r="N20" s="142"/>
      <c r="O20" s="142" cm="1">
        <f t="array" aca="1" ref="O20:R20" ca="1">IFERROR(_xlfn.XLOOKUP(B20,'G4'!$AP$4:$AP$34,'G4'!$AQ$4:$AT$34),0)</f>
        <v>0</v>
      </c>
      <c r="P20" s="142">
        <f ca="1"/>
        <v>0</v>
      </c>
      <c r="Q20" s="142">
        <f ca="1"/>
        <v>0</v>
      </c>
      <c r="R20" s="142">
        <f ca="1"/>
        <v>0</v>
      </c>
      <c r="S20" s="142" cm="1">
        <f t="array" aca="1" ref="S20" ca="1">IFERROR(_xlfn.XLOOKUP(B20,'G5'!$AP$4:$AP$34,'G5'!$AQ$4:$AT$34),0)</f>
        <v>0</v>
      </c>
      <c r="T20" s="142"/>
      <c r="U20" s="142"/>
      <c r="V20" s="142"/>
      <c r="W20" s="142" cm="1">
        <f t="array" ref="W20">IFERROR(_xlfn.XLOOKUP(B20,'G6'!$AP$4:$AP$34,'G6'!$AQ$4:$AT$34),0)</f>
        <v>0</v>
      </c>
      <c r="X20" s="142"/>
      <c r="Y20" s="142"/>
      <c r="Z20" s="142"/>
      <c r="AA20" s="149">
        <f t="shared" ca="1" si="18"/>
        <v>3</v>
      </c>
      <c r="AB20" s="149">
        <f t="shared" ca="1" si="19"/>
        <v>0</v>
      </c>
      <c r="AC20" s="149">
        <f t="shared" ref="AC20:AC29" ca="1" si="22">+E20+I20+M20+Q20+U20+Y20</f>
        <v>2</v>
      </c>
      <c r="AD20" s="149">
        <f t="shared" ref="AD20:AD29" ca="1" si="23">+F20+J20+N20+R20+V20+Z20</f>
        <v>0</v>
      </c>
      <c r="AE20" s="145">
        <f t="shared" ref="AE20:AE30" ca="1" si="24">+AB20/AA20</f>
        <v>0</v>
      </c>
      <c r="AG20" s="103"/>
      <c r="AH20" s="102"/>
    </row>
    <row r="21" spans="1:34">
      <c r="A21" s="162"/>
      <c r="B21" s="165"/>
      <c r="C21" s="142" cm="1">
        <f t="array" ref="C21:F21">IFERROR(_xlfn.XLOOKUP(B21,'G1'!$AP$4:$AP$34,'G1'!$AQ$4:$AT$34),0)</f>
        <v>0</v>
      </c>
      <c r="D21" s="142">
        <v>0</v>
      </c>
      <c r="E21" s="142">
        <v>0</v>
      </c>
      <c r="F21" s="142">
        <v>0</v>
      </c>
      <c r="G21" s="142" cm="1">
        <f t="array" ref="G21:J21">IFERROR(_xlfn.XLOOKUP(B21,'G2'!$AP$4:$AP$34,'G2'!$AQ$4:$AT$34),0)</f>
        <v>0</v>
      </c>
      <c r="H21" s="142">
        <v>0</v>
      </c>
      <c r="I21" s="142">
        <v>0</v>
      </c>
      <c r="J21" s="142">
        <v>0</v>
      </c>
      <c r="K21" s="142" cm="1">
        <f t="array" aca="1" ref="K21:N21" ca="1">IFERROR(_xlfn.XLOOKUP(B21,'G3'!$AP$4:$AP$34,'G3'!$AQ$4:$AT$34),0)</f>
        <v>0</v>
      </c>
      <c r="L21" s="142">
        <f ca="1"/>
        <v>0</v>
      </c>
      <c r="M21" s="142">
        <f ca="1"/>
        <v>0</v>
      </c>
      <c r="N21" s="142">
        <f ca="1"/>
        <v>0</v>
      </c>
      <c r="O21" s="142" cm="1">
        <f t="array" aca="1" ref="O21:R21" ca="1">IFERROR(_xlfn.XLOOKUP(B21,'G4'!$AP$4:$AP$34,'G4'!$AQ$4:$AT$34),0)</f>
        <v>0</v>
      </c>
      <c r="P21" s="142">
        <f ca="1"/>
        <v>0</v>
      </c>
      <c r="Q21" s="142">
        <f ca="1"/>
        <v>0</v>
      </c>
      <c r="R21" s="142">
        <f ca="1"/>
        <v>0</v>
      </c>
      <c r="S21" s="142" cm="1">
        <f t="array" aca="1" ref="S21:V21" ca="1">IFERROR(_xlfn.XLOOKUP(B21,'G5'!$AP$4:$AP$34,'G5'!$AQ$4:$AT$34),0)</f>
        <v>0</v>
      </c>
      <c r="T21" s="142">
        <f ca="1"/>
        <v>0</v>
      </c>
      <c r="U21" s="142">
        <f ca="1"/>
        <v>0</v>
      </c>
      <c r="V21" s="142">
        <f ca="1"/>
        <v>0</v>
      </c>
      <c r="W21" s="142" cm="1">
        <f t="array" ref="W21:Z21">IFERROR(_xlfn.XLOOKUP(B21,'G6'!$AP$4:$AP$34,'G6'!$AQ$4:$AT$34),0)</f>
        <v>0</v>
      </c>
      <c r="X21" s="142">
        <v>0</v>
      </c>
      <c r="Y21" s="142">
        <v>0</v>
      </c>
      <c r="Z21" s="142">
        <v>0</v>
      </c>
      <c r="AA21" s="149">
        <f t="shared" ca="1" si="18"/>
        <v>0</v>
      </c>
      <c r="AB21" s="149">
        <f t="shared" ca="1" si="19"/>
        <v>0</v>
      </c>
      <c r="AC21" s="149">
        <f t="shared" ca="1" si="22"/>
        <v>0</v>
      </c>
      <c r="AD21" s="149">
        <f t="shared" ca="1" si="23"/>
        <v>0</v>
      </c>
      <c r="AE21" s="145" t="e">
        <f t="shared" ca="1" si="24"/>
        <v>#DIV/0!</v>
      </c>
      <c r="AG21" s="103"/>
      <c r="AH21" s="102"/>
    </row>
    <row r="22" spans="1:34">
      <c r="A22" s="162">
        <v>33</v>
      </c>
      <c r="B22" s="164" t="s">
        <v>95</v>
      </c>
      <c r="C22" s="142" cm="1">
        <f t="array" ref="C22:F22">IFERROR(_xlfn.XLOOKUP(B22,'G1'!$AP$4:$AP$34,'G1'!$AQ$4:$AT$34),0)</f>
        <v>4</v>
      </c>
      <c r="D22" s="142">
        <v>0</v>
      </c>
      <c r="E22" s="142">
        <v>4</v>
      </c>
      <c r="F22" s="142">
        <v>6</v>
      </c>
      <c r="G22" s="142" cm="1">
        <f t="array" ref="G22:J22">IFERROR(_xlfn.XLOOKUP(B22,'G2'!$AP$4:$AP$34,'G2'!$AQ$4:$AT$34),0)</f>
        <v>4</v>
      </c>
      <c r="H22" s="142">
        <v>1</v>
      </c>
      <c r="I22" s="142">
        <v>2</v>
      </c>
      <c r="J22" s="142">
        <v>2</v>
      </c>
      <c r="K22" s="142" cm="1">
        <f t="array" aca="1" ref="K22" ca="1">IFERROR(_xlfn.XLOOKUP(B22,'G3'!$AP$4:$AP$34,'G3'!$AQ$4:$AT$34),0)</f>
        <v>0</v>
      </c>
      <c r="L22" s="142"/>
      <c r="M22" s="142"/>
      <c r="N22" s="142"/>
      <c r="O22" s="142" cm="1">
        <f t="array" aca="1" ref="O22:R22" ca="1">IFERROR(_xlfn.XLOOKUP(B22,'G4'!$AP$4:$AP$34,'G4'!$AQ$4:$AT$34),0)</f>
        <v>0</v>
      </c>
      <c r="P22" s="142">
        <f ca="1"/>
        <v>0</v>
      </c>
      <c r="Q22" s="142">
        <f ca="1"/>
        <v>0</v>
      </c>
      <c r="R22" s="142">
        <f ca="1"/>
        <v>0</v>
      </c>
      <c r="S22" s="142" cm="1">
        <f t="array" aca="1" ref="S22" ca="1">IFERROR(_xlfn.XLOOKUP(B22,'G5'!$AP$4:$AP$34,'G5'!$AQ$4:$AT$34),0)</f>
        <v>0</v>
      </c>
      <c r="T22" s="142"/>
      <c r="U22" s="142"/>
      <c r="V22" s="142"/>
      <c r="W22" s="142" cm="1">
        <f t="array" ref="W22">IFERROR(_xlfn.XLOOKUP(B22,'G6'!$AP$4:$AP$34,'G6'!$AQ$4:$AT$34),0)</f>
        <v>0</v>
      </c>
      <c r="X22" s="142"/>
      <c r="Y22" s="142"/>
      <c r="Z22" s="142"/>
      <c r="AA22" s="149">
        <f t="shared" ca="1" si="18"/>
        <v>8</v>
      </c>
      <c r="AB22" s="149">
        <f t="shared" ca="1" si="19"/>
        <v>1</v>
      </c>
      <c r="AC22" s="149">
        <f t="shared" ca="1" si="22"/>
        <v>6</v>
      </c>
      <c r="AD22" s="149">
        <f t="shared" ca="1" si="23"/>
        <v>8</v>
      </c>
      <c r="AE22" s="145">
        <f t="shared" ca="1" si="24"/>
        <v>0.125</v>
      </c>
      <c r="AG22" s="103"/>
      <c r="AH22" s="102"/>
    </row>
    <row r="23" spans="1:34">
      <c r="A23" s="162">
        <v>35</v>
      </c>
      <c r="B23" s="165" t="s">
        <v>96</v>
      </c>
      <c r="C23" s="142" cm="1">
        <f t="array" ref="C23:F23">IFERROR(_xlfn.XLOOKUP(B23,'G1'!$AP$4:$AP$34,'G1'!$AQ$4:$AT$34),0)</f>
        <v>3</v>
      </c>
      <c r="D23" s="142">
        <v>0</v>
      </c>
      <c r="E23" s="142">
        <v>3</v>
      </c>
      <c r="F23" s="142">
        <v>0</v>
      </c>
      <c r="G23" s="142" cm="1">
        <f t="array" ref="G23:J23">IFERROR(_xlfn.XLOOKUP(B23,'G2'!$AP$4:$AP$34,'G2'!$AQ$4:$AT$34),0)</f>
        <v>4</v>
      </c>
      <c r="H23" s="142">
        <v>1</v>
      </c>
      <c r="I23" s="142">
        <v>2</v>
      </c>
      <c r="J23" s="142">
        <v>3</v>
      </c>
      <c r="K23" s="142" cm="1">
        <f t="array" aca="1" ref="K23" ca="1">IFERROR(_xlfn.XLOOKUP(B23,'G3'!$AP$4:$AP$34,'G3'!$AQ$4:$AT$34),0)</f>
        <v>0</v>
      </c>
      <c r="L23" s="142"/>
      <c r="M23" s="142"/>
      <c r="N23" s="142"/>
      <c r="O23" s="142" cm="1">
        <f t="array" aca="1" ref="O23:R23" ca="1">IFERROR(_xlfn.XLOOKUP(B23,'G4'!$AP$4:$AP$34,'G4'!$AQ$4:$AT$34),0)</f>
        <v>0</v>
      </c>
      <c r="P23" s="142">
        <f ca="1"/>
        <v>0</v>
      </c>
      <c r="Q23" s="142">
        <f ca="1"/>
        <v>0</v>
      </c>
      <c r="R23" s="142">
        <f ca="1"/>
        <v>0</v>
      </c>
      <c r="S23" s="142" cm="1">
        <f t="array" aca="1" ref="S23" ca="1">IFERROR(_xlfn.XLOOKUP(B23,'G5'!$AP$4:$AP$34,'G5'!$AQ$4:$AT$34),0)</f>
        <v>0</v>
      </c>
      <c r="T23" s="142"/>
      <c r="U23" s="142"/>
      <c r="V23" s="142"/>
      <c r="W23" s="142" cm="1">
        <f t="array" ref="W23">IFERROR(_xlfn.XLOOKUP(B23,'G6'!$AP$4:$AP$34,'G6'!$AQ$4:$AT$34),0)</f>
        <v>0</v>
      </c>
      <c r="X23" s="142"/>
      <c r="Y23" s="142"/>
      <c r="Z23" s="142"/>
      <c r="AA23" s="149">
        <f t="shared" ca="1" si="18"/>
        <v>7</v>
      </c>
      <c r="AB23" s="149">
        <f t="shared" ca="1" si="19"/>
        <v>1</v>
      </c>
      <c r="AC23" s="149">
        <f t="shared" ca="1" si="22"/>
        <v>5</v>
      </c>
      <c r="AD23" s="149">
        <f t="shared" ca="1" si="23"/>
        <v>3</v>
      </c>
      <c r="AE23" s="145">
        <f t="shared" ca="1" si="24"/>
        <v>0.14285714285714285</v>
      </c>
      <c r="AG23" s="102"/>
      <c r="AH23" s="102"/>
    </row>
    <row r="24" spans="1:34">
      <c r="A24" s="162">
        <v>51</v>
      </c>
      <c r="B24" s="164" t="s">
        <v>97</v>
      </c>
      <c r="C24" s="142" cm="1">
        <f t="array" ref="C24">IFERROR(_xlfn.XLOOKUP(B24,'G1'!$AP$4:$AP$34,'G1'!$AQ$4:$AT$34),0)</f>
        <v>0</v>
      </c>
      <c r="D24" s="142"/>
      <c r="E24" s="142"/>
      <c r="F24" s="142"/>
      <c r="G24" s="142" cm="1">
        <f t="array" ref="G24">IFERROR(_xlfn.XLOOKUP(B24,'G2'!$AP$4:$AP$34,'G2'!$AQ$4:$AT$34),0)</f>
        <v>0</v>
      </c>
      <c r="H24" s="142"/>
      <c r="I24" s="142"/>
      <c r="J24" s="142"/>
      <c r="K24" s="142" cm="1">
        <f t="array" aca="1" ref="K24" ca="1">IFERROR(_xlfn.XLOOKUP(B24,'G3'!$AP$4:$AP$34,'G3'!$AQ$4:$AT$34),0)</f>
        <v>0</v>
      </c>
      <c r="L24" s="142"/>
      <c r="M24" s="142"/>
      <c r="N24" s="142"/>
      <c r="O24" s="142" cm="1">
        <f t="array" aca="1" ref="O24:R24" ca="1">IFERROR(_xlfn.XLOOKUP(B24,'G4'!$AP$4:$AP$34,'G4'!$AQ$4:$AT$34),0)</f>
        <v>0</v>
      </c>
      <c r="P24" s="142">
        <f ca="1"/>
        <v>0</v>
      </c>
      <c r="Q24" s="142">
        <f ca="1"/>
        <v>0</v>
      </c>
      <c r="R24" s="142">
        <f ca="1"/>
        <v>0</v>
      </c>
      <c r="S24" s="142" cm="1">
        <f t="array" aca="1" ref="S24" ca="1">IFERROR(_xlfn.XLOOKUP(B24,'G5'!$AP$4:$AP$34,'G5'!$AQ$4:$AT$34),0)</f>
        <v>0</v>
      </c>
      <c r="T24" s="142"/>
      <c r="U24" s="142"/>
      <c r="V24" s="142"/>
      <c r="W24" s="142" cm="1">
        <f t="array" ref="W24">IFERROR(_xlfn.XLOOKUP(B24,'G6'!$AP$4:$AP$34,'G6'!$AQ$4:$AT$34),0)</f>
        <v>0</v>
      </c>
      <c r="X24" s="142"/>
      <c r="Y24" s="142"/>
      <c r="Z24" s="142"/>
      <c r="AA24" s="149">
        <f t="shared" ca="1" si="18"/>
        <v>0</v>
      </c>
      <c r="AB24" s="149">
        <f t="shared" ca="1" si="19"/>
        <v>0</v>
      </c>
      <c r="AC24" s="149">
        <f t="shared" ca="1" si="22"/>
        <v>0</v>
      </c>
      <c r="AD24" s="149">
        <f t="shared" ca="1" si="23"/>
        <v>0</v>
      </c>
      <c r="AE24" s="145" t="e">
        <f t="shared" ca="1" si="24"/>
        <v>#DIV/0!</v>
      </c>
      <c r="AG24" s="102"/>
      <c r="AH24" s="102"/>
    </row>
    <row r="25" spans="1:34">
      <c r="A25" s="162">
        <v>88</v>
      </c>
      <c r="B25" s="165" t="s">
        <v>98</v>
      </c>
      <c r="C25" s="142" cm="1">
        <f t="array" ref="C25:F25">IFERROR(_xlfn.XLOOKUP(B25,'G1'!$AP$4:$AP$34,'G1'!$AQ$4:$AT$34),0)</f>
        <v>4</v>
      </c>
      <c r="D25" s="142">
        <v>0</v>
      </c>
      <c r="E25" s="142">
        <v>3</v>
      </c>
      <c r="F25" s="142">
        <v>0</v>
      </c>
      <c r="G25" s="142" cm="1">
        <f t="array" ref="G25:J25">IFERROR(_xlfn.XLOOKUP(B25,'G2'!$AP$4:$AP$34,'G2'!$AQ$4:$AT$34),0)</f>
        <v>4</v>
      </c>
      <c r="H25" s="142">
        <v>2</v>
      </c>
      <c r="I25" s="142">
        <v>2</v>
      </c>
      <c r="J25" s="142">
        <v>0</v>
      </c>
      <c r="K25" s="142" cm="1">
        <f t="array" aca="1" ref="K25" ca="1">IFERROR(_xlfn.XLOOKUP(B25,'G3'!$AP$4:$AP$34,'G3'!$AQ$4:$AT$34),0)</f>
        <v>0</v>
      </c>
      <c r="L25" s="142"/>
      <c r="M25" s="142"/>
      <c r="N25" s="142"/>
      <c r="O25" s="142" cm="1">
        <f t="array" aca="1" ref="O25:R25" ca="1">IFERROR(_xlfn.XLOOKUP(B25,'G4'!$AP$4:$AP$34,'G4'!$AQ$4:$AT$34),0)</f>
        <v>0</v>
      </c>
      <c r="P25" s="142">
        <f ca="1"/>
        <v>0</v>
      </c>
      <c r="Q25" s="142">
        <f ca="1"/>
        <v>0</v>
      </c>
      <c r="R25" s="142">
        <f ca="1"/>
        <v>0</v>
      </c>
      <c r="S25" s="142" cm="1">
        <f t="array" aca="1" ref="S25" ca="1">IFERROR(_xlfn.XLOOKUP(B25,'G5'!$AP$4:$AP$34,'G5'!$AQ$4:$AT$34),0)</f>
        <v>0</v>
      </c>
      <c r="T25" s="142"/>
      <c r="U25" s="142"/>
      <c r="V25" s="142"/>
      <c r="W25" s="142" cm="1">
        <f t="array" ref="W25">IFERROR(_xlfn.XLOOKUP(B25,'G6'!$AP$4:$AP$34,'G6'!$AQ$4:$AT$34),0)</f>
        <v>0</v>
      </c>
      <c r="X25" s="142"/>
      <c r="Y25" s="142"/>
      <c r="Z25" s="142"/>
      <c r="AA25" s="149">
        <f t="shared" ca="1" si="18"/>
        <v>8</v>
      </c>
      <c r="AB25" s="149">
        <f t="shared" ca="1" si="19"/>
        <v>2</v>
      </c>
      <c r="AC25" s="149">
        <f t="shared" ca="1" si="22"/>
        <v>5</v>
      </c>
      <c r="AD25" s="149">
        <f t="shared" ca="1" si="23"/>
        <v>0</v>
      </c>
      <c r="AE25" s="145">
        <f t="shared" ca="1" si="24"/>
        <v>0.25</v>
      </c>
      <c r="AG25" s="102"/>
      <c r="AH25" s="102"/>
    </row>
    <row r="26" spans="1:34">
      <c r="A26" s="162">
        <v>99</v>
      </c>
      <c r="B26" s="164" t="s">
        <v>99</v>
      </c>
      <c r="C26" s="142" cm="1">
        <f t="array" ref="C26:F26">IFERROR(_xlfn.XLOOKUP(B26,'G1'!$AP$4:$AP$34,'G1'!$AQ$4:$AT$34),0)</f>
        <v>4</v>
      </c>
      <c r="D26" s="142">
        <v>1</v>
      </c>
      <c r="E26" s="142">
        <v>2</v>
      </c>
      <c r="F26" s="142">
        <v>0</v>
      </c>
      <c r="G26" s="142" cm="1">
        <f t="array" ref="G26:J26">IFERROR(_xlfn.XLOOKUP(B26,'G2'!$AP$4:$AP$34,'G2'!$AQ$4:$AT$34),0)</f>
        <v>4</v>
      </c>
      <c r="H26" s="142">
        <v>1</v>
      </c>
      <c r="I26" s="142">
        <v>3</v>
      </c>
      <c r="J26" s="142">
        <v>0</v>
      </c>
      <c r="K26" s="142" cm="1">
        <f t="array" aca="1" ref="K26" ca="1">IFERROR(_xlfn.XLOOKUP(B26,'G3'!$AP$4:$AP$34,'G3'!$AQ$4:$AT$34),0)</f>
        <v>0</v>
      </c>
      <c r="L26" s="142"/>
      <c r="M26" s="142"/>
      <c r="N26" s="142"/>
      <c r="O26" s="142" cm="1">
        <f t="array" aca="1" ref="O26:R26" ca="1">IFERROR(_xlfn.XLOOKUP(B26,'G4'!$AP$4:$AP$34,'G4'!$AQ$4:$AT$34),0)</f>
        <v>0</v>
      </c>
      <c r="P26" s="142">
        <f ca="1"/>
        <v>0</v>
      </c>
      <c r="Q26" s="142">
        <f ca="1"/>
        <v>0</v>
      </c>
      <c r="R26" s="142">
        <f ca="1"/>
        <v>0</v>
      </c>
      <c r="S26" s="142" cm="1">
        <f t="array" aca="1" ref="S26" ca="1">IFERROR(_xlfn.XLOOKUP(B26,'G5'!$AP$4:$AP$34,'G5'!$AQ$4:$AT$34),0)</f>
        <v>0</v>
      </c>
      <c r="T26" s="142"/>
      <c r="U26" s="142"/>
      <c r="V26" s="142"/>
      <c r="W26" s="142" cm="1">
        <f t="array" ref="W26">IFERROR(_xlfn.XLOOKUP(B26,'G6'!$AP$4:$AP$34,'G6'!$AQ$4:$AT$34),0)</f>
        <v>0</v>
      </c>
      <c r="X26" s="142"/>
      <c r="Y26" s="142"/>
      <c r="Z26" s="142"/>
      <c r="AA26" s="149">
        <f t="shared" ca="1" si="18"/>
        <v>8</v>
      </c>
      <c r="AB26" s="149">
        <f t="shared" ca="1" si="19"/>
        <v>2</v>
      </c>
      <c r="AC26" s="149">
        <f t="shared" ca="1" si="22"/>
        <v>5</v>
      </c>
      <c r="AD26" s="149">
        <f t="shared" ca="1" si="23"/>
        <v>0</v>
      </c>
      <c r="AE26" s="145">
        <f t="shared" ca="1" si="24"/>
        <v>0.25</v>
      </c>
      <c r="AG26" s="102"/>
      <c r="AH26" s="102"/>
    </row>
    <row r="27" spans="1:34">
      <c r="A27" s="162">
        <v>111</v>
      </c>
      <c r="B27" s="164" t="s">
        <v>100</v>
      </c>
      <c r="C27" s="142" cm="1">
        <f t="array" ref="C27:F27">IFERROR(_xlfn.XLOOKUP(B27,'G1'!$AP$4:$AP$34,'G1'!$AQ$4:$AT$34),0)</f>
        <v>2</v>
      </c>
      <c r="D27" s="142">
        <v>1</v>
      </c>
      <c r="E27" s="142">
        <v>1</v>
      </c>
      <c r="F27" s="142">
        <v>1</v>
      </c>
      <c r="G27" s="142" cm="1">
        <f t="array" ref="G27:J27">IFERROR(_xlfn.XLOOKUP(B27,'G2'!$AP$4:$AP$34,'G2'!$AQ$4:$AT$34),0)</f>
        <v>3</v>
      </c>
      <c r="H27" s="142">
        <v>1</v>
      </c>
      <c r="I27" s="142">
        <v>2</v>
      </c>
      <c r="J27" s="142">
        <v>4</v>
      </c>
      <c r="K27" s="142" cm="1">
        <f t="array" aca="1" ref="K27" ca="1">IFERROR(_xlfn.XLOOKUP(B27,'G3'!$AP$4:$AP$34,'G3'!$AQ$4:$AT$34),0)</f>
        <v>0</v>
      </c>
      <c r="L27" s="142"/>
      <c r="M27" s="142"/>
      <c r="N27" s="142"/>
      <c r="O27" s="142" cm="1">
        <f t="array" aca="1" ref="O27:R27" ca="1">IFERROR(_xlfn.XLOOKUP(B27,'G4'!$AP$4:$AP$34,'G4'!$AQ$4:$AT$34),0)</f>
        <v>0</v>
      </c>
      <c r="P27" s="142">
        <f ca="1"/>
        <v>0</v>
      </c>
      <c r="Q27" s="142">
        <f ca="1"/>
        <v>0</v>
      </c>
      <c r="R27" s="142">
        <f ca="1"/>
        <v>0</v>
      </c>
      <c r="S27" s="142" cm="1">
        <f t="array" aca="1" ref="S27" ca="1">IFERROR(_xlfn.XLOOKUP(B27,'G5'!$AP$4:$AP$34,'G5'!$AQ$4:$AT$34),0)</f>
        <v>0</v>
      </c>
      <c r="T27" s="142"/>
      <c r="U27" s="142"/>
      <c r="V27" s="142"/>
      <c r="W27" s="142" cm="1">
        <f t="array" ref="W27">IFERROR(_xlfn.XLOOKUP(B27,'G6'!$AP$4:$AP$34,'G6'!$AQ$4:$AT$34),0)</f>
        <v>0</v>
      </c>
      <c r="X27" s="142"/>
      <c r="Y27" s="142"/>
      <c r="Z27" s="142"/>
      <c r="AA27" s="149">
        <f t="shared" ca="1" si="18"/>
        <v>5</v>
      </c>
      <c r="AB27" s="149">
        <f t="shared" ca="1" si="19"/>
        <v>2</v>
      </c>
      <c r="AC27" s="149">
        <f t="shared" ca="1" si="22"/>
        <v>3</v>
      </c>
      <c r="AD27" s="149">
        <f t="shared" ca="1" si="23"/>
        <v>5</v>
      </c>
      <c r="AE27" s="145">
        <f t="shared" ca="1" si="24"/>
        <v>0.4</v>
      </c>
      <c r="AG27" s="102"/>
      <c r="AH27" s="102"/>
    </row>
    <row r="28" spans="1:34">
      <c r="A28" s="162"/>
      <c r="B28" s="164"/>
      <c r="C28" s="142" cm="1">
        <f t="array" ref="C28:F28">IFERROR(_xlfn.XLOOKUP(B28,'G1'!$AP$4:$AP$34,'G1'!$AQ$4:$AT$34),0)</f>
        <v>0</v>
      </c>
      <c r="D28" s="142">
        <v>0</v>
      </c>
      <c r="E28" s="142">
        <v>0</v>
      </c>
      <c r="F28" s="142">
        <v>0</v>
      </c>
      <c r="G28" s="142" cm="1">
        <f t="array" ref="G28:J28">IFERROR(_xlfn.XLOOKUP(B28,'G2'!$AP$4:$AP$34,'G2'!$AQ$4:$AT$34),0)</f>
        <v>0</v>
      </c>
      <c r="H28" s="142">
        <v>0</v>
      </c>
      <c r="I28" s="142">
        <v>0</v>
      </c>
      <c r="J28" s="142">
        <v>0</v>
      </c>
      <c r="K28" s="142" cm="1">
        <f t="array" aca="1" ref="K28:N28" ca="1">IFERROR(_xlfn.XLOOKUP(B28,'G3'!$AP$4:$AP$34,'G3'!$AQ$4:$AT$34),0)</f>
        <v>0</v>
      </c>
      <c r="L28" s="142">
        <f ca="1"/>
        <v>0</v>
      </c>
      <c r="M28" s="142">
        <f ca="1"/>
        <v>0</v>
      </c>
      <c r="N28" s="142">
        <f ca="1"/>
        <v>0</v>
      </c>
      <c r="O28" s="142" cm="1">
        <f t="array" aca="1" ref="O28:R28" ca="1">IFERROR(_xlfn.XLOOKUP(B28,'G4'!$AP$4:$AP$34,'G4'!$AQ$4:$AT$34),0)</f>
        <v>0</v>
      </c>
      <c r="P28" s="142">
        <f ca="1"/>
        <v>0</v>
      </c>
      <c r="Q28" s="142">
        <f ca="1"/>
        <v>0</v>
      </c>
      <c r="R28" s="142">
        <f ca="1"/>
        <v>0</v>
      </c>
      <c r="S28" s="142" cm="1">
        <f t="array" aca="1" ref="S28:V28" ca="1">IFERROR(_xlfn.XLOOKUP(B28,'G5'!$AP$4:$AP$34,'G5'!$AQ$4:$AT$34),0)</f>
        <v>0</v>
      </c>
      <c r="T28" s="142">
        <f ca="1"/>
        <v>0</v>
      </c>
      <c r="U28" s="142">
        <f ca="1"/>
        <v>0</v>
      </c>
      <c r="V28" s="142">
        <f ca="1"/>
        <v>0</v>
      </c>
      <c r="W28" s="142" cm="1">
        <f t="array" ref="W28:Z28">IFERROR(_xlfn.XLOOKUP(B28,'G6'!$AP$4:$AP$34,'G6'!$AQ$4:$AT$34),0)</f>
        <v>0</v>
      </c>
      <c r="X28" s="142">
        <v>0</v>
      </c>
      <c r="Y28" s="142">
        <v>0</v>
      </c>
      <c r="Z28" s="142">
        <v>0</v>
      </c>
      <c r="AA28" s="149">
        <f t="shared" ca="1" si="18"/>
        <v>0</v>
      </c>
      <c r="AB28" s="149">
        <f t="shared" ca="1" si="19"/>
        <v>0</v>
      </c>
      <c r="AC28" s="149">
        <f t="shared" ca="1" si="22"/>
        <v>0</v>
      </c>
      <c r="AD28" s="149">
        <f t="shared" ca="1" si="23"/>
        <v>0</v>
      </c>
      <c r="AE28" s="145" t="e">
        <f t="shared" ca="1" si="24"/>
        <v>#DIV/0!</v>
      </c>
      <c r="AG28" s="102"/>
      <c r="AH28" s="102"/>
    </row>
    <row r="29" spans="1:34" ht="17.25" thickBot="1">
      <c r="A29" s="166"/>
      <c r="B29" s="165"/>
      <c r="C29" s="142" cm="1">
        <f t="array" ref="C29:F29">IFERROR(_xlfn.XLOOKUP(B29,'G1'!$AP$4:$AP$34,'G1'!$AQ$4:$AT$34),0)</f>
        <v>0</v>
      </c>
      <c r="D29" s="142">
        <v>0</v>
      </c>
      <c r="E29" s="142">
        <v>0</v>
      </c>
      <c r="F29" s="142">
        <v>0</v>
      </c>
      <c r="G29" s="142" cm="1">
        <f t="array" ref="G29:J29">IFERROR(_xlfn.XLOOKUP(B29,'G2'!$AP$4:$AP$34,'G2'!$AQ$4:$AT$34),0)</f>
        <v>0</v>
      </c>
      <c r="H29" s="142">
        <v>0</v>
      </c>
      <c r="I29" s="142">
        <v>0</v>
      </c>
      <c r="J29" s="142">
        <v>0</v>
      </c>
      <c r="K29" s="142" cm="1">
        <f t="array" aca="1" ref="K29:N29" ca="1">IFERROR(_xlfn.XLOOKUP(B29,'G3'!$AP$4:$AP$34,'G3'!$AQ$4:$AT$34),0)</f>
        <v>0</v>
      </c>
      <c r="L29" s="142">
        <f ca="1"/>
        <v>0</v>
      </c>
      <c r="M29" s="142">
        <f ca="1"/>
        <v>0</v>
      </c>
      <c r="N29" s="142">
        <f ca="1"/>
        <v>0</v>
      </c>
      <c r="O29" s="142" cm="1">
        <f t="array" aca="1" ref="O29:R29" ca="1">IFERROR(_xlfn.XLOOKUP(B29,'G4'!$AP$4:$AP$34,'G4'!$AQ$4:$AT$34),0)</f>
        <v>0</v>
      </c>
      <c r="P29" s="142">
        <f ca="1"/>
        <v>0</v>
      </c>
      <c r="Q29" s="142">
        <f ca="1"/>
        <v>0</v>
      </c>
      <c r="R29" s="142">
        <f ca="1"/>
        <v>0</v>
      </c>
      <c r="S29" s="142" cm="1">
        <f t="array" aca="1" ref="S29:V29" ca="1">IFERROR(_xlfn.XLOOKUP(B29,'G5'!$AP$4:$AP$34,'G5'!$AQ$4:$AT$34),0)</f>
        <v>0</v>
      </c>
      <c r="T29" s="142">
        <f ca="1"/>
        <v>0</v>
      </c>
      <c r="U29" s="142">
        <f ca="1"/>
        <v>0</v>
      </c>
      <c r="V29" s="142">
        <f ca="1"/>
        <v>0</v>
      </c>
      <c r="W29" s="142" cm="1">
        <f t="array" ref="W29:Z29">IFERROR(_xlfn.XLOOKUP(B29,'G6'!$AP$4:$AP$34,'G6'!$AQ$4:$AT$34),0)</f>
        <v>0</v>
      </c>
      <c r="X29" s="142">
        <v>0</v>
      </c>
      <c r="Y29" s="142">
        <v>0</v>
      </c>
      <c r="Z29" s="142">
        <v>0</v>
      </c>
      <c r="AA29" s="149">
        <f t="shared" ca="1" si="18"/>
        <v>0</v>
      </c>
      <c r="AB29" s="149">
        <f t="shared" ca="1" si="19"/>
        <v>0</v>
      </c>
      <c r="AC29" s="149">
        <f t="shared" ca="1" si="22"/>
        <v>0</v>
      </c>
      <c r="AD29" s="149">
        <f t="shared" ca="1" si="23"/>
        <v>0</v>
      </c>
      <c r="AE29" s="145" t="e">
        <f t="shared" ca="1" si="24"/>
        <v>#DIV/0!</v>
      </c>
      <c r="AG29" s="104"/>
      <c r="AH29" s="104"/>
    </row>
    <row r="30" spans="1:34" ht="17.25" thickBot="1">
      <c r="A30" s="154"/>
      <c r="B30" s="155"/>
      <c r="C30" s="156">
        <f>SUM(C19:C29)</f>
        <v>22</v>
      </c>
      <c r="D30" s="157">
        <f>SUM(D19:D29)</f>
        <v>4</v>
      </c>
      <c r="E30" s="157">
        <f t="shared" ref="E30:AD30" si="25">SUM(E19:E29)</f>
        <v>15</v>
      </c>
      <c r="F30" s="158">
        <f t="shared" si="25"/>
        <v>7</v>
      </c>
      <c r="G30" s="156">
        <f t="shared" si="25"/>
        <v>24</v>
      </c>
      <c r="H30" s="157">
        <f t="shared" si="25"/>
        <v>6</v>
      </c>
      <c r="I30" s="157">
        <f t="shared" si="25"/>
        <v>14</v>
      </c>
      <c r="J30" s="158">
        <f t="shared" si="25"/>
        <v>12</v>
      </c>
      <c r="K30" s="156">
        <f t="shared" ca="1" si="25"/>
        <v>0</v>
      </c>
      <c r="L30" s="157">
        <f t="shared" ca="1" si="25"/>
        <v>0</v>
      </c>
      <c r="M30" s="157">
        <f t="shared" ca="1" si="25"/>
        <v>0</v>
      </c>
      <c r="N30" s="158">
        <f t="shared" ca="1" si="25"/>
        <v>0</v>
      </c>
      <c r="O30" s="156">
        <f t="shared" ca="1" si="25"/>
        <v>0</v>
      </c>
      <c r="P30" s="157">
        <f t="shared" ca="1" si="25"/>
        <v>0</v>
      </c>
      <c r="Q30" s="157">
        <f t="shared" ca="1" si="25"/>
        <v>0</v>
      </c>
      <c r="R30" s="158">
        <f t="shared" ca="1" si="25"/>
        <v>0</v>
      </c>
      <c r="S30" s="156">
        <f t="shared" ca="1" si="25"/>
        <v>0</v>
      </c>
      <c r="T30" s="157">
        <f t="shared" ca="1" si="25"/>
        <v>0</v>
      </c>
      <c r="U30" s="157">
        <f t="shared" ca="1" si="25"/>
        <v>0</v>
      </c>
      <c r="V30" s="158">
        <f t="shared" ca="1" si="25"/>
        <v>0</v>
      </c>
      <c r="W30" s="156">
        <f t="shared" si="25"/>
        <v>0</v>
      </c>
      <c r="X30" s="157">
        <f t="shared" si="25"/>
        <v>0</v>
      </c>
      <c r="Y30" s="157">
        <f t="shared" si="25"/>
        <v>0</v>
      </c>
      <c r="Z30" s="167">
        <f t="shared" si="25"/>
        <v>0</v>
      </c>
      <c r="AA30" s="168">
        <f t="shared" ca="1" si="25"/>
        <v>46</v>
      </c>
      <c r="AB30" s="168">
        <f t="shared" ca="1" si="25"/>
        <v>10</v>
      </c>
      <c r="AC30" s="168">
        <f t="shared" ca="1" si="25"/>
        <v>29</v>
      </c>
      <c r="AD30" s="168">
        <f t="shared" ca="1" si="25"/>
        <v>19</v>
      </c>
      <c r="AE30" s="159">
        <f t="shared" ca="1" si="24"/>
        <v>0.21739130434782608</v>
      </c>
    </row>
    <row r="31" spans="1:34" ht="17.25" thickBot="1">
      <c r="A31" s="154"/>
      <c r="B31" s="155"/>
      <c r="C31" s="160"/>
      <c r="D31" s="160"/>
      <c r="E31" s="154"/>
      <c r="F31" s="160"/>
      <c r="G31" s="154"/>
      <c r="H31" s="154"/>
      <c r="I31" s="154"/>
      <c r="J31" s="154"/>
      <c r="K31" s="154"/>
      <c r="L31" s="154"/>
      <c r="M31" s="154"/>
      <c r="N31" s="154"/>
      <c r="O31" s="154"/>
      <c r="P31" s="154"/>
      <c r="Q31" s="154"/>
      <c r="R31" s="154"/>
      <c r="S31" s="154"/>
      <c r="T31" s="154"/>
      <c r="U31" s="154"/>
      <c r="V31" s="154"/>
      <c r="W31" s="154"/>
      <c r="X31" s="154"/>
      <c r="Y31" s="154"/>
      <c r="Z31" s="154"/>
      <c r="AA31" s="154"/>
      <c r="AB31" s="154"/>
      <c r="AC31" s="154"/>
      <c r="AD31" s="154"/>
      <c r="AE31" s="154"/>
    </row>
    <row r="32" spans="1:34" ht="17.25" thickBot="1">
      <c r="A32" s="131" t="s">
        <v>45</v>
      </c>
      <c r="B32" s="178" t="s">
        <v>46</v>
      </c>
      <c r="C32" s="306" t="s">
        <v>20</v>
      </c>
      <c r="D32" s="307"/>
      <c r="E32" s="307"/>
      <c r="F32" s="308"/>
      <c r="G32" s="306" t="s">
        <v>29</v>
      </c>
      <c r="H32" s="307"/>
      <c r="I32" s="307"/>
      <c r="J32" s="308"/>
      <c r="K32" s="306" t="s">
        <v>47</v>
      </c>
      <c r="L32" s="307"/>
      <c r="M32" s="307"/>
      <c r="N32" s="308"/>
      <c r="O32" s="306" t="s">
        <v>48</v>
      </c>
      <c r="P32" s="307"/>
      <c r="Q32" s="307"/>
      <c r="R32" s="308"/>
      <c r="S32" s="306" t="s">
        <v>49</v>
      </c>
      <c r="T32" s="307"/>
      <c r="U32" s="307"/>
      <c r="V32" s="308"/>
      <c r="W32" s="306" t="s">
        <v>50</v>
      </c>
      <c r="X32" s="307"/>
      <c r="Y32" s="307"/>
      <c r="Z32" s="308"/>
      <c r="AA32" s="306" t="s">
        <v>8</v>
      </c>
      <c r="AB32" s="307"/>
      <c r="AC32" s="307"/>
      <c r="AD32" s="307"/>
      <c r="AE32" s="308"/>
    </row>
    <row r="33" spans="1:34" ht="17.25" thickBot="1">
      <c r="A33" s="132" t="s">
        <v>31</v>
      </c>
      <c r="B33" s="161" t="s">
        <v>32</v>
      </c>
      <c r="C33" s="134" t="s">
        <v>25</v>
      </c>
      <c r="D33" s="134" t="s">
        <v>11</v>
      </c>
      <c r="E33" s="134" t="s">
        <v>7</v>
      </c>
      <c r="F33" s="134" t="s">
        <v>87</v>
      </c>
      <c r="G33" s="134" t="s">
        <v>25</v>
      </c>
      <c r="H33" s="134" t="s">
        <v>11</v>
      </c>
      <c r="I33" s="134" t="s">
        <v>7</v>
      </c>
      <c r="J33" s="134" t="s">
        <v>87</v>
      </c>
      <c r="K33" s="134" t="s">
        <v>25</v>
      </c>
      <c r="L33" s="134" t="s">
        <v>11</v>
      </c>
      <c r="M33" s="134" t="s">
        <v>7</v>
      </c>
      <c r="N33" s="134" t="s">
        <v>87</v>
      </c>
      <c r="O33" s="134" t="s">
        <v>25</v>
      </c>
      <c r="P33" s="134" t="s">
        <v>11</v>
      </c>
      <c r="Q33" s="134" t="s">
        <v>7</v>
      </c>
      <c r="R33" s="134" t="s">
        <v>87</v>
      </c>
      <c r="S33" s="134" t="s">
        <v>25</v>
      </c>
      <c r="T33" s="134" t="s">
        <v>11</v>
      </c>
      <c r="U33" s="134" t="s">
        <v>7</v>
      </c>
      <c r="V33" s="134" t="s">
        <v>87</v>
      </c>
      <c r="W33" s="134" t="s">
        <v>25</v>
      </c>
      <c r="X33" s="134" t="s">
        <v>11</v>
      </c>
      <c r="Y33" s="134" t="s">
        <v>7</v>
      </c>
      <c r="Z33" s="134" t="s">
        <v>87</v>
      </c>
      <c r="AA33" s="138" t="s">
        <v>25</v>
      </c>
      <c r="AB33" s="135" t="s">
        <v>11</v>
      </c>
      <c r="AC33" s="136" t="s">
        <v>7</v>
      </c>
      <c r="AD33" s="137" t="s">
        <v>87</v>
      </c>
      <c r="AE33" s="139" t="s">
        <v>33</v>
      </c>
    </row>
    <row r="34" spans="1:34">
      <c r="A34" s="169">
        <v>18</v>
      </c>
      <c r="B34" s="165" t="s">
        <v>105</v>
      </c>
      <c r="C34" s="142" cm="1">
        <f t="array" ref="C34">IFERROR(_xlfn.XLOOKUP(B34,'G1'!$AP$4:$AP$34,'G1'!$AQ$4:$AT$34),0)</f>
        <v>0</v>
      </c>
      <c r="D34" s="142"/>
      <c r="E34" s="142"/>
      <c r="F34" s="142"/>
      <c r="G34" s="142" cm="1">
        <f t="array" ref="G34:J34">IFERROR(_xlfn.XLOOKUP(B34,'G2'!$AP$4:$AP$34,'G2'!$AQ$4:$AT$34),0)</f>
        <v>4</v>
      </c>
      <c r="H34" s="142">
        <v>2</v>
      </c>
      <c r="I34" s="142">
        <v>1</v>
      </c>
      <c r="J34" s="142">
        <v>0</v>
      </c>
      <c r="K34" s="142" cm="1">
        <f t="array" aca="1" ref="K34" ca="1">IFERROR(_xlfn.XLOOKUP(B34,'G3'!$AP$4:$AP$34,'G3'!$AQ$4:$AT$34),0)</f>
        <v>0</v>
      </c>
      <c r="L34" s="142"/>
      <c r="M34" s="142"/>
      <c r="N34" s="142"/>
      <c r="O34" s="142" cm="1">
        <f t="array" aca="1" ref="O34:R34" ca="1">IFERROR(_xlfn.XLOOKUP(B34,'G4'!$AP$4:$AP$34,'G4'!$AQ$4:$AT$34),0)</f>
        <v>0</v>
      </c>
      <c r="P34" s="142">
        <f ca="1"/>
        <v>0</v>
      </c>
      <c r="Q34" s="142">
        <f ca="1"/>
        <v>0</v>
      </c>
      <c r="R34" s="142">
        <f ca="1"/>
        <v>0</v>
      </c>
      <c r="S34" s="142" cm="1">
        <f t="array" aca="1" ref="S34:V34" ca="1">IFERROR(_xlfn.XLOOKUP(B34,'G5'!$AP$4:$AP$34,'G5'!$AQ$4:$AT$34),0)</f>
        <v>0</v>
      </c>
      <c r="T34" s="142">
        <f ca="1"/>
        <v>0</v>
      </c>
      <c r="U34" s="142">
        <f ca="1"/>
        <v>0</v>
      </c>
      <c r="V34" s="142">
        <f ca="1"/>
        <v>0</v>
      </c>
      <c r="W34" s="142" cm="1">
        <f t="array" ref="W34">IFERROR(_xlfn.XLOOKUP(B34,'G6'!$AP$4:$AP$34,'G6'!$AQ$4:$AT$34),0)</f>
        <v>0</v>
      </c>
      <c r="X34" s="142"/>
      <c r="Y34" s="142"/>
      <c r="Z34" s="142"/>
      <c r="AA34" s="149">
        <f t="shared" ref="AA34:AA44" ca="1" si="26">+C34+G34+K34+O34+S34+W34</f>
        <v>4</v>
      </c>
      <c r="AB34" s="149">
        <f t="shared" ref="AB34:AB44" ca="1" si="27">+D34+H34+L34+P34+T34+X34</f>
        <v>2</v>
      </c>
      <c r="AC34" s="149">
        <f t="shared" ref="AC34:AC44" ca="1" si="28">+E34+I34+M34+Q34+U34+Y34</f>
        <v>1</v>
      </c>
      <c r="AD34" s="149">
        <f t="shared" ref="AD34:AD44" ca="1" si="29">+F34+J34+N34+R34+V34+Z34</f>
        <v>0</v>
      </c>
      <c r="AE34" s="145">
        <f ca="1">+AB34/AA34</f>
        <v>0.5</v>
      </c>
    </row>
    <row r="35" spans="1:34">
      <c r="A35" s="169">
        <v>11</v>
      </c>
      <c r="B35" s="170" t="s">
        <v>106</v>
      </c>
      <c r="C35" s="142" cm="1">
        <f t="array" ref="C35">IFERROR(_xlfn.XLOOKUP(B35,'G1'!$AP$4:$AP$34,'G1'!$AQ$4:$AT$34),0)</f>
        <v>0</v>
      </c>
      <c r="D35" s="142"/>
      <c r="E35" s="142"/>
      <c r="F35" s="142"/>
      <c r="G35" s="142" cm="1">
        <f t="array" ref="G35:J35">IFERROR(_xlfn.XLOOKUP(B35,'G2'!$AP$4:$AP$34,'G2'!$AQ$4:$AT$34),0)</f>
        <v>5</v>
      </c>
      <c r="H35" s="142">
        <v>2</v>
      </c>
      <c r="I35" s="142">
        <v>2</v>
      </c>
      <c r="J35" s="142">
        <v>0</v>
      </c>
      <c r="K35" s="142" cm="1">
        <f t="array" aca="1" ref="K35:N35" ca="1">IFERROR(_xlfn.XLOOKUP(B35,'G3'!$AP$4:$AP$34,'G3'!$AQ$4:$AT$34),0)</f>
        <v>0</v>
      </c>
      <c r="L35" s="142">
        <f ca="1"/>
        <v>0</v>
      </c>
      <c r="M35" s="142">
        <f ca="1"/>
        <v>0</v>
      </c>
      <c r="N35" s="142">
        <f ca="1"/>
        <v>0</v>
      </c>
      <c r="O35" s="142" cm="1">
        <f t="array" aca="1" ref="O35:R35" ca="1">IFERROR(_xlfn.XLOOKUP(B35,'G4'!$AP$4:$AP$34,'G4'!$AQ$4:$AT$34),0)</f>
        <v>0</v>
      </c>
      <c r="P35" s="142">
        <f ca="1"/>
        <v>0</v>
      </c>
      <c r="Q35" s="142">
        <f ca="1"/>
        <v>0</v>
      </c>
      <c r="R35" s="142">
        <f ca="1"/>
        <v>0</v>
      </c>
      <c r="S35" s="142" cm="1">
        <f t="array" aca="1" ref="S35:V35" ca="1">IFERROR(_xlfn.XLOOKUP(B35,'G5'!$AP$4:$AP$34,'G5'!$AQ$4:$AT$34),0)</f>
        <v>0</v>
      </c>
      <c r="T35" s="142">
        <f ca="1"/>
        <v>0</v>
      </c>
      <c r="U35" s="142">
        <f ca="1"/>
        <v>0</v>
      </c>
      <c r="V35" s="142">
        <f ca="1"/>
        <v>0</v>
      </c>
      <c r="W35" s="142" cm="1">
        <f t="array" ref="W35">IFERROR(_xlfn.XLOOKUP(B35,'G6'!$AP$4:$AP$34,'G6'!$AQ$4:$AT$34),0)</f>
        <v>0</v>
      </c>
      <c r="X35" s="142"/>
      <c r="Y35" s="142"/>
      <c r="Z35" s="142"/>
      <c r="AA35" s="149">
        <f t="shared" ca="1" si="26"/>
        <v>5</v>
      </c>
      <c r="AB35" s="149">
        <f t="shared" ca="1" si="27"/>
        <v>2</v>
      </c>
      <c r="AC35" s="149">
        <f t="shared" ca="1" si="28"/>
        <v>2</v>
      </c>
      <c r="AD35" s="149">
        <f t="shared" ca="1" si="29"/>
        <v>0</v>
      </c>
      <c r="AE35" s="145">
        <f t="shared" ref="AE35:AE45" ca="1" si="30">+AB35/AA35</f>
        <v>0.4</v>
      </c>
    </row>
    <row r="36" spans="1:34">
      <c r="A36" s="171">
        <v>39</v>
      </c>
      <c r="B36" s="172" t="s">
        <v>107</v>
      </c>
      <c r="C36" s="142" cm="1">
        <f t="array" ref="C36">IFERROR(_xlfn.XLOOKUP(B36,'G1'!$AP$4:$AP$34,'G1'!$AQ$4:$AT$34),0)</f>
        <v>0</v>
      </c>
      <c r="D36" s="142"/>
      <c r="E36" s="142"/>
      <c r="F36" s="142"/>
      <c r="G36" s="142" cm="1">
        <f t="array" ref="G36:J36">IFERROR(_xlfn.XLOOKUP(B36,'G2'!$AP$4:$AP$34,'G2'!$AQ$4:$AT$34),0)</f>
        <v>5</v>
      </c>
      <c r="H36" s="142">
        <v>1</v>
      </c>
      <c r="I36" s="142">
        <v>1</v>
      </c>
      <c r="J36" s="142">
        <v>0</v>
      </c>
      <c r="K36" s="142" cm="1">
        <f t="array" aca="1" ref="K36:N36" ca="1">IFERROR(_xlfn.XLOOKUP(B36,'G3'!$AP$4:$AP$34,'G3'!$AQ$4:$AT$34),0)</f>
        <v>0</v>
      </c>
      <c r="L36" s="142">
        <f ca="1"/>
        <v>0</v>
      </c>
      <c r="M36" s="142">
        <f ca="1"/>
        <v>0</v>
      </c>
      <c r="N36" s="142">
        <f ca="1"/>
        <v>0</v>
      </c>
      <c r="O36" s="142" cm="1">
        <f t="array" aca="1" ref="O36:R36" ca="1">IFERROR(_xlfn.XLOOKUP(B36,'G4'!$AP$4:$AP$34,'G4'!$AQ$4:$AT$34),0)</f>
        <v>0</v>
      </c>
      <c r="P36" s="142">
        <f ca="1"/>
        <v>0</v>
      </c>
      <c r="Q36" s="142">
        <f ca="1"/>
        <v>0</v>
      </c>
      <c r="R36" s="142">
        <f ca="1"/>
        <v>0</v>
      </c>
      <c r="S36" s="142" cm="1">
        <f t="array" aca="1" ref="S36:V36" ca="1">IFERROR(_xlfn.XLOOKUP(B36,'G5'!$AP$4:$AP$34,'G5'!$AQ$4:$AT$34),0)</f>
        <v>0</v>
      </c>
      <c r="T36" s="142">
        <f ca="1"/>
        <v>0</v>
      </c>
      <c r="U36" s="142">
        <f ca="1"/>
        <v>0</v>
      </c>
      <c r="V36" s="142">
        <f ca="1"/>
        <v>0</v>
      </c>
      <c r="W36" s="142" cm="1">
        <f t="array" ref="W36">IFERROR(_xlfn.XLOOKUP(B36,'G6'!$AP$4:$AP$34,'G6'!$AQ$4:$AT$34),0)</f>
        <v>0</v>
      </c>
      <c r="X36" s="142"/>
      <c r="Y36" s="142"/>
      <c r="Z36" s="142"/>
      <c r="AA36" s="149">
        <f t="shared" ca="1" si="26"/>
        <v>5</v>
      </c>
      <c r="AB36" s="149">
        <f t="shared" ca="1" si="27"/>
        <v>1</v>
      </c>
      <c r="AC36" s="149">
        <f t="shared" ca="1" si="28"/>
        <v>1</v>
      </c>
      <c r="AD36" s="149">
        <f t="shared" ca="1" si="29"/>
        <v>0</v>
      </c>
      <c r="AE36" s="145">
        <f t="shared" ca="1" si="30"/>
        <v>0.2</v>
      </c>
    </row>
    <row r="37" spans="1:34">
      <c r="A37" s="171">
        <v>22</v>
      </c>
      <c r="B37" s="170" t="s">
        <v>108</v>
      </c>
      <c r="C37" s="142" cm="1">
        <f t="array" ref="C37">IFERROR(_xlfn.XLOOKUP(B37,'G1'!$AP$4:$AP$34,'G1'!$AQ$4:$AT$34),0)</f>
        <v>0</v>
      </c>
      <c r="D37" s="142"/>
      <c r="E37" s="142"/>
      <c r="F37" s="142"/>
      <c r="G37" s="142" cm="1">
        <f t="array" ref="G37:J37">IFERROR(_xlfn.XLOOKUP(B37,'G2'!$AP$4:$AP$34,'G2'!$AQ$4:$AT$34),0)</f>
        <v>5</v>
      </c>
      <c r="H37" s="142">
        <v>3</v>
      </c>
      <c r="I37" s="142">
        <v>2</v>
      </c>
      <c r="J37" s="142">
        <v>2</v>
      </c>
      <c r="K37" s="142" cm="1">
        <f t="array" aca="1" ref="K37:N37" ca="1">IFERROR(_xlfn.XLOOKUP(B37,'G3'!$AP$4:$AP$34,'G3'!$AQ$4:$AT$34),0)</f>
        <v>0</v>
      </c>
      <c r="L37" s="142">
        <f ca="1"/>
        <v>0</v>
      </c>
      <c r="M37" s="142">
        <f ca="1"/>
        <v>0</v>
      </c>
      <c r="N37" s="142">
        <f ca="1"/>
        <v>0</v>
      </c>
      <c r="O37" s="142" cm="1">
        <f t="array" aca="1" ref="O37:R37" ca="1">IFERROR(_xlfn.XLOOKUP(B37,'G4'!$AP$4:$AP$34,'G4'!$AQ$4:$AT$34),0)</f>
        <v>0</v>
      </c>
      <c r="P37" s="142">
        <f ca="1"/>
        <v>0</v>
      </c>
      <c r="Q37" s="142">
        <f ca="1"/>
        <v>0</v>
      </c>
      <c r="R37" s="142">
        <f ca="1"/>
        <v>0</v>
      </c>
      <c r="S37" s="142" cm="1">
        <f t="array" aca="1" ref="S37:V37" ca="1">IFERROR(_xlfn.XLOOKUP(B37,'G5'!$AP$4:$AP$34,'G5'!$AQ$4:$AT$34),0)</f>
        <v>0</v>
      </c>
      <c r="T37" s="142">
        <f ca="1"/>
        <v>0</v>
      </c>
      <c r="U37" s="142">
        <f ca="1"/>
        <v>0</v>
      </c>
      <c r="V37" s="142">
        <f ca="1"/>
        <v>0</v>
      </c>
      <c r="W37" s="142" cm="1">
        <f t="array" ref="W37">IFERROR(_xlfn.XLOOKUP(B37,'G6'!$AP$4:$AP$34,'G6'!$AQ$4:$AT$34),0)</f>
        <v>0</v>
      </c>
      <c r="X37" s="142"/>
      <c r="Y37" s="142"/>
      <c r="Z37" s="142"/>
      <c r="AA37" s="149">
        <f t="shared" ca="1" si="26"/>
        <v>5</v>
      </c>
      <c r="AB37" s="149">
        <f t="shared" ca="1" si="27"/>
        <v>3</v>
      </c>
      <c r="AC37" s="149">
        <f t="shared" ca="1" si="28"/>
        <v>2</v>
      </c>
      <c r="AD37" s="149">
        <f t="shared" ca="1" si="29"/>
        <v>2</v>
      </c>
      <c r="AE37" s="145">
        <f t="shared" ca="1" si="30"/>
        <v>0.6</v>
      </c>
    </row>
    <row r="38" spans="1:34">
      <c r="A38" s="171">
        <v>37</v>
      </c>
      <c r="B38" s="170" t="s">
        <v>109</v>
      </c>
      <c r="C38" s="142" cm="1">
        <f t="array" ref="C38">IFERROR(_xlfn.XLOOKUP(B38,'G1'!$AP$4:$AP$34,'G1'!$AQ$4:$AT$34),0)</f>
        <v>0</v>
      </c>
      <c r="D38" s="142"/>
      <c r="E38" s="142"/>
      <c r="F38" s="142"/>
      <c r="G38" s="142" cm="1">
        <f t="array" ref="G38:J38">IFERROR(_xlfn.XLOOKUP(B38,'G2'!$AP$4:$AP$34,'G2'!$AQ$4:$AT$34),0)</f>
        <v>3</v>
      </c>
      <c r="H38" s="142">
        <v>1</v>
      </c>
      <c r="I38" s="142">
        <v>2</v>
      </c>
      <c r="J38" s="142">
        <v>0</v>
      </c>
      <c r="K38" s="142" cm="1">
        <f t="array" aca="1" ref="K38:N38" ca="1">IFERROR(_xlfn.XLOOKUP(B38,'G3'!$AP$4:$AP$34,'G3'!$AQ$4:$AT$34),0)</f>
        <v>0</v>
      </c>
      <c r="L38" s="142">
        <f ca="1"/>
        <v>0</v>
      </c>
      <c r="M38" s="142">
        <f ca="1"/>
        <v>0</v>
      </c>
      <c r="N38" s="142">
        <f ca="1"/>
        <v>0</v>
      </c>
      <c r="O38" s="142" cm="1">
        <f t="array" aca="1" ref="O38:R38" ca="1">IFERROR(_xlfn.XLOOKUP(B38,'G4'!$AP$4:$AP$34,'G4'!$AQ$4:$AT$34),0)</f>
        <v>0</v>
      </c>
      <c r="P38" s="142">
        <f ca="1"/>
        <v>0</v>
      </c>
      <c r="Q38" s="142">
        <f ca="1"/>
        <v>0</v>
      </c>
      <c r="R38" s="142">
        <f ca="1"/>
        <v>0</v>
      </c>
      <c r="S38" s="142" cm="1">
        <f t="array" aca="1" ref="S38:V38" ca="1">IFERROR(_xlfn.XLOOKUP(B38,'G5'!$AP$4:$AP$34,'G5'!$AQ$4:$AT$34),0)</f>
        <v>0</v>
      </c>
      <c r="T38" s="142">
        <f ca="1"/>
        <v>0</v>
      </c>
      <c r="U38" s="142">
        <f ca="1"/>
        <v>0</v>
      </c>
      <c r="V38" s="142">
        <f ca="1"/>
        <v>0</v>
      </c>
      <c r="W38" s="142" cm="1">
        <f t="array" ref="W38">IFERROR(_xlfn.XLOOKUP(B38,'G6'!$AP$4:$AP$34,'G6'!$AQ$4:$AT$34),0)</f>
        <v>0</v>
      </c>
      <c r="X38" s="142"/>
      <c r="Y38" s="142"/>
      <c r="Z38" s="142"/>
      <c r="AA38" s="149">
        <f t="shared" ref="AA38:AA41" ca="1" si="31">+C38+G38+K38+O38+S38+W38</f>
        <v>3</v>
      </c>
      <c r="AB38" s="149">
        <f t="shared" ref="AB38:AB41" ca="1" si="32">+D38+H38+L38+P38+T38+X38</f>
        <v>1</v>
      </c>
      <c r="AC38" s="149">
        <f t="shared" ref="AC38:AC41" ca="1" si="33">+E38+I38+M38+Q38+U38+Y38</f>
        <v>2</v>
      </c>
      <c r="AD38" s="149">
        <f t="shared" ref="AD38:AD41" ca="1" si="34">+F38+J38+N38+R38+V38+Z38</f>
        <v>0</v>
      </c>
      <c r="AE38" s="145">
        <f t="shared" ref="AE38:AE41" ca="1" si="35">+AB38/AA38</f>
        <v>0.33333333333333331</v>
      </c>
    </row>
    <row r="39" spans="1:34">
      <c r="A39" s="171">
        <v>81</v>
      </c>
      <c r="B39" s="170" t="s">
        <v>110</v>
      </c>
      <c r="C39" s="142" cm="1">
        <f t="array" ref="C39">IFERROR(_xlfn.XLOOKUP(B39,'G1'!$AP$4:$AP$34,'G1'!$AQ$4:$AT$34),0)</f>
        <v>0</v>
      </c>
      <c r="D39" s="142"/>
      <c r="E39" s="142"/>
      <c r="F39" s="142"/>
      <c r="G39" s="142" cm="1">
        <f t="array" ref="G39:J39">IFERROR(_xlfn.XLOOKUP(B39,'G2'!$AP$4:$AP$34,'G2'!$AQ$4:$AT$34),0)</f>
        <v>2</v>
      </c>
      <c r="H39" s="142">
        <v>0</v>
      </c>
      <c r="I39" s="142">
        <v>0</v>
      </c>
      <c r="J39" s="142">
        <v>0</v>
      </c>
      <c r="K39" s="142" cm="1">
        <f t="array" aca="1" ref="K39:N39" ca="1">IFERROR(_xlfn.XLOOKUP(B39,'G3'!$AP$4:$AP$34,'G3'!$AQ$4:$AT$34),0)</f>
        <v>0</v>
      </c>
      <c r="L39" s="142">
        <f ca="1"/>
        <v>0</v>
      </c>
      <c r="M39" s="142">
        <f ca="1"/>
        <v>0</v>
      </c>
      <c r="N39" s="142">
        <f ca="1"/>
        <v>0</v>
      </c>
      <c r="O39" s="142" cm="1">
        <f t="array" aca="1" ref="O39" ca="1">IFERROR(_xlfn.XLOOKUP(B39,'G4'!$AP$4:$AP$34,'G4'!$AQ$4:$AT$34),0)</f>
        <v>0</v>
      </c>
      <c r="P39" s="142"/>
      <c r="Q39" s="142"/>
      <c r="R39" s="142"/>
      <c r="S39" s="142" cm="1">
        <f t="array" aca="1" ref="S39" ca="1">IFERROR(_xlfn.XLOOKUP(B39,'G5'!$AP$4:$AP$34,'G5'!$AQ$4:$AT$34),0)</f>
        <v>0</v>
      </c>
      <c r="T39" s="142"/>
      <c r="U39" s="142"/>
      <c r="V39" s="142"/>
      <c r="W39" s="142" cm="1">
        <f t="array" ref="W39">IFERROR(_xlfn.XLOOKUP(B39,'G6'!$AP$4:$AP$34,'G6'!$AQ$4:$AT$34),0)</f>
        <v>0</v>
      </c>
      <c r="X39" s="142"/>
      <c r="Y39" s="142"/>
      <c r="Z39" s="142"/>
      <c r="AA39" s="149">
        <f t="shared" ca="1" si="31"/>
        <v>2</v>
      </c>
      <c r="AB39" s="149">
        <f t="shared" ca="1" si="32"/>
        <v>0</v>
      </c>
      <c r="AC39" s="149">
        <f t="shared" ca="1" si="33"/>
        <v>0</v>
      </c>
      <c r="AD39" s="149">
        <f t="shared" ca="1" si="34"/>
        <v>0</v>
      </c>
      <c r="AE39" s="145">
        <f t="shared" ca="1" si="35"/>
        <v>0</v>
      </c>
    </row>
    <row r="40" spans="1:34">
      <c r="A40" s="171">
        <v>58</v>
      </c>
      <c r="B40" s="170" t="s">
        <v>111</v>
      </c>
      <c r="C40" s="142" cm="1">
        <f t="array" ref="C40">IFERROR(_xlfn.XLOOKUP(B40,'G1'!$AP$4:$AP$34,'G1'!$AQ$4:$AT$34),0)</f>
        <v>0</v>
      </c>
      <c r="D40" s="142"/>
      <c r="E40" s="142"/>
      <c r="F40" s="142"/>
      <c r="G40" s="142" cm="1">
        <f t="array" ref="G40">IFERROR(_xlfn.XLOOKUP(B40,'G2'!$AP$4:$AP$34,'G2'!$AQ$4:$AT$34),0)</f>
        <v>0</v>
      </c>
      <c r="H40" s="142"/>
      <c r="I40" s="142"/>
      <c r="J40" s="142"/>
      <c r="K40" s="142" cm="1">
        <f t="array" aca="1" ref="K40:N40" ca="1">IFERROR(_xlfn.XLOOKUP(B40,'G3'!$AP$4:$AP$34,'G3'!$AQ$4:$AT$34),0)</f>
        <v>0</v>
      </c>
      <c r="L40" s="142">
        <f ca="1"/>
        <v>0</v>
      </c>
      <c r="M40" s="142">
        <f ca="1"/>
        <v>0</v>
      </c>
      <c r="N40" s="142">
        <f ca="1"/>
        <v>0</v>
      </c>
      <c r="O40" s="142" cm="1">
        <f t="array" aca="1" ref="O40:R40" ca="1">IFERROR(_xlfn.XLOOKUP(B40,'G4'!$AP$4:$AP$34,'G4'!$AQ$4:$AT$34),0)</f>
        <v>0</v>
      </c>
      <c r="P40" s="142">
        <f ca="1"/>
        <v>0</v>
      </c>
      <c r="Q40" s="142">
        <f ca="1"/>
        <v>0</v>
      </c>
      <c r="R40" s="142">
        <f ca="1"/>
        <v>0</v>
      </c>
      <c r="S40" s="142" cm="1">
        <f t="array" aca="1" ref="S40:V40" ca="1">IFERROR(_xlfn.XLOOKUP(B40,'G5'!$AP$4:$AP$34,'G5'!$AQ$4:$AT$34),0)</f>
        <v>0</v>
      </c>
      <c r="T40" s="142">
        <f ca="1"/>
        <v>0</v>
      </c>
      <c r="U40" s="142">
        <f ca="1"/>
        <v>0</v>
      </c>
      <c r="V40" s="142">
        <f ca="1"/>
        <v>0</v>
      </c>
      <c r="W40" s="142" cm="1">
        <f t="array" ref="W40">IFERROR(_xlfn.XLOOKUP(B40,'G6'!$AP$4:$AP$34,'G6'!$AQ$4:$AT$34),0)</f>
        <v>0</v>
      </c>
      <c r="X40" s="142"/>
      <c r="Y40" s="142"/>
      <c r="Z40" s="142"/>
      <c r="AA40" s="149">
        <f t="shared" ca="1" si="31"/>
        <v>0</v>
      </c>
      <c r="AB40" s="149">
        <f t="shared" ca="1" si="32"/>
        <v>0</v>
      </c>
      <c r="AC40" s="149">
        <f t="shared" ca="1" si="33"/>
        <v>0</v>
      </c>
      <c r="AD40" s="149">
        <f t="shared" ca="1" si="34"/>
        <v>0</v>
      </c>
      <c r="AE40" s="145" t="e">
        <f t="shared" ca="1" si="35"/>
        <v>#DIV/0!</v>
      </c>
    </row>
    <row r="41" spans="1:34">
      <c r="A41" s="171">
        <v>0</v>
      </c>
      <c r="B41" s="170" t="s">
        <v>112</v>
      </c>
      <c r="C41" s="142" cm="1">
        <f t="array" ref="C41">IFERROR(_xlfn.XLOOKUP(B41,'G1'!$AP$4:$AP$34,'G1'!$AQ$4:$AT$34),0)</f>
        <v>0</v>
      </c>
      <c r="D41" s="142"/>
      <c r="E41" s="142"/>
      <c r="F41" s="142"/>
      <c r="G41" s="142" cm="1">
        <f t="array" ref="G41:J41">IFERROR(_xlfn.XLOOKUP(B41,'G2'!$AP$4:$AP$34,'G2'!$AQ$4:$AT$34),0)</f>
        <v>5</v>
      </c>
      <c r="H41" s="142">
        <v>3</v>
      </c>
      <c r="I41" s="142">
        <v>0</v>
      </c>
      <c r="J41" s="142">
        <v>0</v>
      </c>
      <c r="K41" s="142" cm="1">
        <f t="array" aca="1" ref="K41:N41" ca="1">IFERROR(_xlfn.XLOOKUP(B41,'G3'!$AP$4:$AP$34,'G3'!$AQ$4:$AT$34),0)</f>
        <v>0</v>
      </c>
      <c r="L41" s="142">
        <f ca="1"/>
        <v>0</v>
      </c>
      <c r="M41" s="142">
        <f ca="1"/>
        <v>0</v>
      </c>
      <c r="N41" s="142">
        <f ca="1"/>
        <v>0</v>
      </c>
      <c r="O41" s="142" cm="1">
        <f t="array" aca="1" ref="O41:R41" ca="1">IFERROR(_xlfn.XLOOKUP(B41,'G4'!$AP$4:$AP$34,'G4'!$AQ$4:$AT$34),0)</f>
        <v>0</v>
      </c>
      <c r="P41" s="142">
        <f ca="1"/>
        <v>0</v>
      </c>
      <c r="Q41" s="142">
        <f ca="1"/>
        <v>0</v>
      </c>
      <c r="R41" s="142">
        <f ca="1"/>
        <v>0</v>
      </c>
      <c r="S41" s="142" cm="1">
        <f t="array" aca="1" ref="S41:V41" ca="1">IFERROR(_xlfn.XLOOKUP(B41,'G5'!$AP$4:$AP$34,'G5'!$AQ$4:$AT$34),0)</f>
        <v>0</v>
      </c>
      <c r="T41" s="142">
        <f ca="1"/>
        <v>0</v>
      </c>
      <c r="U41" s="142">
        <f ca="1"/>
        <v>0</v>
      </c>
      <c r="V41" s="142">
        <f ca="1"/>
        <v>0</v>
      </c>
      <c r="W41" s="142" cm="1">
        <f t="array" ref="W41">IFERROR(_xlfn.XLOOKUP(B41,'G6'!$AP$4:$AP$34,'G6'!$AQ$4:$AT$34),0)</f>
        <v>0</v>
      </c>
      <c r="X41" s="142"/>
      <c r="Y41" s="142"/>
      <c r="Z41" s="142"/>
      <c r="AA41" s="149">
        <f t="shared" ca="1" si="31"/>
        <v>5</v>
      </c>
      <c r="AB41" s="149">
        <f t="shared" ca="1" si="32"/>
        <v>3</v>
      </c>
      <c r="AC41" s="149">
        <f t="shared" ca="1" si="33"/>
        <v>0</v>
      </c>
      <c r="AD41" s="149">
        <f t="shared" ca="1" si="34"/>
        <v>0</v>
      </c>
      <c r="AE41" s="145">
        <f t="shared" ca="1" si="35"/>
        <v>0.6</v>
      </c>
    </row>
    <row r="42" spans="1:34">
      <c r="A42" s="171">
        <v>36</v>
      </c>
      <c r="B42" s="165" t="s">
        <v>113</v>
      </c>
      <c r="C42" s="142" cm="1">
        <f t="array" ref="C42">IFERROR(_xlfn.XLOOKUP(B42,'G1'!$AP$4:$AP$34,'G1'!$AQ$4:$AT$34),0)</f>
        <v>0</v>
      </c>
      <c r="D42" s="142"/>
      <c r="E42" s="142"/>
      <c r="F42" s="142"/>
      <c r="G42" s="142" cm="1">
        <f t="array" ref="G42">IFERROR(_xlfn.XLOOKUP(B42,'G2'!$AP$4:$AP$34,'G2'!$AQ$4:$AT$34),0)</f>
        <v>0</v>
      </c>
      <c r="H42" s="142"/>
      <c r="I42" s="142"/>
      <c r="J42" s="142"/>
      <c r="K42" s="142" cm="1">
        <f t="array" aca="1" ref="K42:N42" ca="1">IFERROR(_xlfn.XLOOKUP(B42,'G3'!$AP$4:$AP$34,'G3'!$AQ$4:$AT$34),0)</f>
        <v>0</v>
      </c>
      <c r="L42" s="142">
        <f ca="1"/>
        <v>0</v>
      </c>
      <c r="M42" s="142">
        <f ca="1"/>
        <v>0</v>
      </c>
      <c r="N42" s="142">
        <f ca="1"/>
        <v>0</v>
      </c>
      <c r="O42" s="142" cm="1">
        <f t="array" aca="1" ref="O42:R42" ca="1">IFERROR(_xlfn.XLOOKUP(B42,'G4'!$AP$4:$AP$34,'G4'!$AQ$4:$AT$34),0)</f>
        <v>0</v>
      </c>
      <c r="P42" s="142">
        <f ca="1"/>
        <v>0</v>
      </c>
      <c r="Q42" s="142">
        <f ca="1"/>
        <v>0</v>
      </c>
      <c r="R42" s="142">
        <f ca="1"/>
        <v>0</v>
      </c>
      <c r="S42" s="142" cm="1">
        <f t="array" aca="1" ref="S42:V42" ca="1">IFERROR(_xlfn.XLOOKUP(B42,'G5'!$AP$4:$AP$34,'G5'!$AQ$4:$AT$34),0)</f>
        <v>0</v>
      </c>
      <c r="T42" s="142">
        <f ca="1"/>
        <v>0</v>
      </c>
      <c r="U42" s="142">
        <f ca="1"/>
        <v>0</v>
      </c>
      <c r="V42" s="142">
        <f ca="1"/>
        <v>0</v>
      </c>
      <c r="W42" s="142" cm="1">
        <f t="array" ref="W42">IFERROR(_xlfn.XLOOKUP(B42,'G6'!$AP$4:$AP$34,'G6'!$AQ$4:$AT$34),0)</f>
        <v>0</v>
      </c>
      <c r="X42" s="142"/>
      <c r="Y42" s="142"/>
      <c r="Z42" s="142"/>
      <c r="AA42" s="149">
        <f t="shared" ca="1" si="26"/>
        <v>0</v>
      </c>
      <c r="AB42" s="149">
        <f t="shared" ca="1" si="27"/>
        <v>0</v>
      </c>
      <c r="AC42" s="149">
        <f t="shared" ca="1" si="28"/>
        <v>0</v>
      </c>
      <c r="AD42" s="149">
        <f t="shared" ca="1" si="29"/>
        <v>0</v>
      </c>
      <c r="AE42" s="145" t="e">
        <f t="shared" ca="1" si="30"/>
        <v>#DIV/0!</v>
      </c>
    </row>
    <row r="43" spans="1:34">
      <c r="A43" s="169">
        <v>26</v>
      </c>
      <c r="B43" s="172" t="s">
        <v>114</v>
      </c>
      <c r="C43" s="142" cm="1">
        <f t="array" ref="C43">IFERROR(_xlfn.XLOOKUP(B43,'G1'!$AP$4:$AP$34,'G1'!$AQ$4:$AT$34),0)</f>
        <v>0</v>
      </c>
      <c r="D43" s="142"/>
      <c r="E43" s="142"/>
      <c r="F43" s="142"/>
      <c r="G43" s="142" cm="1">
        <f t="array" ref="G43:J43">IFERROR(_xlfn.XLOOKUP(B43,'G2'!$AP$4:$AP$34,'G2'!$AQ$4:$AT$34),0)</f>
        <v>2</v>
      </c>
      <c r="H43" s="142">
        <v>1</v>
      </c>
      <c r="I43" s="142">
        <v>0</v>
      </c>
      <c r="J43" s="142">
        <v>2</v>
      </c>
      <c r="K43" s="142" cm="1">
        <f t="array" aca="1" ref="K43" ca="1">IFERROR(_xlfn.XLOOKUP(B43,'G3'!$AP$4:$AP$34,'G3'!$AQ$4:$AT$34),0)</f>
        <v>0</v>
      </c>
      <c r="L43" s="142"/>
      <c r="M43" s="142"/>
      <c r="N43" s="142"/>
      <c r="O43" s="142" cm="1">
        <f t="array" aca="1" ref="O43" ca="1">IFERROR(_xlfn.XLOOKUP(B43,'G4'!$AP$4:$AP$34,'G4'!$AQ$4:$AT$34),0)</f>
        <v>0</v>
      </c>
      <c r="P43" s="142"/>
      <c r="Q43" s="142"/>
      <c r="R43" s="142"/>
      <c r="S43" s="142" cm="1">
        <f t="array" aca="1" ref="S43" ca="1">IFERROR(_xlfn.XLOOKUP(B43,'G5'!$AP$4:$AP$34,'G5'!$AQ$4:$AT$34),0)</f>
        <v>0</v>
      </c>
      <c r="T43" s="142"/>
      <c r="U43" s="142"/>
      <c r="V43" s="142"/>
      <c r="W43" s="142" cm="1">
        <f t="array" ref="W43">IFERROR(_xlfn.XLOOKUP(B43,'G6'!$AP$4:$AP$34,'G6'!$AQ$4:$AT$34),0)</f>
        <v>0</v>
      </c>
      <c r="X43" s="142"/>
      <c r="Y43" s="142"/>
      <c r="Z43" s="142"/>
      <c r="AA43" s="149">
        <f t="shared" ca="1" si="26"/>
        <v>2</v>
      </c>
      <c r="AB43" s="149">
        <f t="shared" si="27"/>
        <v>1</v>
      </c>
      <c r="AC43" s="149">
        <f t="shared" si="28"/>
        <v>0</v>
      </c>
      <c r="AD43" s="149">
        <f t="shared" si="29"/>
        <v>2</v>
      </c>
      <c r="AE43" s="145">
        <f t="shared" ca="1" si="30"/>
        <v>0.5</v>
      </c>
    </row>
    <row r="44" spans="1:34" ht="17.25" thickBot="1">
      <c r="A44" s="169">
        <v>10</v>
      </c>
      <c r="B44" s="165" t="s">
        <v>115</v>
      </c>
      <c r="C44" s="142" cm="1">
        <f t="array" ref="C44">IFERROR(_xlfn.XLOOKUP(B44,'G1'!$AP$4:$AP$34,'G1'!$AQ$4:$AT$34),0)</f>
        <v>0</v>
      </c>
      <c r="D44" s="142"/>
      <c r="E44" s="142"/>
      <c r="F44" s="142"/>
      <c r="G44" s="142" cm="1">
        <f t="array" ref="G44:J44">IFERROR(_xlfn.XLOOKUP(B44,'G2'!$AP$4:$AP$34,'G2'!$AQ$4:$AT$34),0)</f>
        <v>0</v>
      </c>
      <c r="H44" s="142">
        <v>0</v>
      </c>
      <c r="I44" s="142">
        <v>0</v>
      </c>
      <c r="J44" s="142">
        <v>0</v>
      </c>
      <c r="K44" s="142" cm="1">
        <f t="array" aca="1" ref="K44" ca="1">IFERROR(_xlfn.XLOOKUP(B44,'G3'!$AP$4:$AP$34,'G3'!$AQ$4:$AT$34),0)</f>
        <v>0</v>
      </c>
      <c r="L44" s="142"/>
      <c r="M44" s="142"/>
      <c r="N44" s="142"/>
      <c r="O44" s="142" cm="1">
        <f t="array" aca="1" ref="O44" ca="1">IFERROR(_xlfn.XLOOKUP(B44,'G4'!$AP$4:$AP$34,'G4'!$AQ$4:$AT$34),0)</f>
        <v>0</v>
      </c>
      <c r="P44" s="142"/>
      <c r="Q44" s="142"/>
      <c r="R44" s="142"/>
      <c r="S44" s="142" cm="1">
        <f t="array" aca="1" ref="S44" ca="1">IFERROR(_xlfn.XLOOKUP(B44,'G5'!$AP$4:$AP$34,'G5'!$AQ$4:$AT$34),0)</f>
        <v>0</v>
      </c>
      <c r="T44" s="142"/>
      <c r="U44" s="142"/>
      <c r="V44" s="142"/>
      <c r="W44" s="142" cm="1">
        <f t="array" ref="W44">IFERROR(_xlfn.XLOOKUP(B44,'G6'!$AP$4:$AP$34,'G6'!$AQ$4:$AT$34),0)</f>
        <v>0</v>
      </c>
      <c r="X44" s="142"/>
      <c r="Y44" s="142"/>
      <c r="Z44" s="142"/>
      <c r="AA44" s="149">
        <f t="shared" ca="1" si="26"/>
        <v>0</v>
      </c>
      <c r="AB44" s="149">
        <f t="shared" si="27"/>
        <v>0</v>
      </c>
      <c r="AC44" s="149">
        <f t="shared" si="28"/>
        <v>0</v>
      </c>
      <c r="AD44" s="149">
        <f t="shared" si="29"/>
        <v>0</v>
      </c>
      <c r="AE44" s="145" t="e">
        <f t="shared" ca="1" si="30"/>
        <v>#DIV/0!</v>
      </c>
    </row>
    <row r="45" spans="1:34" ht="17.25" thickBot="1">
      <c r="A45" s="154"/>
      <c r="B45" s="155"/>
      <c r="C45" s="168">
        <f t="shared" ref="C45:AD45" si="36">SUM(C34:C44)</f>
        <v>0</v>
      </c>
      <c r="D45" s="168">
        <f t="shared" si="36"/>
        <v>0</v>
      </c>
      <c r="E45" s="168">
        <f t="shared" si="36"/>
        <v>0</v>
      </c>
      <c r="F45" s="168">
        <f t="shared" si="36"/>
        <v>0</v>
      </c>
      <c r="G45" s="168">
        <f t="shared" si="36"/>
        <v>31</v>
      </c>
      <c r="H45" s="168">
        <f t="shared" si="36"/>
        <v>13</v>
      </c>
      <c r="I45" s="168">
        <f t="shared" si="36"/>
        <v>8</v>
      </c>
      <c r="J45" s="168">
        <f t="shared" si="36"/>
        <v>4</v>
      </c>
      <c r="K45" s="168">
        <f t="shared" ca="1" si="36"/>
        <v>0</v>
      </c>
      <c r="L45" s="168">
        <f t="shared" ca="1" si="36"/>
        <v>0</v>
      </c>
      <c r="M45" s="168">
        <f t="shared" ca="1" si="36"/>
        <v>0</v>
      </c>
      <c r="N45" s="168">
        <f t="shared" ca="1" si="36"/>
        <v>0</v>
      </c>
      <c r="O45" s="168">
        <f t="shared" ca="1" si="36"/>
        <v>0</v>
      </c>
      <c r="P45" s="168">
        <f t="shared" ca="1" si="36"/>
        <v>0</v>
      </c>
      <c r="Q45" s="168">
        <f t="shared" ca="1" si="36"/>
        <v>0</v>
      </c>
      <c r="R45" s="168">
        <f t="shared" ca="1" si="36"/>
        <v>0</v>
      </c>
      <c r="S45" s="168">
        <f t="shared" ca="1" si="36"/>
        <v>0</v>
      </c>
      <c r="T45" s="168">
        <f t="shared" ca="1" si="36"/>
        <v>0</v>
      </c>
      <c r="U45" s="168">
        <f t="shared" ca="1" si="36"/>
        <v>0</v>
      </c>
      <c r="V45" s="168">
        <f t="shared" ca="1" si="36"/>
        <v>0</v>
      </c>
      <c r="W45" s="168">
        <f t="shared" si="36"/>
        <v>0</v>
      </c>
      <c r="X45" s="168">
        <f t="shared" si="36"/>
        <v>0</v>
      </c>
      <c r="Y45" s="168">
        <f t="shared" si="36"/>
        <v>0</v>
      </c>
      <c r="Z45" s="168">
        <f t="shared" si="36"/>
        <v>0</v>
      </c>
      <c r="AA45" s="168">
        <f t="shared" ca="1" si="36"/>
        <v>31</v>
      </c>
      <c r="AB45" s="168">
        <f t="shared" ca="1" si="36"/>
        <v>13</v>
      </c>
      <c r="AC45" s="168">
        <f t="shared" ca="1" si="36"/>
        <v>8</v>
      </c>
      <c r="AD45" s="168">
        <f t="shared" ca="1" si="36"/>
        <v>4</v>
      </c>
      <c r="AE45" s="159">
        <f t="shared" ca="1" si="30"/>
        <v>0.41935483870967744</v>
      </c>
      <c r="AH45" s="104"/>
    </row>
    <row r="46" spans="1:34" ht="17.25" thickBot="1">
      <c r="A46" s="154"/>
      <c r="B46" s="155"/>
      <c r="C46" s="154"/>
      <c r="D46" s="154"/>
      <c r="E46" s="154"/>
      <c r="F46" s="154"/>
      <c r="G46" s="154"/>
      <c r="H46" s="154"/>
      <c r="I46" s="154"/>
      <c r="J46" s="154"/>
      <c r="K46" s="154"/>
      <c r="L46" s="154"/>
      <c r="M46" s="154"/>
      <c r="N46" s="154"/>
      <c r="O46" s="154"/>
      <c r="P46" s="154"/>
      <c r="Q46" s="154"/>
      <c r="R46" s="154"/>
      <c r="S46" s="154"/>
      <c r="T46" s="154"/>
      <c r="U46" s="154"/>
      <c r="V46" s="154"/>
      <c r="W46" s="154"/>
      <c r="X46" s="154"/>
      <c r="Y46" s="154"/>
      <c r="Z46" s="154"/>
      <c r="AA46" s="154"/>
      <c r="AB46" s="154"/>
      <c r="AC46" s="154"/>
      <c r="AD46" s="154"/>
      <c r="AE46" s="154"/>
      <c r="AH46" s="103"/>
    </row>
    <row r="47" spans="1:34" ht="17.25" thickBot="1">
      <c r="A47" s="131" t="s">
        <v>44</v>
      </c>
      <c r="B47" s="178"/>
      <c r="C47" s="306" t="s">
        <v>20</v>
      </c>
      <c r="D47" s="307"/>
      <c r="E47" s="307"/>
      <c r="F47" s="308"/>
      <c r="G47" s="306" t="s">
        <v>29</v>
      </c>
      <c r="H47" s="307"/>
      <c r="I47" s="307"/>
      <c r="J47" s="308"/>
      <c r="K47" s="306" t="s">
        <v>47</v>
      </c>
      <c r="L47" s="307"/>
      <c r="M47" s="307"/>
      <c r="N47" s="308"/>
      <c r="O47" s="306" t="s">
        <v>48</v>
      </c>
      <c r="P47" s="307"/>
      <c r="Q47" s="307"/>
      <c r="R47" s="308"/>
      <c r="S47" s="306" t="s">
        <v>49</v>
      </c>
      <c r="T47" s="307"/>
      <c r="U47" s="307"/>
      <c r="V47" s="308"/>
      <c r="W47" s="306" t="s">
        <v>50</v>
      </c>
      <c r="X47" s="307"/>
      <c r="Y47" s="307"/>
      <c r="Z47" s="308"/>
      <c r="AA47" s="306" t="s">
        <v>8</v>
      </c>
      <c r="AB47" s="307"/>
      <c r="AC47" s="307"/>
      <c r="AD47" s="307"/>
      <c r="AE47" s="308"/>
      <c r="AH47" s="104"/>
    </row>
    <row r="48" spans="1:34" ht="17.25" thickBot="1">
      <c r="A48" s="132" t="s">
        <v>31</v>
      </c>
      <c r="B48" s="161" t="s">
        <v>32</v>
      </c>
      <c r="C48" s="134" t="s">
        <v>25</v>
      </c>
      <c r="D48" s="134" t="s">
        <v>11</v>
      </c>
      <c r="E48" s="134" t="s">
        <v>7</v>
      </c>
      <c r="F48" s="134" t="s">
        <v>87</v>
      </c>
      <c r="G48" s="134" t="s">
        <v>25</v>
      </c>
      <c r="H48" s="134" t="s">
        <v>11</v>
      </c>
      <c r="I48" s="134" t="s">
        <v>7</v>
      </c>
      <c r="J48" s="134" t="s">
        <v>87</v>
      </c>
      <c r="K48" s="134" t="s">
        <v>25</v>
      </c>
      <c r="L48" s="134" t="s">
        <v>11</v>
      </c>
      <c r="M48" s="134" t="s">
        <v>7</v>
      </c>
      <c r="N48" s="134" t="s">
        <v>87</v>
      </c>
      <c r="O48" s="134" t="s">
        <v>25</v>
      </c>
      <c r="P48" s="134" t="s">
        <v>11</v>
      </c>
      <c r="Q48" s="134" t="s">
        <v>7</v>
      </c>
      <c r="R48" s="134" t="s">
        <v>87</v>
      </c>
      <c r="S48" s="134" t="s">
        <v>25</v>
      </c>
      <c r="T48" s="134" t="s">
        <v>11</v>
      </c>
      <c r="U48" s="134" t="s">
        <v>7</v>
      </c>
      <c r="V48" s="134" t="s">
        <v>87</v>
      </c>
      <c r="W48" s="134" t="s">
        <v>25</v>
      </c>
      <c r="X48" s="134" t="s">
        <v>11</v>
      </c>
      <c r="Y48" s="134" t="s">
        <v>7</v>
      </c>
      <c r="Z48" s="134" t="s">
        <v>87</v>
      </c>
      <c r="AA48" s="138" t="s">
        <v>25</v>
      </c>
      <c r="AB48" s="135" t="s">
        <v>11</v>
      </c>
      <c r="AC48" s="136" t="s">
        <v>7</v>
      </c>
      <c r="AD48" s="137" t="s">
        <v>87</v>
      </c>
      <c r="AE48" s="139" t="s">
        <v>33</v>
      </c>
      <c r="AH48" s="103"/>
    </row>
    <row r="49" spans="1:34">
      <c r="A49" s="173"/>
      <c r="B49" s="174"/>
      <c r="C49" s="142" cm="1">
        <f t="array" ref="C49:F49">IFERROR(_xlfn.XLOOKUP(B49,'G1'!$AP$4:$AP$34,'G1'!$AQ$4:$AT$34),0)</f>
        <v>0</v>
      </c>
      <c r="D49" s="142">
        <v>0</v>
      </c>
      <c r="E49" s="142">
        <v>0</v>
      </c>
      <c r="F49" s="142">
        <v>0</v>
      </c>
      <c r="G49" s="142" cm="1">
        <f t="array" ref="G49:J49">IFERROR(_xlfn.XLOOKUP(B49,'G2'!$AP$4:$AP$34,'G2'!$AQ$4:$AT$34),0)</f>
        <v>0</v>
      </c>
      <c r="H49" s="142">
        <v>0</v>
      </c>
      <c r="I49" s="142">
        <v>0</v>
      </c>
      <c r="J49" s="142">
        <v>0</v>
      </c>
      <c r="K49" s="142" cm="1">
        <f t="array" aca="1" ref="K49:N49" ca="1">IFERROR(_xlfn.XLOOKUP(B49,'G3'!$AP$4:$AP$34,'G3'!$AQ$4:$AT$34),0)</f>
        <v>0</v>
      </c>
      <c r="L49" s="142">
        <f ca="1"/>
        <v>0</v>
      </c>
      <c r="M49" s="142">
        <f ca="1"/>
        <v>0</v>
      </c>
      <c r="N49" s="142">
        <f ca="1"/>
        <v>0</v>
      </c>
      <c r="O49" s="142" cm="1">
        <f t="array" aca="1" ref="O49:R49" ca="1">IFERROR(_xlfn.XLOOKUP(B49,'G4'!$AP$4:$AP$34,'G4'!$AQ$4:$AT$34),0)</f>
        <v>0</v>
      </c>
      <c r="P49" s="142">
        <f ca="1"/>
        <v>0</v>
      </c>
      <c r="Q49" s="142">
        <f ca="1"/>
        <v>0</v>
      </c>
      <c r="R49" s="142">
        <f ca="1"/>
        <v>0</v>
      </c>
      <c r="S49" s="142" cm="1">
        <f t="array" aca="1" ref="S49:V49" ca="1">IFERROR(_xlfn.XLOOKUP(B49,'G5'!$AP$4:$AP$34,'G5'!$AQ$4:$AT$34),0)</f>
        <v>0</v>
      </c>
      <c r="T49" s="142">
        <f ca="1"/>
        <v>0</v>
      </c>
      <c r="U49" s="142">
        <f ca="1"/>
        <v>0</v>
      </c>
      <c r="V49" s="142">
        <f ca="1"/>
        <v>0</v>
      </c>
      <c r="W49" s="142" cm="1">
        <f t="array" ref="W49:Z49">IFERROR(_xlfn.XLOOKUP(B49,'G6'!$AP$4:$AP$34,'G6'!$AQ$4:$AT$34),0)</f>
        <v>0</v>
      </c>
      <c r="X49" s="142">
        <v>0</v>
      </c>
      <c r="Y49" s="142">
        <v>0</v>
      </c>
      <c r="Z49" s="142">
        <v>0</v>
      </c>
      <c r="AA49" s="149">
        <f t="shared" ref="AA49" ca="1" si="37">+C49+G49+K49+O49+S49+W49</f>
        <v>0</v>
      </c>
      <c r="AB49" s="149">
        <f t="shared" ref="AB49" ca="1" si="38">+D49+H49+L49+P49+T49+X49</f>
        <v>0</v>
      </c>
      <c r="AC49" s="149">
        <f t="shared" ref="AC49" ca="1" si="39">+E49+I49+M49+Q49+U49+Y49</f>
        <v>0</v>
      </c>
      <c r="AD49" s="149">
        <f t="shared" ref="AD49" ca="1" si="40">+F49+J49+N49+R49+V49+Z49</f>
        <v>0</v>
      </c>
      <c r="AE49" s="145" t="e">
        <f ca="1">+AB49/AA49</f>
        <v>#DIV/0!</v>
      </c>
      <c r="AH49" s="102"/>
    </row>
    <row r="50" spans="1:34">
      <c r="A50" s="175"/>
      <c r="B50" s="176"/>
      <c r="C50" s="142" cm="1">
        <f t="array" ref="C50:F50">IFERROR(_xlfn.XLOOKUP(B50,'G1'!$AP$4:$AP$34,'G1'!$AQ$4:$AT$34),0)</f>
        <v>0</v>
      </c>
      <c r="D50" s="142">
        <v>0</v>
      </c>
      <c r="E50" s="142">
        <v>0</v>
      </c>
      <c r="F50" s="142">
        <v>0</v>
      </c>
      <c r="G50" s="142" cm="1">
        <f t="array" ref="G50:J50">IFERROR(_xlfn.XLOOKUP(B50,'G2'!$AP$4:$AP$34,'G2'!$AQ$4:$AT$34),0)</f>
        <v>0</v>
      </c>
      <c r="H50" s="142">
        <v>0</v>
      </c>
      <c r="I50" s="142">
        <v>0</v>
      </c>
      <c r="J50" s="142">
        <v>0</v>
      </c>
      <c r="K50" s="142" cm="1">
        <f t="array" aca="1" ref="K50:N50" ca="1">IFERROR(_xlfn.XLOOKUP(B50,'G3'!$AP$4:$AP$34,'G3'!$AQ$4:$AT$34),0)</f>
        <v>0</v>
      </c>
      <c r="L50" s="142">
        <f ca="1"/>
        <v>0</v>
      </c>
      <c r="M50" s="142">
        <f ca="1"/>
        <v>0</v>
      </c>
      <c r="N50" s="142">
        <f ca="1"/>
        <v>0</v>
      </c>
      <c r="O50" s="142" cm="1">
        <f t="array" aca="1" ref="O50:R50" ca="1">IFERROR(_xlfn.XLOOKUP(B50,'G4'!$AP$4:$AP$34,'G4'!$AQ$4:$AT$34),0)</f>
        <v>0</v>
      </c>
      <c r="P50" s="142">
        <f ca="1"/>
        <v>0</v>
      </c>
      <c r="Q50" s="142">
        <f ca="1"/>
        <v>0</v>
      </c>
      <c r="R50" s="142">
        <f ca="1"/>
        <v>0</v>
      </c>
      <c r="S50" s="142" cm="1">
        <f t="array" aca="1" ref="S50:V50" ca="1">IFERROR(_xlfn.XLOOKUP(B50,'G5'!$AP$4:$AP$34,'G5'!$AQ$4:$AT$34),0)</f>
        <v>0</v>
      </c>
      <c r="T50" s="142">
        <f ca="1"/>
        <v>0</v>
      </c>
      <c r="U50" s="142">
        <f ca="1"/>
        <v>0</v>
      </c>
      <c r="V50" s="142">
        <f ca="1"/>
        <v>0</v>
      </c>
      <c r="W50" s="142" cm="1">
        <f t="array" ref="W50:Z50">IFERROR(_xlfn.XLOOKUP(B50,'G6'!$AP$4:$AP$34,'G6'!$AQ$4:$AT$34),0)</f>
        <v>0</v>
      </c>
      <c r="X50" s="142">
        <v>0</v>
      </c>
      <c r="Y50" s="142">
        <v>0</v>
      </c>
      <c r="Z50" s="142">
        <v>0</v>
      </c>
      <c r="AA50" s="149">
        <f t="shared" ref="AA50:AA61" ca="1" si="41">+C50+G50+K50+O50+S50+W50</f>
        <v>0</v>
      </c>
      <c r="AB50" s="149">
        <f t="shared" ref="AB50:AB61" ca="1" si="42">+D50+H50+L50+P50+T50+X50</f>
        <v>0</v>
      </c>
      <c r="AC50" s="149">
        <f t="shared" ref="AC50:AC61" ca="1" si="43">+E50+I50+M50+Q50+U50+Y50</f>
        <v>0</v>
      </c>
      <c r="AD50" s="149">
        <f t="shared" ref="AD50:AD61" ca="1" si="44">+F50+J50+N50+R50+V50+Z50</f>
        <v>0</v>
      </c>
      <c r="AE50" s="145" t="e">
        <f t="shared" ref="AE50:AE62" ca="1" si="45">+AB50/AA50</f>
        <v>#DIV/0!</v>
      </c>
      <c r="AH50" s="102"/>
    </row>
    <row r="51" spans="1:34">
      <c r="A51" s="173"/>
      <c r="B51" s="174"/>
      <c r="C51" s="142" cm="1">
        <f t="array" ref="C51:F51">IFERROR(_xlfn.XLOOKUP(B51,'G1'!$AP$4:$AP$34,'G1'!$AQ$4:$AT$34),0)</f>
        <v>0</v>
      </c>
      <c r="D51" s="142">
        <v>0</v>
      </c>
      <c r="E51" s="142">
        <v>0</v>
      </c>
      <c r="F51" s="142">
        <v>0</v>
      </c>
      <c r="G51" s="142" cm="1">
        <f t="array" ref="G51:J51">IFERROR(_xlfn.XLOOKUP(B51,'G2'!$AP$4:$AP$34,'G2'!$AQ$4:$AT$34),0)</f>
        <v>0</v>
      </c>
      <c r="H51" s="142">
        <v>0</v>
      </c>
      <c r="I51" s="142">
        <v>0</v>
      </c>
      <c r="J51" s="142">
        <v>0</v>
      </c>
      <c r="K51" s="142" cm="1">
        <f t="array" aca="1" ref="K51:N51" ca="1">IFERROR(_xlfn.XLOOKUP(B51,'G3'!$AP$4:$AP$34,'G3'!$AQ$4:$AT$34),0)</f>
        <v>0</v>
      </c>
      <c r="L51" s="142">
        <f ca="1"/>
        <v>0</v>
      </c>
      <c r="M51" s="142">
        <f ca="1"/>
        <v>0</v>
      </c>
      <c r="N51" s="142">
        <f ca="1"/>
        <v>0</v>
      </c>
      <c r="O51" s="142" cm="1">
        <f t="array" aca="1" ref="O51:R51" ca="1">IFERROR(_xlfn.XLOOKUP(B51,'G4'!$AP$4:$AP$34,'G4'!$AQ$4:$AT$34),0)</f>
        <v>0</v>
      </c>
      <c r="P51" s="142">
        <f ca="1"/>
        <v>0</v>
      </c>
      <c r="Q51" s="142">
        <f ca="1"/>
        <v>0</v>
      </c>
      <c r="R51" s="142">
        <f ca="1"/>
        <v>0</v>
      </c>
      <c r="S51" s="142" cm="1">
        <f t="array" aca="1" ref="S51:V51" ca="1">IFERROR(_xlfn.XLOOKUP(B51,'G5'!$AP$4:$AP$34,'G5'!$AQ$4:$AT$34),0)</f>
        <v>0</v>
      </c>
      <c r="T51" s="142">
        <f ca="1"/>
        <v>0</v>
      </c>
      <c r="U51" s="142">
        <f ca="1"/>
        <v>0</v>
      </c>
      <c r="V51" s="142">
        <f ca="1"/>
        <v>0</v>
      </c>
      <c r="W51" s="142" cm="1">
        <f t="array" ref="W51:Z51">IFERROR(_xlfn.XLOOKUP(B51,'G6'!$AP$4:$AP$34,'G6'!$AQ$4:$AT$34),0)</f>
        <v>0</v>
      </c>
      <c r="X51" s="142">
        <v>0</v>
      </c>
      <c r="Y51" s="142">
        <v>0</v>
      </c>
      <c r="Z51" s="142">
        <v>0</v>
      </c>
      <c r="AA51" s="149">
        <f t="shared" ca="1" si="41"/>
        <v>0</v>
      </c>
      <c r="AB51" s="149">
        <f t="shared" ca="1" si="42"/>
        <v>0</v>
      </c>
      <c r="AC51" s="149">
        <f t="shared" ca="1" si="43"/>
        <v>0</v>
      </c>
      <c r="AD51" s="149">
        <f t="shared" ca="1" si="44"/>
        <v>0</v>
      </c>
      <c r="AE51" s="145" t="e">
        <f t="shared" ca="1" si="45"/>
        <v>#DIV/0!</v>
      </c>
      <c r="AH51" s="102"/>
    </row>
    <row r="52" spans="1:34">
      <c r="A52" s="175"/>
      <c r="B52" s="176"/>
      <c r="C52" s="142" cm="1">
        <f t="array" ref="C52:F52">IFERROR(_xlfn.XLOOKUP(B52,'G1'!$AP$4:$AP$34,'G1'!$AQ$4:$AT$34),0)</f>
        <v>0</v>
      </c>
      <c r="D52" s="142">
        <v>0</v>
      </c>
      <c r="E52" s="142">
        <v>0</v>
      </c>
      <c r="F52" s="142">
        <v>0</v>
      </c>
      <c r="G52" s="142" cm="1">
        <f t="array" ref="G52:J52">IFERROR(_xlfn.XLOOKUP(B52,'G2'!$AP$4:$AP$34,'G2'!$AQ$4:$AT$34),0)</f>
        <v>0</v>
      </c>
      <c r="H52" s="142">
        <v>0</v>
      </c>
      <c r="I52" s="142">
        <v>0</v>
      </c>
      <c r="J52" s="142">
        <v>0</v>
      </c>
      <c r="K52" s="142" cm="1">
        <f t="array" aca="1" ref="K52:N52" ca="1">IFERROR(_xlfn.XLOOKUP(B52,'G3'!$AP$4:$AP$34,'G3'!$AQ$4:$AT$34),0)</f>
        <v>0</v>
      </c>
      <c r="L52" s="142">
        <f ca="1"/>
        <v>0</v>
      </c>
      <c r="M52" s="142">
        <f ca="1"/>
        <v>0</v>
      </c>
      <c r="N52" s="142">
        <f ca="1"/>
        <v>0</v>
      </c>
      <c r="O52" s="142" cm="1">
        <f t="array" aca="1" ref="O52:R52" ca="1">IFERROR(_xlfn.XLOOKUP(B52,'G4'!$AP$4:$AP$34,'G4'!$AQ$4:$AT$34),0)</f>
        <v>0</v>
      </c>
      <c r="P52" s="142">
        <f ca="1"/>
        <v>0</v>
      </c>
      <c r="Q52" s="142">
        <f ca="1"/>
        <v>0</v>
      </c>
      <c r="R52" s="142">
        <f ca="1"/>
        <v>0</v>
      </c>
      <c r="S52" s="142" cm="1">
        <f t="array" aca="1" ref="S52:V52" ca="1">IFERROR(_xlfn.XLOOKUP(B52,'G5'!$AP$4:$AP$34,'G5'!$AQ$4:$AT$34),0)</f>
        <v>0</v>
      </c>
      <c r="T52" s="142">
        <f ca="1"/>
        <v>0</v>
      </c>
      <c r="U52" s="142">
        <f ca="1"/>
        <v>0</v>
      </c>
      <c r="V52" s="142">
        <f ca="1"/>
        <v>0</v>
      </c>
      <c r="W52" s="142" cm="1">
        <f t="array" ref="W52:Z52">IFERROR(_xlfn.XLOOKUP(B52,'G6'!$AP$4:$AP$34,'G6'!$AQ$4:$AT$34),0)</f>
        <v>0</v>
      </c>
      <c r="X52" s="142">
        <v>0</v>
      </c>
      <c r="Y52" s="142">
        <v>0</v>
      </c>
      <c r="Z52" s="142">
        <v>0</v>
      </c>
      <c r="AA52" s="149">
        <f t="shared" ca="1" si="41"/>
        <v>0</v>
      </c>
      <c r="AB52" s="149">
        <f t="shared" ca="1" si="42"/>
        <v>0</v>
      </c>
      <c r="AC52" s="149">
        <f t="shared" ca="1" si="43"/>
        <v>0</v>
      </c>
      <c r="AD52" s="149">
        <f t="shared" ca="1" si="44"/>
        <v>0</v>
      </c>
      <c r="AE52" s="145" t="e">
        <f t="shared" ca="1" si="45"/>
        <v>#DIV/0!</v>
      </c>
      <c r="AH52" s="104"/>
    </row>
    <row r="53" spans="1:34">
      <c r="A53" s="175"/>
      <c r="B53" s="174"/>
      <c r="C53" s="142" cm="1">
        <f t="array" ref="C53:F53">IFERROR(_xlfn.XLOOKUP(B53,'G1'!$AP$4:$AP$34,'G1'!$AQ$4:$AT$34),0)</f>
        <v>0</v>
      </c>
      <c r="D53" s="142">
        <v>0</v>
      </c>
      <c r="E53" s="142">
        <v>0</v>
      </c>
      <c r="F53" s="142">
        <v>0</v>
      </c>
      <c r="G53" s="142" cm="1">
        <f t="array" ref="G53:J53">IFERROR(_xlfn.XLOOKUP(B53,'G2'!$AP$4:$AP$34,'G2'!$AQ$4:$AT$34),0)</f>
        <v>0</v>
      </c>
      <c r="H53" s="142">
        <v>0</v>
      </c>
      <c r="I53" s="142">
        <v>0</v>
      </c>
      <c r="J53" s="142">
        <v>0</v>
      </c>
      <c r="K53" s="142" cm="1">
        <f t="array" aca="1" ref="K53:N53" ca="1">IFERROR(_xlfn.XLOOKUP(B53,'G3'!$AP$4:$AP$34,'G3'!$AQ$4:$AT$34),0)</f>
        <v>0</v>
      </c>
      <c r="L53" s="142">
        <f ca="1"/>
        <v>0</v>
      </c>
      <c r="M53" s="142">
        <f ca="1"/>
        <v>0</v>
      </c>
      <c r="N53" s="142">
        <f ca="1"/>
        <v>0</v>
      </c>
      <c r="O53" s="142" cm="1">
        <f t="array" aca="1" ref="O53:R53" ca="1">IFERROR(_xlfn.XLOOKUP(B53,'G4'!$AP$4:$AP$34,'G4'!$AQ$4:$AT$34),0)</f>
        <v>0</v>
      </c>
      <c r="P53" s="142">
        <f ca="1"/>
        <v>0</v>
      </c>
      <c r="Q53" s="142">
        <f ca="1"/>
        <v>0</v>
      </c>
      <c r="R53" s="142">
        <f ca="1"/>
        <v>0</v>
      </c>
      <c r="S53" s="142" cm="1">
        <f t="array" aca="1" ref="S53:V53" ca="1">IFERROR(_xlfn.XLOOKUP(B53,'G5'!$AP$4:$AP$34,'G5'!$AQ$4:$AT$34),0)</f>
        <v>0</v>
      </c>
      <c r="T53" s="142">
        <f ca="1"/>
        <v>0</v>
      </c>
      <c r="U53" s="142">
        <f ca="1"/>
        <v>0</v>
      </c>
      <c r="V53" s="142">
        <f ca="1"/>
        <v>0</v>
      </c>
      <c r="W53" s="142" cm="1">
        <f t="array" ref="W53:Z53">IFERROR(_xlfn.XLOOKUP(B53,'G6'!$AP$4:$AP$34,'G6'!$AQ$4:$AT$34),0)</f>
        <v>0</v>
      </c>
      <c r="X53" s="142">
        <v>0</v>
      </c>
      <c r="Y53" s="142">
        <v>0</v>
      </c>
      <c r="Z53" s="142">
        <v>0</v>
      </c>
      <c r="AA53" s="149">
        <f t="shared" ca="1" si="41"/>
        <v>0</v>
      </c>
      <c r="AB53" s="149">
        <f t="shared" ca="1" si="42"/>
        <v>0</v>
      </c>
      <c r="AC53" s="149">
        <f t="shared" ca="1" si="43"/>
        <v>0</v>
      </c>
      <c r="AD53" s="149">
        <f t="shared" ca="1" si="44"/>
        <v>0</v>
      </c>
      <c r="AE53" s="145" t="e">
        <f t="shared" ca="1" si="45"/>
        <v>#DIV/0!</v>
      </c>
      <c r="AH53" s="102"/>
    </row>
    <row r="54" spans="1:34">
      <c r="A54" s="175"/>
      <c r="B54" s="177"/>
      <c r="C54" s="142" cm="1">
        <f t="array" ref="C54:F54">IFERROR(_xlfn.XLOOKUP(B54,'G1'!$AP$4:$AP$34,'G1'!$AQ$4:$AT$34),0)</f>
        <v>0</v>
      </c>
      <c r="D54" s="142">
        <v>0</v>
      </c>
      <c r="E54" s="142">
        <v>0</v>
      </c>
      <c r="F54" s="142">
        <v>0</v>
      </c>
      <c r="G54" s="142" cm="1">
        <f t="array" ref="G54:J54">IFERROR(_xlfn.XLOOKUP(B54,'G2'!$AP$4:$AP$34,'G2'!$AQ$4:$AT$34),0)</f>
        <v>0</v>
      </c>
      <c r="H54" s="142">
        <v>0</v>
      </c>
      <c r="I54" s="142">
        <v>0</v>
      </c>
      <c r="J54" s="142">
        <v>0</v>
      </c>
      <c r="K54" s="142" cm="1">
        <f t="array" aca="1" ref="K54:N54" ca="1">IFERROR(_xlfn.XLOOKUP(B54,'G3'!$AP$4:$AP$34,'G3'!$AQ$4:$AT$34),0)</f>
        <v>0</v>
      </c>
      <c r="L54" s="142">
        <f ca="1"/>
        <v>0</v>
      </c>
      <c r="M54" s="142">
        <f ca="1"/>
        <v>0</v>
      </c>
      <c r="N54" s="142">
        <f ca="1"/>
        <v>0</v>
      </c>
      <c r="O54" s="142" cm="1">
        <f t="array" aca="1" ref="O54:R54" ca="1">IFERROR(_xlfn.XLOOKUP(B54,'G4'!$AP$4:$AP$34,'G4'!$AQ$4:$AT$34),0)</f>
        <v>0</v>
      </c>
      <c r="P54" s="142">
        <f ca="1"/>
        <v>0</v>
      </c>
      <c r="Q54" s="142">
        <f ca="1"/>
        <v>0</v>
      </c>
      <c r="R54" s="142">
        <f ca="1"/>
        <v>0</v>
      </c>
      <c r="S54" s="142" cm="1">
        <f t="array" aca="1" ref="S54:V54" ca="1">IFERROR(_xlfn.XLOOKUP(B54,'G5'!$AP$4:$AP$34,'G5'!$AQ$4:$AT$34),0)</f>
        <v>0</v>
      </c>
      <c r="T54" s="142">
        <f ca="1"/>
        <v>0</v>
      </c>
      <c r="U54" s="142">
        <f ca="1"/>
        <v>0</v>
      </c>
      <c r="V54" s="142">
        <f ca="1"/>
        <v>0</v>
      </c>
      <c r="W54" s="142" cm="1">
        <f t="array" ref="W54:Z54">IFERROR(_xlfn.XLOOKUP(B54,'G6'!$AP$4:$AP$34,'G6'!$AQ$4:$AT$34),0)</f>
        <v>0</v>
      </c>
      <c r="X54" s="142">
        <v>0</v>
      </c>
      <c r="Y54" s="142">
        <v>0</v>
      </c>
      <c r="Z54" s="142">
        <v>0</v>
      </c>
      <c r="AA54" s="149">
        <f t="shared" ca="1" si="41"/>
        <v>0</v>
      </c>
      <c r="AB54" s="149">
        <f t="shared" ca="1" si="42"/>
        <v>0</v>
      </c>
      <c r="AC54" s="149">
        <f t="shared" ca="1" si="43"/>
        <v>0</v>
      </c>
      <c r="AD54" s="149">
        <f t="shared" ca="1" si="44"/>
        <v>0</v>
      </c>
      <c r="AE54" s="145" t="e">
        <f t="shared" ca="1" si="45"/>
        <v>#DIV/0!</v>
      </c>
      <c r="AH54" s="102"/>
    </row>
    <row r="55" spans="1:34">
      <c r="A55" s="175"/>
      <c r="B55" s="174"/>
      <c r="C55" s="142" cm="1">
        <f t="array" ref="C55:F55">IFERROR(_xlfn.XLOOKUP(B55,'G1'!$AP$4:$AP$34,'G1'!$AQ$4:$AT$34),0)</f>
        <v>0</v>
      </c>
      <c r="D55" s="142">
        <v>0</v>
      </c>
      <c r="E55" s="142">
        <v>0</v>
      </c>
      <c r="F55" s="142">
        <v>0</v>
      </c>
      <c r="G55" s="142" cm="1">
        <f t="array" ref="G55:J55">IFERROR(_xlfn.XLOOKUP(B55,'G2'!$AP$4:$AP$34,'G2'!$AQ$4:$AT$34),0)</f>
        <v>0</v>
      </c>
      <c r="H55" s="142">
        <v>0</v>
      </c>
      <c r="I55" s="142">
        <v>0</v>
      </c>
      <c r="J55" s="142">
        <v>0</v>
      </c>
      <c r="K55" s="142" cm="1">
        <f t="array" aca="1" ref="K55:N55" ca="1">IFERROR(_xlfn.XLOOKUP(B55,'G3'!$AP$4:$AP$34,'G3'!$AQ$4:$AT$34),0)</f>
        <v>0</v>
      </c>
      <c r="L55" s="142">
        <f ca="1"/>
        <v>0</v>
      </c>
      <c r="M55" s="142">
        <f ca="1"/>
        <v>0</v>
      </c>
      <c r="N55" s="142">
        <f ca="1"/>
        <v>0</v>
      </c>
      <c r="O55" s="142" cm="1">
        <f t="array" aca="1" ref="O55:R55" ca="1">IFERROR(_xlfn.XLOOKUP(B55,'G4'!$AP$4:$AP$34,'G4'!$AQ$4:$AT$34),0)</f>
        <v>0</v>
      </c>
      <c r="P55" s="142">
        <f ca="1"/>
        <v>0</v>
      </c>
      <c r="Q55" s="142">
        <f ca="1"/>
        <v>0</v>
      </c>
      <c r="R55" s="142">
        <f ca="1"/>
        <v>0</v>
      </c>
      <c r="S55" s="142" cm="1">
        <f t="array" aca="1" ref="S55:V55" ca="1">IFERROR(_xlfn.XLOOKUP(B55,'G5'!$AP$4:$AP$34,'G5'!$AQ$4:$AT$34),0)</f>
        <v>0</v>
      </c>
      <c r="T55" s="142">
        <f ca="1"/>
        <v>0</v>
      </c>
      <c r="U55" s="142">
        <f ca="1"/>
        <v>0</v>
      </c>
      <c r="V55" s="142">
        <f ca="1"/>
        <v>0</v>
      </c>
      <c r="W55" s="142" cm="1">
        <f t="array" ref="W55:Z55">IFERROR(_xlfn.XLOOKUP(B55,'G6'!$AP$4:$AP$34,'G6'!$AQ$4:$AT$34),0)</f>
        <v>0</v>
      </c>
      <c r="X55" s="142">
        <v>0</v>
      </c>
      <c r="Y55" s="142">
        <v>0</v>
      </c>
      <c r="Z55" s="142">
        <v>0</v>
      </c>
      <c r="AA55" s="149">
        <f t="shared" ca="1" si="41"/>
        <v>0</v>
      </c>
      <c r="AB55" s="149">
        <f t="shared" ca="1" si="42"/>
        <v>0</v>
      </c>
      <c r="AC55" s="149">
        <f t="shared" ca="1" si="43"/>
        <v>0</v>
      </c>
      <c r="AD55" s="149">
        <f t="shared" ca="1" si="44"/>
        <v>0</v>
      </c>
      <c r="AE55" s="145" t="e">
        <f t="shared" ca="1" si="45"/>
        <v>#DIV/0!</v>
      </c>
      <c r="AH55" s="102"/>
    </row>
    <row r="56" spans="1:34">
      <c r="A56" s="173"/>
      <c r="B56" s="177"/>
      <c r="C56" s="142" cm="1">
        <f t="array" ref="C56:F56">IFERROR(_xlfn.XLOOKUP(B56,'G1'!$AP$4:$AP$34,'G1'!$AQ$4:$AT$34),0)</f>
        <v>0</v>
      </c>
      <c r="D56" s="142">
        <v>0</v>
      </c>
      <c r="E56" s="142">
        <v>0</v>
      </c>
      <c r="F56" s="142">
        <v>0</v>
      </c>
      <c r="G56" s="142" cm="1">
        <f t="array" ref="G56:J56">IFERROR(_xlfn.XLOOKUP(B56,'G2'!$AP$4:$AP$34,'G2'!$AQ$4:$AT$34),0)</f>
        <v>0</v>
      </c>
      <c r="H56" s="142">
        <v>0</v>
      </c>
      <c r="I56" s="142">
        <v>0</v>
      </c>
      <c r="J56" s="142">
        <v>0</v>
      </c>
      <c r="K56" s="142" cm="1">
        <f t="array" aca="1" ref="K56:N56" ca="1">IFERROR(_xlfn.XLOOKUP(B56,'G3'!$AP$4:$AP$34,'G3'!$AQ$4:$AT$34),0)</f>
        <v>0</v>
      </c>
      <c r="L56" s="142">
        <f ca="1"/>
        <v>0</v>
      </c>
      <c r="M56" s="142">
        <f ca="1"/>
        <v>0</v>
      </c>
      <c r="N56" s="142">
        <f ca="1"/>
        <v>0</v>
      </c>
      <c r="O56" s="142" cm="1">
        <f t="array" aca="1" ref="O56:R56" ca="1">IFERROR(_xlfn.XLOOKUP(B56,'G4'!$AP$4:$AP$34,'G4'!$AQ$4:$AT$34),0)</f>
        <v>0</v>
      </c>
      <c r="P56" s="142">
        <f ca="1"/>
        <v>0</v>
      </c>
      <c r="Q56" s="142">
        <f ca="1"/>
        <v>0</v>
      </c>
      <c r="R56" s="142">
        <f ca="1"/>
        <v>0</v>
      </c>
      <c r="S56" s="142" cm="1">
        <f t="array" aca="1" ref="S56:V56" ca="1">IFERROR(_xlfn.XLOOKUP(B56,'G5'!$AP$4:$AP$34,'G5'!$AQ$4:$AT$34),0)</f>
        <v>0</v>
      </c>
      <c r="T56" s="142">
        <f ca="1"/>
        <v>0</v>
      </c>
      <c r="U56" s="142">
        <f ca="1"/>
        <v>0</v>
      </c>
      <c r="V56" s="142">
        <f ca="1"/>
        <v>0</v>
      </c>
      <c r="W56" s="142" cm="1">
        <f t="array" ref="W56:Z56">IFERROR(_xlfn.XLOOKUP(B56,'G6'!$AP$4:$AP$34,'G6'!$AQ$4:$AT$34),0)</f>
        <v>0</v>
      </c>
      <c r="X56" s="142">
        <v>0</v>
      </c>
      <c r="Y56" s="142">
        <v>0</v>
      </c>
      <c r="Z56" s="142">
        <v>0</v>
      </c>
      <c r="AA56" s="149">
        <f t="shared" ca="1" si="41"/>
        <v>0</v>
      </c>
      <c r="AB56" s="149">
        <f t="shared" ca="1" si="42"/>
        <v>0</v>
      </c>
      <c r="AC56" s="149">
        <f t="shared" ca="1" si="43"/>
        <v>0</v>
      </c>
      <c r="AD56" s="149">
        <f t="shared" ca="1" si="44"/>
        <v>0</v>
      </c>
      <c r="AE56" s="145" t="e">
        <f t="shared" ca="1" si="45"/>
        <v>#DIV/0!</v>
      </c>
      <c r="AH56" s="104"/>
    </row>
    <row r="57" spans="1:34">
      <c r="A57" s="175"/>
      <c r="B57" s="174"/>
      <c r="C57" s="142" cm="1">
        <f t="array" ref="C57:F57">IFERROR(_xlfn.XLOOKUP(B57,'G1'!$AP$4:$AP$34,'G1'!$AQ$4:$AT$34),0)</f>
        <v>0</v>
      </c>
      <c r="D57" s="142">
        <v>0</v>
      </c>
      <c r="E57" s="142">
        <v>0</v>
      </c>
      <c r="F57" s="142">
        <v>0</v>
      </c>
      <c r="G57" s="142" cm="1">
        <f t="array" ref="G57:J57">IFERROR(_xlfn.XLOOKUP(B57,'G2'!$AP$4:$AP$34,'G2'!$AQ$4:$AT$34),0)</f>
        <v>0</v>
      </c>
      <c r="H57" s="142">
        <v>0</v>
      </c>
      <c r="I57" s="142">
        <v>0</v>
      </c>
      <c r="J57" s="142">
        <v>0</v>
      </c>
      <c r="K57" s="142" cm="1">
        <f t="array" aca="1" ref="K57:N57" ca="1">IFERROR(_xlfn.XLOOKUP(B57,'G3'!$AP$4:$AP$34,'G3'!$AQ$4:$AT$34),0)</f>
        <v>0</v>
      </c>
      <c r="L57" s="142">
        <f ca="1"/>
        <v>0</v>
      </c>
      <c r="M57" s="142">
        <f ca="1"/>
        <v>0</v>
      </c>
      <c r="N57" s="142">
        <f ca="1"/>
        <v>0</v>
      </c>
      <c r="O57" s="142" cm="1">
        <f t="array" aca="1" ref="O57:R57" ca="1">IFERROR(_xlfn.XLOOKUP(B57,'G4'!$AP$4:$AP$34,'G4'!$AQ$4:$AT$34),0)</f>
        <v>0</v>
      </c>
      <c r="P57" s="142">
        <f ca="1"/>
        <v>0</v>
      </c>
      <c r="Q57" s="142">
        <f ca="1"/>
        <v>0</v>
      </c>
      <c r="R57" s="142">
        <f ca="1"/>
        <v>0</v>
      </c>
      <c r="S57" s="142" cm="1">
        <f t="array" aca="1" ref="S57:V57" ca="1">IFERROR(_xlfn.XLOOKUP(B57,'G5'!$AP$4:$AP$34,'G5'!$AQ$4:$AT$34),0)</f>
        <v>0</v>
      </c>
      <c r="T57" s="142">
        <f ca="1"/>
        <v>0</v>
      </c>
      <c r="U57" s="142">
        <f ca="1"/>
        <v>0</v>
      </c>
      <c r="V57" s="142">
        <f ca="1"/>
        <v>0</v>
      </c>
      <c r="W57" s="142" cm="1">
        <f t="array" ref="W57:Z57">IFERROR(_xlfn.XLOOKUP(B57,'G6'!$AP$4:$AP$34,'G6'!$AQ$4:$AT$34),0)</f>
        <v>0</v>
      </c>
      <c r="X57" s="142">
        <v>0</v>
      </c>
      <c r="Y57" s="142">
        <v>0</v>
      </c>
      <c r="Z57" s="142">
        <v>0</v>
      </c>
      <c r="AA57" s="149">
        <f t="shared" ca="1" si="41"/>
        <v>0</v>
      </c>
      <c r="AB57" s="149">
        <f t="shared" ca="1" si="42"/>
        <v>0</v>
      </c>
      <c r="AC57" s="149">
        <f t="shared" ca="1" si="43"/>
        <v>0</v>
      </c>
      <c r="AD57" s="149">
        <f t="shared" ca="1" si="44"/>
        <v>0</v>
      </c>
      <c r="AE57" s="145" t="e">
        <f t="shared" ca="1" si="45"/>
        <v>#DIV/0!</v>
      </c>
      <c r="AH57" s="104"/>
    </row>
    <row r="58" spans="1:34">
      <c r="A58" s="175"/>
      <c r="B58" s="177"/>
      <c r="C58" s="142" cm="1">
        <f t="array" ref="C58:F58">IFERROR(_xlfn.XLOOKUP(B58,'G1'!$AP$4:$AP$34,'G1'!$AQ$4:$AT$34),0)</f>
        <v>0</v>
      </c>
      <c r="D58" s="142">
        <v>0</v>
      </c>
      <c r="E58" s="142">
        <v>0</v>
      </c>
      <c r="F58" s="142">
        <v>0</v>
      </c>
      <c r="G58" s="142" cm="1">
        <f t="array" ref="G58:J58">IFERROR(_xlfn.XLOOKUP(B58,'G2'!$AP$4:$AP$34,'G2'!$AQ$4:$AT$34),0)</f>
        <v>0</v>
      </c>
      <c r="H58" s="142">
        <v>0</v>
      </c>
      <c r="I58" s="142">
        <v>0</v>
      </c>
      <c r="J58" s="142">
        <v>0</v>
      </c>
      <c r="K58" s="142" cm="1">
        <f t="array" aca="1" ref="K58:N58" ca="1">IFERROR(_xlfn.XLOOKUP(B58,'G3'!$AP$4:$AP$34,'G3'!$AQ$4:$AT$34),0)</f>
        <v>0</v>
      </c>
      <c r="L58" s="142">
        <f ca="1"/>
        <v>0</v>
      </c>
      <c r="M58" s="142">
        <f ca="1"/>
        <v>0</v>
      </c>
      <c r="N58" s="142">
        <f ca="1"/>
        <v>0</v>
      </c>
      <c r="O58" s="142" cm="1">
        <f t="array" aca="1" ref="O58:R58" ca="1">IFERROR(_xlfn.XLOOKUP(B58,'G4'!$AP$4:$AP$34,'G4'!$AQ$4:$AT$34),0)</f>
        <v>0</v>
      </c>
      <c r="P58" s="142">
        <f ca="1"/>
        <v>0</v>
      </c>
      <c r="Q58" s="142">
        <f ca="1"/>
        <v>0</v>
      </c>
      <c r="R58" s="142">
        <f ca="1"/>
        <v>0</v>
      </c>
      <c r="S58" s="142" cm="1">
        <f t="array" aca="1" ref="S58:V58" ca="1">IFERROR(_xlfn.XLOOKUP(B58,'G5'!$AP$4:$AP$34,'G5'!$AQ$4:$AT$34),0)</f>
        <v>0</v>
      </c>
      <c r="T58" s="142">
        <f ca="1"/>
        <v>0</v>
      </c>
      <c r="U58" s="142">
        <f ca="1"/>
        <v>0</v>
      </c>
      <c r="V58" s="142">
        <f ca="1"/>
        <v>0</v>
      </c>
      <c r="W58" s="142" cm="1">
        <f t="array" ref="W58:Z58">IFERROR(_xlfn.XLOOKUP(B58,'G6'!$AP$4:$AP$34,'G6'!$AQ$4:$AT$34),0)</f>
        <v>0</v>
      </c>
      <c r="X58" s="142">
        <v>0</v>
      </c>
      <c r="Y58" s="142">
        <v>0</v>
      </c>
      <c r="Z58" s="142">
        <v>0</v>
      </c>
      <c r="AA58" s="149">
        <f t="shared" ca="1" si="41"/>
        <v>0</v>
      </c>
      <c r="AB58" s="149">
        <f t="shared" ca="1" si="42"/>
        <v>0</v>
      </c>
      <c r="AC58" s="149">
        <f t="shared" ca="1" si="43"/>
        <v>0</v>
      </c>
      <c r="AD58" s="149">
        <f t="shared" ca="1" si="44"/>
        <v>0</v>
      </c>
      <c r="AE58" s="145" t="e">
        <f t="shared" ca="1" si="45"/>
        <v>#DIV/0!</v>
      </c>
    </row>
    <row r="59" spans="1:34">
      <c r="A59" s="175"/>
      <c r="B59" s="174"/>
      <c r="C59" s="142" cm="1">
        <f t="array" ref="C59:F59">IFERROR(_xlfn.XLOOKUP(B59,'G1'!$AP$4:$AP$34,'G1'!$AQ$4:$AT$34),0)</f>
        <v>0</v>
      </c>
      <c r="D59" s="142">
        <v>0</v>
      </c>
      <c r="E59" s="142">
        <v>0</v>
      </c>
      <c r="F59" s="142">
        <v>0</v>
      </c>
      <c r="G59" s="142" cm="1">
        <f t="array" ref="G59:J59">IFERROR(_xlfn.XLOOKUP(B59,'G2'!$AP$4:$AP$34,'G2'!$AQ$4:$AT$34),0)</f>
        <v>0</v>
      </c>
      <c r="H59" s="142">
        <v>0</v>
      </c>
      <c r="I59" s="142">
        <v>0</v>
      </c>
      <c r="J59" s="142">
        <v>0</v>
      </c>
      <c r="K59" s="142" cm="1">
        <f t="array" aca="1" ref="K59:N59" ca="1">IFERROR(_xlfn.XLOOKUP(B59,'G3'!$AP$4:$AP$34,'G3'!$AQ$4:$AT$34),0)</f>
        <v>0</v>
      </c>
      <c r="L59" s="142">
        <f ca="1"/>
        <v>0</v>
      </c>
      <c r="M59" s="142">
        <f ca="1"/>
        <v>0</v>
      </c>
      <c r="N59" s="142">
        <f ca="1"/>
        <v>0</v>
      </c>
      <c r="O59" s="142" cm="1">
        <f t="array" aca="1" ref="O59:R59" ca="1">IFERROR(_xlfn.XLOOKUP(B59,'G4'!$AP$4:$AP$34,'G4'!$AQ$4:$AT$34),0)</f>
        <v>0</v>
      </c>
      <c r="P59" s="142">
        <f ca="1"/>
        <v>0</v>
      </c>
      <c r="Q59" s="142">
        <f ca="1"/>
        <v>0</v>
      </c>
      <c r="R59" s="142">
        <f ca="1"/>
        <v>0</v>
      </c>
      <c r="S59" s="142" cm="1">
        <f t="array" aca="1" ref="S59:V59" ca="1">IFERROR(_xlfn.XLOOKUP(B59,'G5'!$AP$4:$AP$34,'G5'!$AQ$4:$AT$34),0)</f>
        <v>0</v>
      </c>
      <c r="T59" s="142">
        <f ca="1"/>
        <v>0</v>
      </c>
      <c r="U59" s="142">
        <f ca="1"/>
        <v>0</v>
      </c>
      <c r="V59" s="142">
        <f ca="1"/>
        <v>0</v>
      </c>
      <c r="W59" s="142" cm="1">
        <f t="array" ref="W59:Z59">IFERROR(_xlfn.XLOOKUP(B59,'G6'!$AP$4:$AP$34,'G6'!$AQ$4:$AT$34),0)</f>
        <v>0</v>
      </c>
      <c r="X59" s="142">
        <v>0</v>
      </c>
      <c r="Y59" s="142">
        <v>0</v>
      </c>
      <c r="Z59" s="142">
        <v>0</v>
      </c>
      <c r="AA59" s="149">
        <f t="shared" ca="1" si="41"/>
        <v>0</v>
      </c>
      <c r="AB59" s="149">
        <f t="shared" ca="1" si="42"/>
        <v>0</v>
      </c>
      <c r="AC59" s="149">
        <f t="shared" ca="1" si="43"/>
        <v>0</v>
      </c>
      <c r="AD59" s="149">
        <f t="shared" ca="1" si="44"/>
        <v>0</v>
      </c>
      <c r="AE59" s="145" t="e">
        <f t="shared" ca="1" si="45"/>
        <v>#DIV/0!</v>
      </c>
    </row>
    <row r="60" spans="1:34">
      <c r="A60" s="173"/>
      <c r="B60" s="177"/>
      <c r="C60" s="142" cm="1">
        <f t="array" ref="C60:F60">IFERROR(_xlfn.XLOOKUP(B60,'G1'!$AP$4:$AP$34,'G1'!$AQ$4:$AT$34),0)</f>
        <v>0</v>
      </c>
      <c r="D60" s="142">
        <v>0</v>
      </c>
      <c r="E60" s="142">
        <v>0</v>
      </c>
      <c r="F60" s="142">
        <v>0</v>
      </c>
      <c r="G60" s="142" cm="1">
        <f t="array" ref="G60:J60">IFERROR(_xlfn.XLOOKUP(B60,'G2'!$AP$4:$AP$34,'G2'!$AQ$4:$AT$34),0)</f>
        <v>0</v>
      </c>
      <c r="H60" s="142">
        <v>0</v>
      </c>
      <c r="I60" s="142">
        <v>0</v>
      </c>
      <c r="J60" s="142">
        <v>0</v>
      </c>
      <c r="K60" s="142" cm="1">
        <f t="array" aca="1" ref="K60:N60" ca="1">IFERROR(_xlfn.XLOOKUP(B60,'G3'!$AP$4:$AP$34,'G3'!$AQ$4:$AT$34),0)</f>
        <v>0</v>
      </c>
      <c r="L60" s="142">
        <f ca="1"/>
        <v>0</v>
      </c>
      <c r="M60" s="142">
        <f ca="1"/>
        <v>0</v>
      </c>
      <c r="N60" s="142">
        <f ca="1"/>
        <v>0</v>
      </c>
      <c r="O60" s="142" cm="1">
        <f t="array" aca="1" ref="O60:R60" ca="1">IFERROR(_xlfn.XLOOKUP(B60,'G4'!$AP$4:$AP$34,'G4'!$AQ$4:$AT$34),0)</f>
        <v>0</v>
      </c>
      <c r="P60" s="142">
        <f ca="1"/>
        <v>0</v>
      </c>
      <c r="Q60" s="142">
        <f ca="1"/>
        <v>0</v>
      </c>
      <c r="R60" s="142">
        <f ca="1"/>
        <v>0</v>
      </c>
      <c r="S60" s="142" cm="1">
        <f t="array" aca="1" ref="S60:V60" ca="1">IFERROR(_xlfn.XLOOKUP(B60,'G5'!$AP$4:$AP$34,'G5'!$AQ$4:$AT$34),0)</f>
        <v>0</v>
      </c>
      <c r="T60" s="142">
        <f ca="1"/>
        <v>0</v>
      </c>
      <c r="U60" s="142">
        <f ca="1"/>
        <v>0</v>
      </c>
      <c r="V60" s="142">
        <f ca="1"/>
        <v>0</v>
      </c>
      <c r="W60" s="142" cm="1">
        <f t="array" ref="W60:Z60">IFERROR(_xlfn.XLOOKUP(B60,'G6'!$AP$4:$AP$34,'G6'!$AQ$4:$AT$34),0)</f>
        <v>0</v>
      </c>
      <c r="X60" s="142">
        <v>0</v>
      </c>
      <c r="Y60" s="142">
        <v>0</v>
      </c>
      <c r="Z60" s="142">
        <v>0</v>
      </c>
      <c r="AA60" s="149">
        <f t="shared" ca="1" si="41"/>
        <v>0</v>
      </c>
      <c r="AB60" s="149">
        <f t="shared" ca="1" si="42"/>
        <v>0</v>
      </c>
      <c r="AC60" s="149">
        <f t="shared" ca="1" si="43"/>
        <v>0</v>
      </c>
      <c r="AD60" s="149">
        <f t="shared" ca="1" si="44"/>
        <v>0</v>
      </c>
      <c r="AE60" s="145" t="e">
        <f t="shared" ca="1" si="45"/>
        <v>#DIV/0!</v>
      </c>
    </row>
    <row r="61" spans="1:34" ht="17.25" thickBot="1">
      <c r="A61" s="173"/>
      <c r="B61" s="174"/>
      <c r="C61" s="142" cm="1">
        <f t="array" ref="C61:F61">IFERROR(_xlfn.XLOOKUP(B61,'G1'!$AP$4:$AP$34,'G1'!$AQ$4:$AT$34),0)</f>
        <v>0</v>
      </c>
      <c r="D61" s="142">
        <v>0</v>
      </c>
      <c r="E61" s="142">
        <v>0</v>
      </c>
      <c r="F61" s="142">
        <v>0</v>
      </c>
      <c r="G61" s="142" cm="1">
        <f t="array" ref="G61:J61">IFERROR(_xlfn.XLOOKUP(B61,'G2'!$AP$4:$AP$34,'G2'!$AQ$4:$AT$34),0)</f>
        <v>0</v>
      </c>
      <c r="H61" s="142">
        <v>0</v>
      </c>
      <c r="I61" s="142">
        <v>0</v>
      </c>
      <c r="J61" s="142">
        <v>0</v>
      </c>
      <c r="K61" s="142" cm="1">
        <f t="array" aca="1" ref="K61:N61" ca="1">IFERROR(_xlfn.XLOOKUP(B61,'G3'!$AP$4:$AP$34,'G3'!$AQ$4:$AT$34),0)</f>
        <v>0</v>
      </c>
      <c r="L61" s="142">
        <f ca="1"/>
        <v>0</v>
      </c>
      <c r="M61" s="142">
        <f ca="1"/>
        <v>0</v>
      </c>
      <c r="N61" s="142">
        <f ca="1"/>
        <v>0</v>
      </c>
      <c r="O61" s="142" cm="1">
        <f t="array" aca="1" ref="O61:R61" ca="1">IFERROR(_xlfn.XLOOKUP(B61,'G4'!$AP$4:$AP$34,'G4'!$AQ$4:$AT$34),0)</f>
        <v>0</v>
      </c>
      <c r="P61" s="142">
        <f ca="1"/>
        <v>0</v>
      </c>
      <c r="Q61" s="142">
        <f ca="1"/>
        <v>0</v>
      </c>
      <c r="R61" s="142">
        <f ca="1"/>
        <v>0</v>
      </c>
      <c r="S61" s="142" cm="1">
        <f t="array" aca="1" ref="S61:V61" ca="1">IFERROR(_xlfn.XLOOKUP(B61,'G5'!$AP$4:$AP$34,'G5'!$AQ$4:$AT$34),0)</f>
        <v>0</v>
      </c>
      <c r="T61" s="142">
        <f ca="1"/>
        <v>0</v>
      </c>
      <c r="U61" s="142">
        <f ca="1"/>
        <v>0</v>
      </c>
      <c r="V61" s="142">
        <f ca="1"/>
        <v>0</v>
      </c>
      <c r="W61" s="142" cm="1">
        <f t="array" ref="W61:Z61">IFERROR(_xlfn.XLOOKUP(B61,'G6'!$AP$4:$AP$34,'G6'!$AQ$4:$AT$34),0)</f>
        <v>0</v>
      </c>
      <c r="X61" s="142">
        <v>0</v>
      </c>
      <c r="Y61" s="142">
        <v>0</v>
      </c>
      <c r="Z61" s="142">
        <v>0</v>
      </c>
      <c r="AA61" s="149">
        <f t="shared" ca="1" si="41"/>
        <v>0</v>
      </c>
      <c r="AB61" s="149">
        <f t="shared" ca="1" si="42"/>
        <v>0</v>
      </c>
      <c r="AC61" s="149">
        <f t="shared" ca="1" si="43"/>
        <v>0</v>
      </c>
      <c r="AD61" s="149">
        <f t="shared" ca="1" si="44"/>
        <v>0</v>
      </c>
      <c r="AE61" s="145" t="e">
        <f t="shared" ref="AE61" ca="1" si="46">+AB61/AA61</f>
        <v>#DIV/0!</v>
      </c>
    </row>
    <row r="62" spans="1:34" ht="17.25" thickBot="1">
      <c r="A62" s="154"/>
      <c r="B62" s="154"/>
      <c r="C62" s="168">
        <f>SUM(C49:C61)</f>
        <v>0</v>
      </c>
      <c r="D62" s="168">
        <f>SUM(D49:D61)</f>
        <v>0</v>
      </c>
      <c r="E62" s="168">
        <f>SUM(E49:E61)</f>
        <v>0</v>
      </c>
      <c r="F62" s="168">
        <f>SUM(F49:F61)</f>
        <v>0</v>
      </c>
      <c r="G62" s="168">
        <f t="shared" ref="G62:AD62" si="47">SUM(G49:G61)</f>
        <v>0</v>
      </c>
      <c r="H62" s="168">
        <f t="shared" si="47"/>
        <v>0</v>
      </c>
      <c r="I62" s="168">
        <f t="shared" si="47"/>
        <v>0</v>
      </c>
      <c r="J62" s="168">
        <f t="shared" si="47"/>
        <v>0</v>
      </c>
      <c r="K62" s="168">
        <f t="shared" ca="1" si="47"/>
        <v>0</v>
      </c>
      <c r="L62" s="168">
        <f t="shared" ca="1" si="47"/>
        <v>0</v>
      </c>
      <c r="M62" s="168">
        <f t="shared" ca="1" si="47"/>
        <v>0</v>
      </c>
      <c r="N62" s="168">
        <f t="shared" ca="1" si="47"/>
        <v>0</v>
      </c>
      <c r="O62" s="168">
        <f t="shared" ca="1" si="47"/>
        <v>0</v>
      </c>
      <c r="P62" s="168">
        <f t="shared" ca="1" si="47"/>
        <v>0</v>
      </c>
      <c r="Q62" s="168">
        <f t="shared" ca="1" si="47"/>
        <v>0</v>
      </c>
      <c r="R62" s="168">
        <f t="shared" ca="1" si="47"/>
        <v>0</v>
      </c>
      <c r="S62" s="168">
        <f t="shared" ca="1" si="47"/>
        <v>0</v>
      </c>
      <c r="T62" s="168">
        <f t="shared" ca="1" si="47"/>
        <v>0</v>
      </c>
      <c r="U62" s="168">
        <f t="shared" ca="1" si="47"/>
        <v>0</v>
      </c>
      <c r="V62" s="168">
        <f t="shared" ca="1" si="47"/>
        <v>0</v>
      </c>
      <c r="W62" s="168">
        <f t="shared" si="47"/>
        <v>0</v>
      </c>
      <c r="X62" s="168">
        <f t="shared" si="47"/>
        <v>0</v>
      </c>
      <c r="Y62" s="168">
        <f t="shared" si="47"/>
        <v>0</v>
      </c>
      <c r="Z62" s="168">
        <f t="shared" si="47"/>
        <v>0</v>
      </c>
      <c r="AA62" s="168">
        <f t="shared" ca="1" si="47"/>
        <v>0</v>
      </c>
      <c r="AB62" s="168">
        <f t="shared" ca="1" si="47"/>
        <v>0</v>
      </c>
      <c r="AC62" s="168">
        <f t="shared" ca="1" si="47"/>
        <v>0</v>
      </c>
      <c r="AD62" s="168">
        <f t="shared" ca="1" si="47"/>
        <v>0</v>
      </c>
      <c r="AE62" s="159" t="e">
        <f t="shared" ca="1" si="45"/>
        <v>#DIV/0!</v>
      </c>
    </row>
    <row r="63" spans="1:34">
      <c r="A63" s="154"/>
      <c r="B63" s="154"/>
      <c r="C63" s="154"/>
      <c r="D63" s="154"/>
      <c r="E63" s="154"/>
      <c r="F63" s="154"/>
      <c r="G63" s="154"/>
      <c r="H63" s="154"/>
      <c r="I63" s="154"/>
      <c r="J63" s="154"/>
      <c r="K63" s="154"/>
      <c r="L63" s="154"/>
      <c r="M63" s="154"/>
      <c r="N63" s="154"/>
      <c r="O63" s="154"/>
      <c r="P63" s="154"/>
      <c r="Q63" s="154"/>
      <c r="R63" s="154"/>
      <c r="S63" s="154"/>
      <c r="T63" s="154"/>
      <c r="U63" s="154"/>
      <c r="V63" s="154"/>
      <c r="W63" s="154"/>
      <c r="X63" s="154"/>
      <c r="Y63" s="154"/>
      <c r="Z63" s="154"/>
      <c r="AA63" s="154"/>
      <c r="AB63" s="154"/>
      <c r="AC63" s="154"/>
      <c r="AD63" s="154"/>
      <c r="AE63" s="154"/>
    </row>
    <row r="66" spans="2:23" ht="17.25" thickBot="1"/>
    <row r="67" spans="2:23" ht="17.25" thickBot="1">
      <c r="B67" s="251" t="s">
        <v>59</v>
      </c>
      <c r="C67" s="272" t="s">
        <v>20</v>
      </c>
      <c r="D67" s="273"/>
      <c r="E67" s="280"/>
      <c r="F67" s="272" t="s">
        <v>29</v>
      </c>
      <c r="G67" s="273"/>
      <c r="H67" s="280"/>
      <c r="I67" s="272" t="s">
        <v>47</v>
      </c>
      <c r="J67" s="273"/>
      <c r="K67" s="280"/>
      <c r="L67" s="272" t="s">
        <v>48</v>
      </c>
      <c r="M67" s="273"/>
      <c r="N67" s="280"/>
      <c r="O67" s="272" t="s">
        <v>49</v>
      </c>
      <c r="P67" s="273"/>
      <c r="Q67" s="280"/>
      <c r="R67" s="273" t="s">
        <v>50</v>
      </c>
      <c r="S67" s="273"/>
      <c r="T67" s="280"/>
      <c r="U67" s="273" t="s">
        <v>8</v>
      </c>
      <c r="V67" s="273"/>
      <c r="W67" s="280"/>
    </row>
    <row r="68" spans="2:23" ht="17.25" thickBot="1">
      <c r="B68" s="252" t="s">
        <v>61</v>
      </c>
      <c r="C68" s="250" t="s">
        <v>25</v>
      </c>
      <c r="D68" s="248" t="s">
        <v>11</v>
      </c>
      <c r="E68" s="249" t="s">
        <v>7</v>
      </c>
      <c r="F68" s="247" t="s">
        <v>25</v>
      </c>
      <c r="G68" s="248" t="s">
        <v>11</v>
      </c>
      <c r="H68" s="249" t="s">
        <v>7</v>
      </c>
      <c r="I68" s="247" t="s">
        <v>25</v>
      </c>
      <c r="J68" s="248" t="s">
        <v>11</v>
      </c>
      <c r="K68" s="249" t="s">
        <v>7</v>
      </c>
      <c r="L68" s="247" t="s">
        <v>25</v>
      </c>
      <c r="M68" s="248" t="s">
        <v>11</v>
      </c>
      <c r="N68" s="249" t="s">
        <v>7</v>
      </c>
      <c r="O68" s="247" t="s">
        <v>25</v>
      </c>
      <c r="P68" s="248" t="s">
        <v>11</v>
      </c>
      <c r="Q68" s="249" t="s">
        <v>7</v>
      </c>
      <c r="R68" s="250" t="s">
        <v>25</v>
      </c>
      <c r="S68" s="248" t="s">
        <v>11</v>
      </c>
      <c r="T68" s="249" t="s">
        <v>7</v>
      </c>
      <c r="U68" s="247" t="s">
        <v>25</v>
      </c>
      <c r="V68" s="248" t="s">
        <v>11</v>
      </c>
      <c r="W68" s="249" t="s">
        <v>7</v>
      </c>
    </row>
    <row r="69" spans="2:23">
      <c r="B69" s="246" t="s">
        <v>60</v>
      </c>
      <c r="C69" s="232" cm="1">
        <f t="array" ref="C69:E69">IFERROR(_xlfn.XLOOKUP(B69,'G1'!$AV$5:$AV$27,'G1'!AW$5:AY$27),0)</f>
        <v>20</v>
      </c>
      <c r="D69" s="230">
        <v>2</v>
      </c>
      <c r="E69" s="234">
        <v>11</v>
      </c>
      <c r="F69" s="232" cm="1">
        <f t="array" ref="F69">IFERROR(_xlfn.XLOOKUP(B69,'G2'!$AV$5:$AV$27,'G2'!AW$5:AY$27),0)</f>
        <v>0</v>
      </c>
      <c r="G69" s="230"/>
      <c r="H69" s="234"/>
      <c r="I69" s="232" cm="1">
        <f t="array" ref="I69">IFERROR(_xlfn.XLOOKUP(B69,'G3'!$AV$5:$AV$27,'G3'!AW$5:AY$27),0)</f>
        <v>0</v>
      </c>
      <c r="J69" s="230"/>
      <c r="K69" s="234"/>
      <c r="L69" s="232" cm="1">
        <f t="array" ref="L69">IFERROR(_xlfn.XLOOKUP(B69,'G4'!$AV$5:$AV$27,'G4'!AW$5:AY$27),0)</f>
        <v>0</v>
      </c>
      <c r="M69" s="230"/>
      <c r="N69" s="234"/>
      <c r="O69" s="232" cm="1">
        <f t="array" ref="O69:Q69">IFERROR(_xlfn.XLOOKUP(B69,'G5'!$AV$5:$AV$27,'G5'!AW$5:AY$27),0)</f>
        <v>22</v>
      </c>
      <c r="P69" s="230">
        <v>7</v>
      </c>
      <c r="Q69" s="234">
        <v>12</v>
      </c>
      <c r="R69" s="232" cm="1">
        <f t="array" ref="R69">IFERROR(_xlfn.XLOOKUP(B69,'G6'!$AV$5:$AV$27,'G6'!AW$5:AY$27),0)</f>
        <v>0</v>
      </c>
      <c r="S69" s="230"/>
      <c r="T69" s="234"/>
      <c r="U69" s="232">
        <f>C69+F69+I69+L69+O69+R69</f>
        <v>42</v>
      </c>
      <c r="V69" s="230">
        <f t="shared" ref="V69:W69" si="48">D69+G69+J69+M69+P69+S69</f>
        <v>9</v>
      </c>
      <c r="W69" s="234">
        <f t="shared" si="48"/>
        <v>23</v>
      </c>
    </row>
    <row r="70" spans="2:23">
      <c r="B70" s="246" t="s">
        <v>122</v>
      </c>
      <c r="C70" s="238" cm="1">
        <f t="array" ref="C70">IFERROR(_xlfn.XLOOKUP(B70,'G1'!$AV$5:$AV$27,'G1'!AW$5:AY$27),0)</f>
        <v>0</v>
      </c>
      <c r="D70" s="60"/>
      <c r="E70" s="239"/>
      <c r="F70" s="238" cm="1">
        <f t="array" ref="F70">IFERROR(_xlfn.XLOOKUP(B70,'G2'!$AV$5:$AV$27,'G2'!AW$5:AY$27),0)</f>
        <v>0</v>
      </c>
      <c r="G70" s="60"/>
      <c r="H70" s="239"/>
      <c r="I70" s="238" cm="1">
        <f t="array" ref="I70:K70">IFERROR(_xlfn.XLOOKUP(B70,'G3'!$AV$5:$AV$27,'G3'!AW$5:AY$27),0)</f>
        <v>10</v>
      </c>
      <c r="J70" s="60">
        <v>1</v>
      </c>
      <c r="K70" s="239">
        <v>7</v>
      </c>
      <c r="L70" s="238" cm="1">
        <f t="array" ref="L70">IFERROR(_xlfn.XLOOKUP(B70,'G4'!$AV$5:$AV$27,'G4'!AW$5:AY$27),0)</f>
        <v>0</v>
      </c>
      <c r="M70" s="60"/>
      <c r="N70" s="239"/>
      <c r="O70" s="238" cm="1">
        <f t="array" ref="O70">IFERROR(_xlfn.XLOOKUP(B70,'G5'!$AV$5:$AV$27,'G5'!AW$5:AY$27),0)</f>
        <v>0</v>
      </c>
      <c r="P70" s="60"/>
      <c r="Q70" s="239"/>
      <c r="R70" s="238" cm="1">
        <f t="array" ref="R70">IFERROR(_xlfn.XLOOKUP(B70,'G6'!$AV$5:$AV$27,'G6'!AW$5:AY$27),0)</f>
        <v>0</v>
      </c>
      <c r="S70" s="60"/>
      <c r="T70" s="239"/>
      <c r="U70" s="238">
        <f>C70+F70+I70+L70+O70+R70</f>
        <v>10</v>
      </c>
      <c r="V70" s="60">
        <f t="shared" ref="V70" si="49">D70+G70+J70+M70+P70+S70</f>
        <v>1</v>
      </c>
      <c r="W70" s="239">
        <f t="shared" ref="W70" si="50">E70+H70+K70+N70+Q70+T70</f>
        <v>7</v>
      </c>
    </row>
    <row r="71" spans="2:23">
      <c r="B71" s="77" t="s">
        <v>39</v>
      </c>
      <c r="C71" s="238" cm="1">
        <f t="array" ref="C71:E71">IFERROR(_xlfn.XLOOKUP(B71,'G1'!$AV$5:$AV$27,'G1'!AW$5:AY$27),0)</f>
        <v>10</v>
      </c>
      <c r="D71" s="60">
        <v>1</v>
      </c>
      <c r="E71" s="239">
        <v>9</v>
      </c>
      <c r="F71" s="238" cm="1">
        <f t="array" ref="F71">IFERROR(_xlfn.XLOOKUP(B71,'G2'!$AV$5:$AV$27,'G2'!AW$5:AY$27),0)</f>
        <v>0</v>
      </c>
      <c r="G71" s="60"/>
      <c r="H71" s="239"/>
      <c r="I71" s="238" cm="1">
        <f t="array" ref="I71">IFERROR(_xlfn.XLOOKUP(B71,'G3'!$AV$5:$AV$27,'G3'!AW$5:AY$27),0)</f>
        <v>0</v>
      </c>
      <c r="J71" s="60"/>
      <c r="K71" s="239"/>
      <c r="L71" s="238" cm="1">
        <f t="array" ref="L71:N71">IFERROR(_xlfn.XLOOKUP(B71,'G4'!$AV$5:$AV$27,'G4'!AW$5:AY$27),0)</f>
        <v>24</v>
      </c>
      <c r="M71" s="60">
        <v>6</v>
      </c>
      <c r="N71" s="239">
        <v>11</v>
      </c>
      <c r="O71" s="238" cm="1">
        <f t="array" ref="O71">IFERROR(_xlfn.XLOOKUP(B71,'G5'!$AV$5:$AV$27,'G5'!AW$5:AY$27),0)</f>
        <v>0</v>
      </c>
      <c r="P71" s="60"/>
      <c r="Q71" s="239"/>
      <c r="R71" s="238" cm="1">
        <f t="array" ref="R71">IFERROR(_xlfn.XLOOKUP(B71,'G6'!$AV$5:$AV$27,'G6'!AW$5:AY$27),0)</f>
        <v>0</v>
      </c>
      <c r="S71" s="60"/>
      <c r="T71" s="239"/>
      <c r="U71" s="238">
        <f t="shared" ref="U71:U76" si="51">C71+F71+I71+L71+O71+R71</f>
        <v>34</v>
      </c>
      <c r="V71" s="60">
        <f t="shared" ref="V71:V76" si="52">D71+G71+J71+M71+P71+S71</f>
        <v>7</v>
      </c>
      <c r="W71" s="239">
        <f t="shared" ref="W71:W76" si="53">E71+H71+K71+N71+Q71+T71</f>
        <v>20</v>
      </c>
    </row>
    <row r="72" spans="2:23">
      <c r="B72" s="77" t="s">
        <v>40</v>
      </c>
      <c r="C72" s="238" cm="1">
        <f t="array" ref="C72:E72">IFERROR(_xlfn.XLOOKUP(B72,'G1'!$AV$5:$AV$27,'G1'!AW$5:AY$27),0)</f>
        <v>12</v>
      </c>
      <c r="D72" s="60">
        <v>3</v>
      </c>
      <c r="E72" s="239">
        <v>6</v>
      </c>
      <c r="F72" s="238" cm="1">
        <f t="array" ref="F72:H72">IFERROR(_xlfn.XLOOKUP(B72,'G2'!$AV$5:$AV$27,'G2'!AW$5:AY$27),0)</f>
        <v>24</v>
      </c>
      <c r="G72" s="60">
        <v>6</v>
      </c>
      <c r="H72" s="239">
        <v>14</v>
      </c>
      <c r="I72" s="238" cm="1">
        <f t="array" ref="I72">IFERROR(_xlfn.XLOOKUP(B72,'G3'!$AV$5:$AV$27,'G3'!AW$5:AY$27),0)</f>
        <v>0</v>
      </c>
      <c r="J72" s="60"/>
      <c r="K72" s="239"/>
      <c r="L72" s="238" cm="1">
        <f t="array" ref="L72">IFERROR(_xlfn.XLOOKUP(B72,'G4'!$AV$5:$AV$27,'G4'!AW$5:AY$27),0)</f>
        <v>0</v>
      </c>
      <c r="M72" s="60"/>
      <c r="N72" s="239"/>
      <c r="O72" s="238" cm="1">
        <f t="array" ref="O72">IFERROR(_xlfn.XLOOKUP(B72,'G5'!$AV$5:$AV$27,'G5'!AW$5:AY$27),0)</f>
        <v>0</v>
      </c>
      <c r="P72" s="60"/>
      <c r="Q72" s="239"/>
      <c r="R72" s="238" cm="1">
        <f t="array" ref="R72">IFERROR(_xlfn.XLOOKUP(B72,'G6'!$AV$5:$AV$27,'G6'!AW$5:AY$27),0)</f>
        <v>0</v>
      </c>
      <c r="S72" s="60"/>
      <c r="T72" s="239"/>
      <c r="U72" s="238">
        <f t="shared" si="51"/>
        <v>36</v>
      </c>
      <c r="V72" s="60">
        <f t="shared" si="52"/>
        <v>9</v>
      </c>
      <c r="W72" s="239">
        <f t="shared" si="53"/>
        <v>20</v>
      </c>
    </row>
    <row r="73" spans="2:23">
      <c r="B73" s="77" t="s">
        <v>37</v>
      </c>
      <c r="C73" s="238" cm="1">
        <f t="array" ref="C73">IFERROR(_xlfn.XLOOKUP(B73,'G1'!$AV$5:$AV$27,'G1'!AW$5:AY$27),0)</f>
        <v>0</v>
      </c>
      <c r="D73" s="60"/>
      <c r="E73" s="239"/>
      <c r="F73" s="238" cm="1">
        <f t="array" ref="F73:H73">IFERROR(_xlfn.XLOOKUP(B73,'G2'!$AV$5:$AV$27,'G2'!AW$5:AY$27),0)</f>
        <v>31</v>
      </c>
      <c r="G73" s="60">
        <v>13</v>
      </c>
      <c r="H73" s="239">
        <v>8</v>
      </c>
      <c r="I73" s="238" cm="1">
        <f t="array" ref="I73">IFERROR(_xlfn.XLOOKUP(B73,'G3'!$AV$5:$AV$27,'G3'!AW$5:AY$27),0)</f>
        <v>0</v>
      </c>
      <c r="J73" s="60"/>
      <c r="K73" s="239"/>
      <c r="L73" s="238" cm="1">
        <f t="array" ref="L73">IFERROR(_xlfn.XLOOKUP(B73,'G4'!$AV$5:$AV$27,'G4'!AW$5:AY$27),0)</f>
        <v>0</v>
      </c>
      <c r="M73" s="60"/>
      <c r="N73" s="239"/>
      <c r="O73" s="238" cm="1">
        <f t="array" ref="O73">IFERROR(_xlfn.XLOOKUP(B73,'G5'!$AV$5:$AV$27,'G5'!AW$5:AY$27),0)</f>
        <v>0</v>
      </c>
      <c r="P73" s="60"/>
      <c r="Q73" s="239"/>
      <c r="R73" s="238" cm="1">
        <f t="array" ref="R73">IFERROR(_xlfn.XLOOKUP(B73,'G6'!$AV$5:$AV$27,'G6'!AW$5:AY$27),0)</f>
        <v>0</v>
      </c>
      <c r="S73" s="60"/>
      <c r="T73" s="239"/>
      <c r="U73" s="238">
        <f t="shared" si="51"/>
        <v>31</v>
      </c>
      <c r="V73" s="60">
        <f t="shared" si="52"/>
        <v>13</v>
      </c>
      <c r="W73" s="239">
        <f t="shared" si="53"/>
        <v>8</v>
      </c>
    </row>
    <row r="74" spans="2:23">
      <c r="B74" s="77" t="s">
        <v>117</v>
      </c>
      <c r="C74" s="238" cm="1">
        <f t="array" ref="C74">IFERROR(_xlfn.XLOOKUP(B74,'G1'!$AV$5:$AV$27,'G1'!AW$5:AY$27),0)</f>
        <v>0</v>
      </c>
      <c r="D74" s="60"/>
      <c r="E74" s="239"/>
      <c r="F74" s="238" cm="1">
        <f t="array" ref="F74">IFERROR(_xlfn.XLOOKUP(B74,'G2'!$AV$5:$AV$27,'G2'!AW$5:AY$27),0)</f>
        <v>0</v>
      </c>
      <c r="G74" s="60"/>
      <c r="H74" s="239"/>
      <c r="I74" s="238" cm="1">
        <f t="array" ref="I74">IFERROR(_xlfn.XLOOKUP(B74,'G3'!$AV$5:$AV$27,'G3'!AW$5:AY$27),0)</f>
        <v>0</v>
      </c>
      <c r="J74" s="60"/>
      <c r="K74" s="239"/>
      <c r="L74" s="238" cm="1">
        <f t="array" ref="L74:N74">IFERROR(_xlfn.XLOOKUP(B74,'G4'!$AV$5:$AV$27,'G4'!AW$5:AY$27),0)</f>
        <v>28</v>
      </c>
      <c r="M74" s="60">
        <v>11</v>
      </c>
      <c r="N74" s="239">
        <v>11</v>
      </c>
      <c r="O74" s="238" cm="1">
        <f t="array" ref="O74:Q74">IFERROR(_xlfn.XLOOKUP(B74,'G5'!$AV$5:$AV$27,'G5'!AW$5:AY$27),0)</f>
        <v>23</v>
      </c>
      <c r="P74" s="60">
        <v>11</v>
      </c>
      <c r="Q74" s="239">
        <v>4</v>
      </c>
      <c r="R74" s="238" cm="1">
        <f t="array" ref="R74">IFERROR(_xlfn.XLOOKUP(B74,'G6'!$AV$5:$AV$27,'G6'!AW$5:AY$27),0)</f>
        <v>0</v>
      </c>
      <c r="S74" s="60"/>
      <c r="T74" s="239"/>
      <c r="U74" s="238">
        <f t="shared" si="51"/>
        <v>51</v>
      </c>
      <c r="V74" s="60">
        <f t="shared" si="52"/>
        <v>22</v>
      </c>
      <c r="W74" s="239">
        <f t="shared" si="53"/>
        <v>15</v>
      </c>
    </row>
    <row r="75" spans="2:23">
      <c r="B75" s="77" t="s">
        <v>34</v>
      </c>
      <c r="C75" s="238" cm="1">
        <f t="array" ref="C75">IFERROR(_xlfn.XLOOKUP(B75,'G1'!$AV$5:$AV$27,'G1'!AW$5:AY$27),0)</f>
        <v>0</v>
      </c>
      <c r="D75" s="60"/>
      <c r="E75" s="239"/>
      <c r="F75" s="238" cm="1">
        <f t="array" ref="F75">IFERROR(_xlfn.XLOOKUP(B75,'G2'!$AV$5:$AV$27,'G2'!AW$5:AY$27),0)</f>
        <v>0</v>
      </c>
      <c r="G75" s="60"/>
      <c r="H75" s="239"/>
      <c r="I75" s="238" cm="1">
        <f t="array" ref="I75:K75">IFERROR(_xlfn.XLOOKUP(B75,'G3'!$AV$5:$AV$27,'G3'!AW$5:AY$27),0)</f>
        <v>9</v>
      </c>
      <c r="J75" s="60">
        <v>3</v>
      </c>
      <c r="K75" s="239">
        <v>3</v>
      </c>
      <c r="L75" s="238" cm="1">
        <f t="array" ref="L75">IFERROR(_xlfn.XLOOKUP(B75,'G4'!$AV$5:$AV$27,'G4'!AW$5:AY$27),0)</f>
        <v>0</v>
      </c>
      <c r="M75" s="60"/>
      <c r="N75" s="239"/>
      <c r="O75" s="238" cm="1">
        <f t="array" ref="O75">IFERROR(_xlfn.XLOOKUP(B75,'G5'!$AV$5:$AV$27,'G5'!AW$5:AY$27),0)</f>
        <v>0</v>
      </c>
      <c r="P75" s="60"/>
      <c r="Q75" s="239"/>
      <c r="R75" s="238" cm="1">
        <f t="array" ref="R75">IFERROR(_xlfn.XLOOKUP(B75,'G6'!$AV$5:$AV$27,'G6'!AW$5:AY$27),0)</f>
        <v>0</v>
      </c>
      <c r="S75" s="60"/>
      <c r="T75" s="239"/>
      <c r="U75" s="238">
        <f t="shared" si="51"/>
        <v>9</v>
      </c>
      <c r="V75" s="60">
        <f t="shared" si="52"/>
        <v>3</v>
      </c>
      <c r="W75" s="239">
        <f t="shared" si="53"/>
        <v>3</v>
      </c>
    </row>
    <row r="76" spans="2:23" ht="17.25" thickBot="1">
      <c r="B76" s="215"/>
      <c r="C76" s="226" cm="1">
        <f t="array" ref="C76:E76">IFERROR(_xlfn.XLOOKUP(B76,'G1'!$AV$5:$AV$27,'G1'!AW$5:AY$27),0)</f>
        <v>0</v>
      </c>
      <c r="D76" s="221">
        <v>0</v>
      </c>
      <c r="E76" s="222">
        <v>0</v>
      </c>
      <c r="F76" s="226" cm="1">
        <f t="array" ref="F76:H76">IFERROR(_xlfn.XLOOKUP(B76,'G2'!$AV$5:$AV$27,'G2'!AW$5:AY$27),0)</f>
        <v>0</v>
      </c>
      <c r="G76" s="221">
        <v>0</v>
      </c>
      <c r="H76" s="222">
        <v>0</v>
      </c>
      <c r="I76" s="226" cm="1">
        <f t="array" ref="I76:K76">IFERROR(_xlfn.XLOOKUP(B76,'G3'!$AV$5:$AV$27,'G3'!AW$5:AY$27),0)</f>
        <v>0</v>
      </c>
      <c r="J76" s="221">
        <v>0</v>
      </c>
      <c r="K76" s="222">
        <v>0</v>
      </c>
      <c r="L76" s="226" cm="1">
        <f t="array" ref="L76:N76">IFERROR(_xlfn.XLOOKUP(B76,'G4'!$AV$5:$AV$27,'G4'!AW$5:AY$27),0)</f>
        <v>0</v>
      </c>
      <c r="M76" s="221">
        <v>0</v>
      </c>
      <c r="N76" s="222">
        <v>0</v>
      </c>
      <c r="O76" s="226" cm="1">
        <f t="array" ref="O76:Q76">IFERROR(_xlfn.XLOOKUP(B76,'G5'!$AV$5:$AV$27,'G5'!AW$5:AY$27),0)</f>
        <v>0</v>
      </c>
      <c r="P76" s="221">
        <v>0</v>
      </c>
      <c r="Q76" s="222">
        <v>0</v>
      </c>
      <c r="R76" s="226" cm="1">
        <f t="array" ref="R76:T76">IFERROR(_xlfn.XLOOKUP(B76,'G6'!$AV$5:$AV$27,'G6'!AW$5:AY$27),0)</f>
        <v>0</v>
      </c>
      <c r="S76" s="221">
        <v>0</v>
      </c>
      <c r="T76" s="222">
        <v>0</v>
      </c>
      <c r="U76" s="226">
        <f t="shared" si="51"/>
        <v>0</v>
      </c>
      <c r="V76" s="221">
        <f t="shared" si="52"/>
        <v>0</v>
      </c>
      <c r="W76" s="222">
        <f t="shared" si="53"/>
        <v>0</v>
      </c>
    </row>
    <row r="80" spans="2:23">
      <c r="B80" s="1"/>
    </row>
  </sheetData>
  <mergeCells count="35">
    <mergeCell ref="R67:T67"/>
    <mergeCell ref="U67:W67"/>
    <mergeCell ref="C67:E67"/>
    <mergeCell ref="F67:H67"/>
    <mergeCell ref="I67:K67"/>
    <mergeCell ref="L67:N67"/>
    <mergeCell ref="O67:Q67"/>
    <mergeCell ref="AA32:AE32"/>
    <mergeCell ref="C3:F3"/>
    <mergeCell ref="G3:J3"/>
    <mergeCell ref="AA3:AE3"/>
    <mergeCell ref="C17:F17"/>
    <mergeCell ref="G17:J17"/>
    <mergeCell ref="AA17:AE17"/>
    <mergeCell ref="K47:N47"/>
    <mergeCell ref="O47:R47"/>
    <mergeCell ref="S47:V47"/>
    <mergeCell ref="C32:F32"/>
    <mergeCell ref="G32:J32"/>
    <mergeCell ref="W47:Z47"/>
    <mergeCell ref="C47:F47"/>
    <mergeCell ref="G47:J47"/>
    <mergeCell ref="AA47:AE47"/>
    <mergeCell ref="K3:N3"/>
    <mergeCell ref="O3:R3"/>
    <mergeCell ref="S3:V3"/>
    <mergeCell ref="W3:Z3"/>
    <mergeCell ref="K17:N17"/>
    <mergeCell ref="O17:R17"/>
    <mergeCell ref="S17:V17"/>
    <mergeCell ref="W17:Z17"/>
    <mergeCell ref="K32:N32"/>
    <mergeCell ref="O32:R32"/>
    <mergeCell ref="S32:V32"/>
    <mergeCell ref="W32:Z32"/>
  </mergeCells>
  <phoneticPr fontId="1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107"/>
  <sheetViews>
    <sheetView topLeftCell="A66" workbookViewId="0">
      <selection activeCell="L77" sqref="L77:N77"/>
    </sheetView>
  </sheetViews>
  <sheetFormatPr defaultRowHeight="16.5"/>
  <cols>
    <col min="1" max="1" width="8.875" style="1"/>
    <col min="2" max="2" width="13.125" style="1" customWidth="1"/>
    <col min="3" max="3" width="14" customWidth="1"/>
    <col min="7" max="7" width="11.5" customWidth="1"/>
    <col min="8" max="8" width="12.5" customWidth="1"/>
    <col min="9" max="9" width="13.125" style="122" customWidth="1"/>
    <col min="10" max="10" width="13.375" customWidth="1"/>
    <col min="11" max="11" width="10.375" customWidth="1"/>
    <col min="12" max="12" width="9.875" customWidth="1"/>
    <col min="13" max="13" width="11.5" customWidth="1"/>
  </cols>
  <sheetData>
    <row r="2" spans="1:24">
      <c r="I2" s="120" t="s">
        <v>216</v>
      </c>
      <c r="N2" s="271"/>
      <c r="O2" s="271"/>
    </row>
    <row r="3" spans="1:24" ht="15" customHeight="1">
      <c r="A3" s="60" t="s">
        <v>66</v>
      </c>
      <c r="B3" s="60" t="s">
        <v>51</v>
      </c>
      <c r="C3" s="60" t="s">
        <v>32</v>
      </c>
      <c r="D3" s="60" t="s">
        <v>25</v>
      </c>
      <c r="E3" s="60" t="s">
        <v>11</v>
      </c>
      <c r="F3" s="60" t="s">
        <v>7</v>
      </c>
      <c r="G3" s="60" t="s">
        <v>87</v>
      </c>
      <c r="H3" s="60" t="s">
        <v>53</v>
      </c>
      <c r="I3" s="121" t="s">
        <v>52</v>
      </c>
      <c r="J3" s="60" t="s">
        <v>90</v>
      </c>
      <c r="K3" s="60" t="s">
        <v>54</v>
      </c>
      <c r="L3" s="60" t="s">
        <v>55</v>
      </c>
      <c r="N3" s="1"/>
      <c r="O3" s="1"/>
    </row>
    <row r="4" spans="1:24">
      <c r="A4" s="1" t="s">
        <v>70</v>
      </c>
      <c r="B4" s="1" t="s">
        <v>81</v>
      </c>
      <c r="C4" t="e" cm="1">
        <f t="array" aca="1" ref="C4:G13" ca="1">_xlfn.CHOOSECOLS('成績匯總 (函數)'!$B$5:$AD$14,1,26,27,28,29)</f>
        <v>#NAME?</v>
      </c>
      <c r="D4" t="e">
        <f ca="1"/>
        <v>#NAME?</v>
      </c>
      <c r="E4" t="e">
        <f ca="1"/>
        <v>#NAME?</v>
      </c>
      <c r="F4" t="e">
        <f ca="1"/>
        <v>#NAME?</v>
      </c>
      <c r="G4" t="e">
        <f ca="1"/>
        <v>#NAME?</v>
      </c>
      <c r="H4">
        <v>3</v>
      </c>
      <c r="I4" s="122" t="e">
        <f ca="1">IF(D4&lt;6,"",E4/D4)</f>
        <v>#NAME?</v>
      </c>
      <c r="J4" s="122" t="e">
        <f ca="1">IF(H4&lt;1,"",G4/H4)</f>
        <v>#NAME?</v>
      </c>
      <c r="K4" t="e">
        <f ca="1">_xlfn.RANK.EQ(I4,$I$4:$I$53)</f>
        <v>#NAME?</v>
      </c>
      <c r="L4" t="e">
        <f ca="1">_xlfn.RANK.EQ(J4,$J$4:$J$57)</f>
        <v>#NAME?</v>
      </c>
    </row>
    <row r="5" spans="1:24">
      <c r="A5" s="1" t="s">
        <v>70</v>
      </c>
      <c r="B5" s="1" t="s">
        <v>81</v>
      </c>
      <c r="C5" t="e">
        <f ca="1"/>
        <v>#NAME?</v>
      </c>
      <c r="D5" t="e">
        <f ca="1"/>
        <v>#NAME?</v>
      </c>
      <c r="E5" t="e">
        <f ca="1"/>
        <v>#NAME?</v>
      </c>
      <c r="F5" t="e">
        <f ca="1"/>
        <v>#NAME?</v>
      </c>
      <c r="G5" t="e">
        <f ca="1"/>
        <v>#NAME?</v>
      </c>
      <c r="H5">
        <v>3</v>
      </c>
      <c r="I5" s="122" t="e">
        <f t="shared" ref="I5:I38" ca="1" si="0">IF(D5&lt;6,"",E5/D5)</f>
        <v>#NAME?</v>
      </c>
      <c r="J5" s="122" t="e">
        <f t="shared" ref="J5:J38" ca="1" si="1">IF(H5&lt;1,"",G5/H5)</f>
        <v>#NAME?</v>
      </c>
      <c r="K5" t="e">
        <f t="shared" ref="K5:K38" ca="1" si="2">_xlfn.RANK.EQ(I5,$I$4:$I$53)</f>
        <v>#NAME?</v>
      </c>
      <c r="L5" t="e">
        <f t="shared" ref="L5:L38" ca="1" si="3">_xlfn.RANK.EQ(J5,$J$4:$J$57)</f>
        <v>#NAME?</v>
      </c>
    </row>
    <row r="6" spans="1:24">
      <c r="A6" s="1" t="s">
        <v>68</v>
      </c>
      <c r="B6" s="1" t="s">
        <v>81</v>
      </c>
      <c r="C6" t="e">
        <f ca="1"/>
        <v>#NAME?</v>
      </c>
      <c r="D6" t="e">
        <f ca="1"/>
        <v>#NAME?</v>
      </c>
      <c r="E6" t="e">
        <f ca="1"/>
        <v>#NAME?</v>
      </c>
      <c r="F6" t="e">
        <f ca="1"/>
        <v>#NAME?</v>
      </c>
      <c r="G6" t="e">
        <f ca="1"/>
        <v>#NAME?</v>
      </c>
      <c r="H6">
        <v>1</v>
      </c>
      <c r="I6" s="122" t="e">
        <f t="shared" ca="1" si="0"/>
        <v>#NAME?</v>
      </c>
      <c r="J6" s="122" t="e">
        <f t="shared" ca="1" si="1"/>
        <v>#NAME?</v>
      </c>
      <c r="K6" t="e">
        <f t="shared" ca="1" si="2"/>
        <v>#NAME?</v>
      </c>
      <c r="L6" t="e">
        <f t="shared" ca="1" si="3"/>
        <v>#NAME?</v>
      </c>
    </row>
    <row r="7" spans="1:24">
      <c r="A7" s="1" t="s">
        <v>68</v>
      </c>
      <c r="B7" s="1" t="s">
        <v>81</v>
      </c>
      <c r="C7" t="e">
        <f ca="1"/>
        <v>#NAME?</v>
      </c>
      <c r="D7" t="e">
        <f ca="1"/>
        <v>#NAME?</v>
      </c>
      <c r="E7" t="e">
        <f ca="1"/>
        <v>#NAME?</v>
      </c>
      <c r="F7" t="e">
        <f ca="1"/>
        <v>#NAME?</v>
      </c>
      <c r="G7" t="e">
        <f ca="1"/>
        <v>#NAME?</v>
      </c>
      <c r="H7">
        <v>3</v>
      </c>
      <c r="I7" s="122" t="e">
        <f t="shared" ca="1" si="0"/>
        <v>#NAME?</v>
      </c>
      <c r="J7" s="122" t="e">
        <f t="shared" ca="1" si="1"/>
        <v>#NAME?</v>
      </c>
      <c r="K7" t="e">
        <f t="shared" ca="1" si="2"/>
        <v>#NAME?</v>
      </c>
      <c r="L7" t="e">
        <f t="shared" ca="1" si="3"/>
        <v>#NAME?</v>
      </c>
    </row>
    <row r="8" spans="1:24">
      <c r="C8" t="e">
        <f ca="1"/>
        <v>#NAME?</v>
      </c>
      <c r="D8" t="e">
        <f ca="1"/>
        <v>#NAME?</v>
      </c>
      <c r="E8" t="e">
        <f ca="1"/>
        <v>#NAME?</v>
      </c>
      <c r="F8" t="e">
        <f ca="1"/>
        <v>#NAME?</v>
      </c>
      <c r="G8" t="e">
        <f ca="1"/>
        <v>#NAME?</v>
      </c>
      <c r="I8" s="122" t="e">
        <f t="shared" ca="1" si="0"/>
        <v>#NAME?</v>
      </c>
      <c r="J8" s="122" t="str">
        <f t="shared" si="1"/>
        <v/>
      </c>
      <c r="K8" t="e">
        <f t="shared" ca="1" si="2"/>
        <v>#NAME?</v>
      </c>
      <c r="L8" t="e">
        <f t="shared" si="3"/>
        <v>#VALUE!</v>
      </c>
    </row>
    <row r="9" spans="1:24">
      <c r="A9" s="1" t="s">
        <v>70</v>
      </c>
      <c r="B9" s="1" t="s">
        <v>81</v>
      </c>
      <c r="C9" t="e">
        <f ca="1"/>
        <v>#NAME?</v>
      </c>
      <c r="D9" t="e">
        <f ca="1"/>
        <v>#NAME?</v>
      </c>
      <c r="E9" t="e">
        <f ca="1"/>
        <v>#NAME?</v>
      </c>
      <c r="F9" t="e">
        <f ca="1"/>
        <v>#NAME?</v>
      </c>
      <c r="G9" t="e">
        <f ca="1"/>
        <v>#NAME?</v>
      </c>
      <c r="H9">
        <v>3</v>
      </c>
      <c r="I9" s="122" t="e">
        <f t="shared" ca="1" si="0"/>
        <v>#NAME?</v>
      </c>
      <c r="J9" s="122" t="e">
        <f t="shared" ca="1" si="1"/>
        <v>#NAME?</v>
      </c>
      <c r="K9" t="e">
        <f t="shared" ca="1" si="2"/>
        <v>#NAME?</v>
      </c>
      <c r="L9" t="e">
        <f t="shared" ca="1" si="3"/>
        <v>#NAME?</v>
      </c>
    </row>
    <row r="10" spans="1:24">
      <c r="A10" s="1" t="s">
        <v>70</v>
      </c>
      <c r="B10" s="1" t="s">
        <v>81</v>
      </c>
      <c r="C10" t="e">
        <f ca="1"/>
        <v>#NAME?</v>
      </c>
      <c r="D10" t="e">
        <f ca="1"/>
        <v>#NAME?</v>
      </c>
      <c r="E10" t="e">
        <f ca="1"/>
        <v>#NAME?</v>
      </c>
      <c r="F10" t="e">
        <f ca="1"/>
        <v>#NAME?</v>
      </c>
      <c r="G10" t="e">
        <f ca="1"/>
        <v>#NAME?</v>
      </c>
      <c r="H10">
        <v>2</v>
      </c>
      <c r="I10" s="122" t="e">
        <f t="shared" ca="1" si="0"/>
        <v>#NAME?</v>
      </c>
      <c r="J10" s="122" t="e">
        <f t="shared" ca="1" si="1"/>
        <v>#NAME?</v>
      </c>
      <c r="K10" t="e">
        <f t="shared" ca="1" si="2"/>
        <v>#NAME?</v>
      </c>
      <c r="L10" t="e">
        <f t="shared" ca="1" si="3"/>
        <v>#NAME?</v>
      </c>
    </row>
    <row r="11" spans="1:24">
      <c r="A11" s="1" t="s">
        <v>68</v>
      </c>
      <c r="B11" s="1" t="s">
        <v>81</v>
      </c>
      <c r="C11" t="e">
        <f ca="1"/>
        <v>#NAME?</v>
      </c>
      <c r="D11" t="e">
        <f ca="1"/>
        <v>#NAME?</v>
      </c>
      <c r="E11" t="e">
        <f ca="1"/>
        <v>#NAME?</v>
      </c>
      <c r="F11" t="e">
        <f ca="1"/>
        <v>#NAME?</v>
      </c>
      <c r="G11" t="e">
        <f ca="1"/>
        <v>#NAME?</v>
      </c>
      <c r="H11">
        <v>3</v>
      </c>
      <c r="I11" s="122" t="e">
        <f t="shared" ca="1" si="0"/>
        <v>#NAME?</v>
      </c>
      <c r="J11" s="122" t="e">
        <f t="shared" ca="1" si="1"/>
        <v>#NAME?</v>
      </c>
      <c r="K11" t="e">
        <f t="shared" ca="1" si="2"/>
        <v>#NAME?</v>
      </c>
      <c r="L11" t="e">
        <f t="shared" ca="1" si="3"/>
        <v>#NAME?</v>
      </c>
    </row>
    <row r="12" spans="1:24">
      <c r="A12" s="1" t="s">
        <v>70</v>
      </c>
      <c r="B12" s="1" t="s">
        <v>81</v>
      </c>
      <c r="C12" t="e">
        <f ca="1"/>
        <v>#NAME?</v>
      </c>
      <c r="D12" t="e">
        <f ca="1"/>
        <v>#NAME?</v>
      </c>
      <c r="E12" t="e">
        <f ca="1"/>
        <v>#NAME?</v>
      </c>
      <c r="F12" t="e">
        <f ca="1"/>
        <v>#NAME?</v>
      </c>
      <c r="G12" t="e">
        <f ca="1"/>
        <v>#NAME?</v>
      </c>
      <c r="H12">
        <v>1</v>
      </c>
      <c r="I12" s="122" t="e">
        <f t="shared" ca="1" si="0"/>
        <v>#NAME?</v>
      </c>
      <c r="J12" s="122" t="e">
        <f t="shared" ca="1" si="1"/>
        <v>#NAME?</v>
      </c>
      <c r="K12" t="e">
        <f t="shared" ca="1" si="2"/>
        <v>#NAME?</v>
      </c>
      <c r="L12" t="e">
        <f t="shared" ca="1" si="3"/>
        <v>#NAME?</v>
      </c>
    </row>
    <row r="13" spans="1:24">
      <c r="B13" s="1" t="s">
        <v>81</v>
      </c>
      <c r="C13" t="e">
        <f ca="1"/>
        <v>#NAME?</v>
      </c>
      <c r="D13" t="e">
        <f ca="1"/>
        <v>#NAME?</v>
      </c>
      <c r="E13" t="e">
        <f ca="1"/>
        <v>#NAME?</v>
      </c>
      <c r="F13" t="e">
        <f ca="1"/>
        <v>#NAME?</v>
      </c>
      <c r="G13" t="e">
        <f ca="1"/>
        <v>#NAME?</v>
      </c>
      <c r="H13">
        <v>1</v>
      </c>
      <c r="I13" s="122" t="e">
        <f t="shared" ca="1" si="0"/>
        <v>#NAME?</v>
      </c>
      <c r="J13" s="122" t="e">
        <f t="shared" ca="1" si="1"/>
        <v>#NAME?</v>
      </c>
      <c r="K13" t="e">
        <f t="shared" ref="K13" ca="1" si="4">_xlfn.RANK.EQ(I13,$I$4:$I$53)</f>
        <v>#NAME?</v>
      </c>
      <c r="L13" t="e">
        <f t="shared" ca="1" si="3"/>
        <v>#NAME?</v>
      </c>
      <c r="O13" s="1"/>
      <c r="P13" s="1"/>
      <c r="W13" s="122"/>
      <c r="X13" s="122"/>
    </row>
    <row r="14" spans="1:24">
      <c r="I14" s="122" t="str">
        <f t="shared" si="0"/>
        <v/>
      </c>
      <c r="J14" s="122" t="str">
        <f t="shared" si="1"/>
        <v/>
      </c>
      <c r="L14" t="e">
        <f t="shared" si="3"/>
        <v>#VALUE!</v>
      </c>
      <c r="O14" s="1"/>
      <c r="P14" s="1"/>
      <c r="W14" s="122"/>
      <c r="X14" s="122"/>
    </row>
    <row r="15" spans="1:24">
      <c r="A15" s="1" t="s">
        <v>70</v>
      </c>
      <c r="B15" s="1" t="s">
        <v>82</v>
      </c>
      <c r="C15" t="e" cm="1">
        <f t="array" aca="1" ref="C15:G25" ca="1">_xlfn.CHOOSECOLS('成績匯總 (函數)'!$B$19:$AD$29,1,26,27,28,29)</f>
        <v>#NAME?</v>
      </c>
      <c r="D15" t="e">
        <f ca="1"/>
        <v>#NAME?</v>
      </c>
      <c r="E15" t="e">
        <f ca="1"/>
        <v>#NAME?</v>
      </c>
      <c r="F15" t="e">
        <f ca="1"/>
        <v>#NAME?</v>
      </c>
      <c r="G15" t="e">
        <f ca="1"/>
        <v>#NAME?</v>
      </c>
      <c r="H15">
        <v>2</v>
      </c>
      <c r="I15" s="122" t="e">
        <f t="shared" ca="1" si="0"/>
        <v>#NAME?</v>
      </c>
      <c r="J15" s="122" t="e">
        <f t="shared" ca="1" si="1"/>
        <v>#NAME?</v>
      </c>
      <c r="K15" t="e">
        <f t="shared" ca="1" si="2"/>
        <v>#NAME?</v>
      </c>
      <c r="L15" t="e">
        <f t="shared" ca="1" si="3"/>
        <v>#NAME?</v>
      </c>
    </row>
    <row r="16" spans="1:24">
      <c r="A16" s="1" t="s">
        <v>68</v>
      </c>
      <c r="B16" s="1" t="s">
        <v>82</v>
      </c>
      <c r="C16" t="e">
        <f ca="1"/>
        <v>#NAME?</v>
      </c>
      <c r="D16" t="e">
        <f ca="1"/>
        <v>#NAME?</v>
      </c>
      <c r="E16" t="e">
        <f ca="1"/>
        <v>#NAME?</v>
      </c>
      <c r="F16" t="e">
        <f ca="1"/>
        <v>#NAME?</v>
      </c>
      <c r="G16" t="e">
        <f ca="1"/>
        <v>#NAME?</v>
      </c>
      <c r="H16">
        <v>3</v>
      </c>
      <c r="I16" s="122" t="e">
        <f t="shared" ca="1" si="0"/>
        <v>#NAME?</v>
      </c>
      <c r="J16" s="122" t="e">
        <f t="shared" ca="1" si="1"/>
        <v>#NAME?</v>
      </c>
      <c r="K16" t="e">
        <f t="shared" ca="1" si="2"/>
        <v>#NAME?</v>
      </c>
      <c r="L16" t="e">
        <f t="shared" ca="1" si="3"/>
        <v>#NAME?</v>
      </c>
    </row>
    <row r="17" spans="1:12">
      <c r="C17" t="e">
        <f ca="1"/>
        <v>#NAME?</v>
      </c>
      <c r="D17" t="e">
        <f ca="1"/>
        <v>#NAME?</v>
      </c>
      <c r="E17" t="e">
        <f ca="1"/>
        <v>#NAME?</v>
      </c>
      <c r="F17" t="e">
        <f ca="1"/>
        <v>#NAME?</v>
      </c>
      <c r="G17" t="e">
        <f ca="1"/>
        <v>#NAME?</v>
      </c>
      <c r="H17">
        <v>0</v>
      </c>
      <c r="I17" s="122" t="e">
        <f t="shared" ca="1" si="0"/>
        <v>#NAME?</v>
      </c>
      <c r="J17" s="122" t="str">
        <f t="shared" si="1"/>
        <v/>
      </c>
      <c r="K17" t="e">
        <f t="shared" ca="1" si="2"/>
        <v>#NAME?</v>
      </c>
      <c r="L17" t="e">
        <f t="shared" si="3"/>
        <v>#VALUE!</v>
      </c>
    </row>
    <row r="18" spans="1:12">
      <c r="A18" s="1" t="s">
        <v>68</v>
      </c>
      <c r="B18" s="1" t="s">
        <v>82</v>
      </c>
      <c r="C18" t="e">
        <f ca="1"/>
        <v>#NAME?</v>
      </c>
      <c r="D18" t="e">
        <f ca="1"/>
        <v>#NAME?</v>
      </c>
      <c r="E18" t="e">
        <f ca="1"/>
        <v>#NAME?</v>
      </c>
      <c r="F18" t="e">
        <f ca="1"/>
        <v>#NAME?</v>
      </c>
      <c r="G18" t="e">
        <f ca="1"/>
        <v>#NAME?</v>
      </c>
      <c r="H18">
        <v>3</v>
      </c>
      <c r="I18" s="122" t="e">
        <f t="shared" ca="1" si="0"/>
        <v>#NAME?</v>
      </c>
      <c r="J18" s="122" t="e">
        <f t="shared" ca="1" si="1"/>
        <v>#NAME?</v>
      </c>
      <c r="K18" t="e">
        <f t="shared" ca="1" si="2"/>
        <v>#NAME?</v>
      </c>
      <c r="L18" t="e">
        <f t="shared" ca="1" si="3"/>
        <v>#NAME?</v>
      </c>
    </row>
    <row r="19" spans="1:12">
      <c r="A19" s="1" t="s">
        <v>70</v>
      </c>
      <c r="B19" s="1" t="s">
        <v>82</v>
      </c>
      <c r="C19" t="e">
        <f ca="1"/>
        <v>#NAME?</v>
      </c>
      <c r="D19" t="e">
        <f ca="1"/>
        <v>#NAME?</v>
      </c>
      <c r="E19" t="e">
        <f ca="1"/>
        <v>#NAME?</v>
      </c>
      <c r="F19" t="e">
        <f ca="1"/>
        <v>#NAME?</v>
      </c>
      <c r="G19" t="e">
        <f ca="1"/>
        <v>#NAME?</v>
      </c>
      <c r="H19">
        <v>3</v>
      </c>
      <c r="I19" s="122" t="e">
        <f t="shared" ca="1" si="0"/>
        <v>#NAME?</v>
      </c>
      <c r="J19" s="122" t="e">
        <f t="shared" ca="1" si="1"/>
        <v>#NAME?</v>
      </c>
      <c r="K19" t="e">
        <f t="shared" ca="1" si="2"/>
        <v>#NAME?</v>
      </c>
      <c r="L19" t="e">
        <f t="shared" ca="1" si="3"/>
        <v>#NAME?</v>
      </c>
    </row>
    <row r="20" spans="1:12">
      <c r="A20" s="1" t="s">
        <v>71</v>
      </c>
      <c r="B20" s="1" t="s">
        <v>82</v>
      </c>
      <c r="C20" t="e">
        <f ca="1"/>
        <v>#NAME?</v>
      </c>
      <c r="D20" t="e">
        <f ca="1"/>
        <v>#NAME?</v>
      </c>
      <c r="E20" t="e">
        <f ca="1"/>
        <v>#NAME?</v>
      </c>
      <c r="F20" t="e">
        <f ca="1"/>
        <v>#NAME?</v>
      </c>
      <c r="G20" t="e">
        <f ca="1"/>
        <v>#NAME?</v>
      </c>
      <c r="H20">
        <v>2</v>
      </c>
      <c r="I20" s="122" t="e">
        <f t="shared" ca="1" si="0"/>
        <v>#NAME?</v>
      </c>
      <c r="J20" s="122" t="e">
        <f t="shared" ca="1" si="1"/>
        <v>#NAME?</v>
      </c>
      <c r="K20" t="e">
        <f t="shared" ca="1" si="2"/>
        <v>#NAME?</v>
      </c>
      <c r="L20" t="e">
        <f t="shared" ca="1" si="3"/>
        <v>#NAME?</v>
      </c>
    </row>
    <row r="21" spans="1:12">
      <c r="A21" s="1" t="s">
        <v>70</v>
      </c>
      <c r="B21" s="1" t="s">
        <v>82</v>
      </c>
      <c r="C21" t="e">
        <f ca="1"/>
        <v>#NAME?</v>
      </c>
      <c r="D21" t="e">
        <f ca="1"/>
        <v>#NAME?</v>
      </c>
      <c r="E21" t="e">
        <f ca="1"/>
        <v>#NAME?</v>
      </c>
      <c r="F21" t="e">
        <f ca="1"/>
        <v>#NAME?</v>
      </c>
      <c r="G21" t="e">
        <f ca="1"/>
        <v>#NAME?</v>
      </c>
      <c r="H21">
        <v>3</v>
      </c>
      <c r="I21" s="122" t="e">
        <f t="shared" ca="1" si="0"/>
        <v>#NAME?</v>
      </c>
      <c r="J21" s="122" t="e">
        <f t="shared" ca="1" si="1"/>
        <v>#NAME?</v>
      </c>
      <c r="K21" t="e">
        <f t="shared" ca="1" si="2"/>
        <v>#NAME?</v>
      </c>
      <c r="L21" t="e">
        <f t="shared" ca="1" si="3"/>
        <v>#NAME?</v>
      </c>
    </row>
    <row r="22" spans="1:12">
      <c r="A22" s="1" t="s">
        <v>71</v>
      </c>
      <c r="B22" s="1" t="s">
        <v>82</v>
      </c>
      <c r="C22" t="e">
        <f ca="1"/>
        <v>#NAME?</v>
      </c>
      <c r="D22" t="e">
        <f ca="1"/>
        <v>#NAME?</v>
      </c>
      <c r="E22" t="e">
        <f ca="1"/>
        <v>#NAME?</v>
      </c>
      <c r="F22" t="e">
        <f ca="1"/>
        <v>#NAME?</v>
      </c>
      <c r="G22" t="e">
        <f ca="1"/>
        <v>#NAME?</v>
      </c>
      <c r="H22">
        <v>3</v>
      </c>
      <c r="I22" s="122" t="e">
        <f t="shared" ca="1" si="0"/>
        <v>#NAME?</v>
      </c>
      <c r="J22" s="122" t="e">
        <f t="shared" ca="1" si="1"/>
        <v>#NAME?</v>
      </c>
      <c r="K22" t="e">
        <f t="shared" ca="1" si="2"/>
        <v>#NAME?</v>
      </c>
      <c r="L22" t="e">
        <f t="shared" ca="1" si="3"/>
        <v>#NAME?</v>
      </c>
    </row>
    <row r="23" spans="1:12">
      <c r="A23" s="1" t="s">
        <v>68</v>
      </c>
      <c r="B23" s="1" t="s">
        <v>82</v>
      </c>
      <c r="C23" t="e">
        <f ca="1"/>
        <v>#NAME?</v>
      </c>
      <c r="D23" t="e">
        <f ca="1"/>
        <v>#NAME?</v>
      </c>
      <c r="E23" t="e">
        <f ca="1"/>
        <v>#NAME?</v>
      </c>
      <c r="F23" t="e">
        <f ca="1"/>
        <v>#NAME?</v>
      </c>
      <c r="G23" t="e">
        <f ca="1"/>
        <v>#NAME?</v>
      </c>
      <c r="H23">
        <v>3</v>
      </c>
      <c r="I23" s="122" t="e">
        <f t="shared" ca="1" si="0"/>
        <v>#NAME?</v>
      </c>
      <c r="J23" s="122" t="e">
        <f t="shared" ca="1" si="1"/>
        <v>#NAME?</v>
      </c>
      <c r="K23" t="e">
        <f t="shared" ca="1" si="2"/>
        <v>#NAME?</v>
      </c>
      <c r="L23" t="e">
        <f t="shared" ca="1" si="3"/>
        <v>#NAME?</v>
      </c>
    </row>
    <row r="24" spans="1:12">
      <c r="C24" t="e">
        <f ca="1"/>
        <v>#NAME?</v>
      </c>
      <c r="D24" t="e">
        <f ca="1"/>
        <v>#NAME?</v>
      </c>
      <c r="E24" t="e">
        <f ca="1"/>
        <v>#NAME?</v>
      </c>
      <c r="F24" t="e">
        <f ca="1"/>
        <v>#NAME?</v>
      </c>
      <c r="G24" t="e">
        <f ca="1"/>
        <v>#NAME?</v>
      </c>
      <c r="I24" s="122" t="e">
        <f t="shared" ca="1" si="0"/>
        <v>#NAME?</v>
      </c>
      <c r="J24" s="122" t="str">
        <f t="shared" si="1"/>
        <v/>
      </c>
      <c r="K24" t="e">
        <f t="shared" ca="1" si="2"/>
        <v>#NAME?</v>
      </c>
      <c r="L24" t="e">
        <f t="shared" si="3"/>
        <v>#VALUE!</v>
      </c>
    </row>
    <row r="25" spans="1:12">
      <c r="C25" t="e">
        <f ca="1"/>
        <v>#NAME?</v>
      </c>
      <c r="D25" t="e">
        <f ca="1"/>
        <v>#NAME?</v>
      </c>
      <c r="E25" t="e">
        <f ca="1"/>
        <v>#NAME?</v>
      </c>
      <c r="F25" t="e">
        <f ca="1"/>
        <v>#NAME?</v>
      </c>
      <c r="G25" t="e">
        <f ca="1"/>
        <v>#NAME?</v>
      </c>
      <c r="I25" s="122" t="e">
        <f t="shared" ca="1" si="0"/>
        <v>#NAME?</v>
      </c>
      <c r="J25" s="122" t="str">
        <f t="shared" si="1"/>
        <v/>
      </c>
      <c r="K25" t="e">
        <f t="shared" ca="1" si="2"/>
        <v>#NAME?</v>
      </c>
      <c r="L25" t="e">
        <f t="shared" si="3"/>
        <v>#VALUE!</v>
      </c>
    </row>
    <row r="26" spans="1:12">
      <c r="I26" s="122" t="str">
        <f t="shared" si="0"/>
        <v/>
      </c>
      <c r="J26" s="122" t="str">
        <f t="shared" si="1"/>
        <v/>
      </c>
      <c r="L26" t="e">
        <f t="shared" si="3"/>
        <v>#VALUE!</v>
      </c>
    </row>
    <row r="27" spans="1:12">
      <c r="I27" s="122" t="str">
        <f t="shared" si="0"/>
        <v/>
      </c>
      <c r="J27" s="122" t="str">
        <f t="shared" si="1"/>
        <v/>
      </c>
      <c r="L27" t="e">
        <f t="shared" si="3"/>
        <v>#VALUE!</v>
      </c>
    </row>
    <row r="28" spans="1:12">
      <c r="A28" s="1" t="s">
        <v>70</v>
      </c>
      <c r="B28" s="1" t="s">
        <v>46</v>
      </c>
      <c r="C28" t="e" cm="1">
        <f t="array" aca="1" ref="C28:G38" ca="1">_xlfn.CHOOSECOLS('成績匯總 (函數)'!$B$34:$AD$44,1,26,27,28,29)</f>
        <v>#NAME?</v>
      </c>
      <c r="D28" t="e">
        <f ca="1"/>
        <v>#NAME?</v>
      </c>
      <c r="E28" t="e">
        <f ca="1"/>
        <v>#NAME?</v>
      </c>
      <c r="F28" t="e">
        <f ca="1"/>
        <v>#NAME?</v>
      </c>
      <c r="G28" t="e">
        <f ca="1"/>
        <v>#NAME?</v>
      </c>
      <c r="H28">
        <v>4</v>
      </c>
      <c r="I28" s="122" t="e">
        <f t="shared" ca="1" si="0"/>
        <v>#NAME?</v>
      </c>
      <c r="J28" s="122" t="e">
        <f t="shared" ca="1" si="1"/>
        <v>#NAME?</v>
      </c>
      <c r="K28" t="e">
        <f t="shared" ca="1" si="2"/>
        <v>#NAME?</v>
      </c>
      <c r="L28" t="e">
        <f t="shared" ca="1" si="3"/>
        <v>#NAME?</v>
      </c>
    </row>
    <row r="29" spans="1:12">
      <c r="A29" s="1" t="s">
        <v>71</v>
      </c>
      <c r="B29" s="1" t="s">
        <v>46</v>
      </c>
      <c r="C29" t="e">
        <f ca="1"/>
        <v>#NAME?</v>
      </c>
      <c r="D29" t="e">
        <f ca="1"/>
        <v>#NAME?</v>
      </c>
      <c r="E29" t="e">
        <f ca="1"/>
        <v>#NAME?</v>
      </c>
      <c r="F29" t="e">
        <f ca="1"/>
        <v>#NAME?</v>
      </c>
      <c r="G29" t="e">
        <f ca="1"/>
        <v>#NAME?</v>
      </c>
      <c r="H29">
        <v>4</v>
      </c>
      <c r="I29" s="122" t="e">
        <f t="shared" ca="1" si="0"/>
        <v>#NAME?</v>
      </c>
      <c r="J29" s="122" t="e">
        <f t="shared" ca="1" si="1"/>
        <v>#NAME?</v>
      </c>
      <c r="K29" t="e">
        <f t="shared" ca="1" si="2"/>
        <v>#NAME?</v>
      </c>
      <c r="L29" t="e">
        <f t="shared" ca="1" si="3"/>
        <v>#NAME?</v>
      </c>
    </row>
    <row r="30" spans="1:12">
      <c r="A30" s="1" t="s">
        <v>70</v>
      </c>
      <c r="B30" s="1" t="s">
        <v>46</v>
      </c>
      <c r="C30" t="e">
        <f ca="1"/>
        <v>#NAME?</v>
      </c>
      <c r="D30" t="e">
        <f ca="1"/>
        <v>#NAME?</v>
      </c>
      <c r="E30" t="e">
        <f ca="1"/>
        <v>#NAME?</v>
      </c>
      <c r="F30" t="e">
        <f ca="1"/>
        <v>#NAME?</v>
      </c>
      <c r="G30" t="e">
        <f ca="1"/>
        <v>#NAME?</v>
      </c>
      <c r="H30">
        <v>4</v>
      </c>
      <c r="I30" s="122" t="e">
        <f t="shared" ca="1" si="0"/>
        <v>#NAME?</v>
      </c>
      <c r="J30" s="122" t="e">
        <f t="shared" ca="1" si="1"/>
        <v>#NAME?</v>
      </c>
      <c r="K30" t="e">
        <f t="shared" ca="1" si="2"/>
        <v>#NAME?</v>
      </c>
      <c r="L30" t="e">
        <f t="shared" ca="1" si="3"/>
        <v>#NAME?</v>
      </c>
    </row>
    <row r="31" spans="1:12">
      <c r="A31" s="1" t="s">
        <v>70</v>
      </c>
      <c r="B31" s="1" t="s">
        <v>46</v>
      </c>
      <c r="C31" t="e">
        <f ca="1"/>
        <v>#NAME?</v>
      </c>
      <c r="D31" t="e">
        <f ca="1"/>
        <v>#NAME?</v>
      </c>
      <c r="E31" t="e">
        <f ca="1"/>
        <v>#NAME?</v>
      </c>
      <c r="F31" t="e">
        <f ca="1"/>
        <v>#NAME?</v>
      </c>
      <c r="G31" t="e">
        <f ca="1"/>
        <v>#NAME?</v>
      </c>
      <c r="H31">
        <v>4</v>
      </c>
      <c r="I31" s="122" t="e">
        <f t="shared" ca="1" si="0"/>
        <v>#NAME?</v>
      </c>
      <c r="J31" s="122" t="e">
        <f t="shared" ca="1" si="1"/>
        <v>#NAME?</v>
      </c>
      <c r="K31" t="e">
        <f t="shared" ca="1" si="2"/>
        <v>#NAME?</v>
      </c>
      <c r="L31" t="e">
        <f t="shared" ca="1" si="3"/>
        <v>#NAME?</v>
      </c>
    </row>
    <row r="32" spans="1:12">
      <c r="A32" s="1" t="s">
        <v>68</v>
      </c>
      <c r="B32" s="1" t="s">
        <v>46</v>
      </c>
      <c r="C32" t="e">
        <f ca="1"/>
        <v>#NAME?</v>
      </c>
      <c r="D32" t="e">
        <f ca="1"/>
        <v>#NAME?</v>
      </c>
      <c r="E32" t="e">
        <f ca="1"/>
        <v>#NAME?</v>
      </c>
      <c r="F32" t="e">
        <f ca="1"/>
        <v>#NAME?</v>
      </c>
      <c r="G32" t="e">
        <f ca="1"/>
        <v>#NAME?</v>
      </c>
      <c r="H32">
        <v>4</v>
      </c>
      <c r="I32" s="122" t="e">
        <f t="shared" ca="1" si="0"/>
        <v>#NAME?</v>
      </c>
      <c r="J32" s="122" t="e">
        <f t="shared" ca="1" si="1"/>
        <v>#NAME?</v>
      </c>
      <c r="K32" t="e">
        <f t="shared" ca="1" si="2"/>
        <v>#NAME?</v>
      </c>
      <c r="L32" t="e">
        <f t="shared" ca="1" si="3"/>
        <v>#NAME?</v>
      </c>
    </row>
    <row r="33" spans="1:13">
      <c r="A33" s="1" t="s">
        <v>68</v>
      </c>
      <c r="B33" s="1" t="s">
        <v>46</v>
      </c>
      <c r="C33" t="e">
        <f ca="1"/>
        <v>#NAME?</v>
      </c>
      <c r="D33" t="e">
        <f ca="1"/>
        <v>#NAME?</v>
      </c>
      <c r="E33" t="e">
        <f ca="1"/>
        <v>#NAME?</v>
      </c>
      <c r="F33" t="e">
        <f ca="1"/>
        <v>#NAME?</v>
      </c>
      <c r="G33" t="e">
        <f ca="1"/>
        <v>#NAME?</v>
      </c>
      <c r="H33">
        <v>2</v>
      </c>
      <c r="I33" s="122" t="e">
        <f t="shared" ca="1" si="0"/>
        <v>#NAME?</v>
      </c>
      <c r="J33" s="122" t="e">
        <f t="shared" ca="1" si="1"/>
        <v>#NAME?</v>
      </c>
      <c r="K33" t="e">
        <f t="shared" ca="1" si="2"/>
        <v>#NAME?</v>
      </c>
      <c r="L33" t="e">
        <f t="shared" ca="1" si="3"/>
        <v>#NAME?</v>
      </c>
      <c r="M33" s="128"/>
    </row>
    <row r="34" spans="1:13">
      <c r="A34" s="1" t="s">
        <v>71</v>
      </c>
      <c r="B34" s="1" t="s">
        <v>46</v>
      </c>
      <c r="C34" t="e">
        <f ca="1"/>
        <v>#NAME?</v>
      </c>
      <c r="D34" t="e">
        <f ca="1"/>
        <v>#NAME?</v>
      </c>
      <c r="E34" t="e">
        <f ca="1"/>
        <v>#NAME?</v>
      </c>
      <c r="F34" t="e">
        <f ca="1"/>
        <v>#NAME?</v>
      </c>
      <c r="G34" t="e">
        <f ca="1"/>
        <v>#NAME?</v>
      </c>
      <c r="H34">
        <v>3</v>
      </c>
      <c r="I34" s="122" t="e">
        <f t="shared" ca="1" si="0"/>
        <v>#NAME?</v>
      </c>
      <c r="J34" s="122" t="e">
        <f t="shared" ca="1" si="1"/>
        <v>#NAME?</v>
      </c>
      <c r="K34" t="e">
        <f t="shared" ca="1" si="2"/>
        <v>#NAME?</v>
      </c>
      <c r="L34" t="e">
        <f t="shared" ca="1" si="3"/>
        <v>#NAME?</v>
      </c>
    </row>
    <row r="35" spans="1:13">
      <c r="A35" s="1" t="s">
        <v>70</v>
      </c>
      <c r="B35" s="1" t="s">
        <v>46</v>
      </c>
      <c r="C35" t="e">
        <f ca="1"/>
        <v>#NAME?</v>
      </c>
      <c r="D35" t="e">
        <f ca="1"/>
        <v>#NAME?</v>
      </c>
      <c r="E35" t="e">
        <f ca="1"/>
        <v>#NAME?</v>
      </c>
      <c r="F35" t="e">
        <f ca="1"/>
        <v>#NAME?</v>
      </c>
      <c r="G35" t="e">
        <f ca="1"/>
        <v>#NAME?</v>
      </c>
      <c r="H35">
        <v>4</v>
      </c>
      <c r="I35" s="122" t="e">
        <f t="shared" ca="1" si="0"/>
        <v>#NAME?</v>
      </c>
      <c r="J35" s="122" t="e">
        <f t="shared" ca="1" si="1"/>
        <v>#NAME?</v>
      </c>
      <c r="K35" t="e">
        <f t="shared" ca="1" si="2"/>
        <v>#NAME?</v>
      </c>
      <c r="L35" t="e">
        <f t="shared" ca="1" si="3"/>
        <v>#NAME?</v>
      </c>
    </row>
    <row r="36" spans="1:13">
      <c r="A36" s="1" t="s">
        <v>68</v>
      </c>
      <c r="B36" s="1" t="s">
        <v>46</v>
      </c>
      <c r="C36" t="e">
        <f ca="1"/>
        <v>#NAME?</v>
      </c>
      <c r="D36" t="e">
        <f ca="1"/>
        <v>#NAME?</v>
      </c>
      <c r="E36" t="e">
        <f ca="1"/>
        <v>#NAME?</v>
      </c>
      <c r="F36" t="e">
        <f ca="1"/>
        <v>#NAME?</v>
      </c>
      <c r="G36" t="e">
        <f ca="1"/>
        <v>#NAME?</v>
      </c>
      <c r="H36">
        <v>4</v>
      </c>
      <c r="I36" s="122" t="e">
        <f t="shared" ca="1" si="0"/>
        <v>#NAME?</v>
      </c>
      <c r="J36" s="122" t="e">
        <f t="shared" ca="1" si="1"/>
        <v>#NAME?</v>
      </c>
      <c r="K36" t="e">
        <f t="shared" ca="1" si="2"/>
        <v>#NAME?</v>
      </c>
      <c r="L36" t="e">
        <f t="shared" ca="1" si="3"/>
        <v>#NAME?</v>
      </c>
    </row>
    <row r="37" spans="1:13">
      <c r="A37" s="1" t="s">
        <v>68</v>
      </c>
      <c r="B37" s="1" t="s">
        <v>46</v>
      </c>
      <c r="C37" t="e">
        <f ca="1"/>
        <v>#NAME?</v>
      </c>
      <c r="D37" t="e">
        <f ca="1"/>
        <v>#NAME?</v>
      </c>
      <c r="E37" t="e">
        <f ca="1"/>
        <v>#NAME?</v>
      </c>
      <c r="F37" t="e">
        <f ca="1"/>
        <v>#NAME?</v>
      </c>
      <c r="G37" t="e">
        <f ca="1"/>
        <v>#NAME?</v>
      </c>
      <c r="H37">
        <v>4</v>
      </c>
      <c r="I37" s="122" t="e">
        <f t="shared" ca="1" si="0"/>
        <v>#NAME?</v>
      </c>
      <c r="J37" s="122" t="e">
        <f t="shared" ca="1" si="1"/>
        <v>#NAME?</v>
      </c>
      <c r="K37" t="e">
        <f t="shared" ca="1" si="2"/>
        <v>#NAME?</v>
      </c>
      <c r="L37" t="e">
        <f t="shared" ca="1" si="3"/>
        <v>#NAME?</v>
      </c>
    </row>
    <row r="38" spans="1:13">
      <c r="A38" s="1" t="s">
        <v>68</v>
      </c>
      <c r="B38" s="1" t="s">
        <v>46</v>
      </c>
      <c r="C38" t="e">
        <f ca="1"/>
        <v>#NAME?</v>
      </c>
      <c r="D38" t="e">
        <f ca="1"/>
        <v>#NAME?</v>
      </c>
      <c r="E38" t="e">
        <f ca="1"/>
        <v>#NAME?</v>
      </c>
      <c r="F38" t="e">
        <f ca="1"/>
        <v>#NAME?</v>
      </c>
      <c r="G38" t="e">
        <f ca="1"/>
        <v>#NAME?</v>
      </c>
      <c r="H38">
        <v>2</v>
      </c>
      <c r="I38" s="122" t="e">
        <f t="shared" ca="1" si="0"/>
        <v>#NAME?</v>
      </c>
      <c r="J38" s="122" t="e">
        <f t="shared" ca="1" si="1"/>
        <v>#NAME?</v>
      </c>
      <c r="K38" t="e">
        <f t="shared" ca="1" si="2"/>
        <v>#NAME?</v>
      </c>
      <c r="L38" t="e">
        <f t="shared" ca="1" si="3"/>
        <v>#NAME?</v>
      </c>
    </row>
    <row r="39" spans="1:13">
      <c r="I39" s="122" t="str">
        <f t="shared" ref="I39:I53" si="5">IF(D39&lt;=8,"",E39/D39)</f>
        <v/>
      </c>
      <c r="J39" s="122" t="str">
        <f t="shared" ref="J39:J53" si="6">IF(H39&lt;=2,"",G39/H39)</f>
        <v/>
      </c>
    </row>
    <row r="40" spans="1:13">
      <c r="I40" s="122" t="str">
        <f t="shared" si="5"/>
        <v/>
      </c>
      <c r="J40" s="122" t="str">
        <f t="shared" si="6"/>
        <v/>
      </c>
    </row>
    <row r="41" spans="1:13">
      <c r="B41" s="1" t="s">
        <v>85</v>
      </c>
      <c r="C41" t="e" cm="1">
        <f t="array" aca="1" ref="C41:G53" ca="1">_xlfn.CHOOSECOLS('成績匯總 (函數)'!$B$49:$AD$61,1,26,27,28,29)</f>
        <v>#NAME?</v>
      </c>
      <c r="D41" t="e">
        <f ca="1"/>
        <v>#NAME?</v>
      </c>
      <c r="E41" t="e">
        <f ca="1"/>
        <v>#NAME?</v>
      </c>
      <c r="F41" t="e">
        <f ca="1"/>
        <v>#NAME?</v>
      </c>
      <c r="G41" t="e">
        <f ca="1"/>
        <v>#NAME?</v>
      </c>
      <c r="I41" s="122" t="e">
        <f t="shared" ca="1" si="5"/>
        <v>#NAME?</v>
      </c>
      <c r="J41" s="122" t="str">
        <f t="shared" si="6"/>
        <v/>
      </c>
    </row>
    <row r="42" spans="1:13">
      <c r="C42" t="e">
        <f ca="1"/>
        <v>#NAME?</v>
      </c>
      <c r="D42" t="e">
        <f ca="1"/>
        <v>#NAME?</v>
      </c>
      <c r="E42" t="e">
        <f ca="1"/>
        <v>#NAME?</v>
      </c>
      <c r="F42" t="e">
        <f ca="1"/>
        <v>#NAME?</v>
      </c>
      <c r="G42" t="e">
        <f ca="1"/>
        <v>#NAME?</v>
      </c>
      <c r="I42" s="122" t="e">
        <f t="shared" ca="1" si="5"/>
        <v>#NAME?</v>
      </c>
      <c r="J42" s="122" t="str">
        <f t="shared" si="6"/>
        <v/>
      </c>
    </row>
    <row r="43" spans="1:13">
      <c r="C43" t="e">
        <f ca="1"/>
        <v>#NAME?</v>
      </c>
      <c r="D43" t="e">
        <f ca="1"/>
        <v>#NAME?</v>
      </c>
      <c r="E43" t="e">
        <f ca="1"/>
        <v>#NAME?</v>
      </c>
      <c r="F43" t="e">
        <f ca="1"/>
        <v>#NAME?</v>
      </c>
      <c r="G43" t="e">
        <f ca="1"/>
        <v>#NAME?</v>
      </c>
      <c r="I43" s="122" t="e">
        <f t="shared" ca="1" si="5"/>
        <v>#NAME?</v>
      </c>
      <c r="J43" s="122" t="str">
        <f t="shared" si="6"/>
        <v/>
      </c>
    </row>
    <row r="44" spans="1:13">
      <c r="C44" t="e">
        <f ca="1"/>
        <v>#NAME?</v>
      </c>
      <c r="D44" t="e">
        <f ca="1"/>
        <v>#NAME?</v>
      </c>
      <c r="E44" t="e">
        <f ca="1"/>
        <v>#NAME?</v>
      </c>
      <c r="F44" t="e">
        <f ca="1"/>
        <v>#NAME?</v>
      </c>
      <c r="G44" t="e">
        <f ca="1"/>
        <v>#NAME?</v>
      </c>
      <c r="I44" s="122" t="e">
        <f t="shared" ca="1" si="5"/>
        <v>#NAME?</v>
      </c>
      <c r="J44" s="122" t="str">
        <f t="shared" si="6"/>
        <v/>
      </c>
    </row>
    <row r="45" spans="1:13">
      <c r="C45" t="e">
        <f ca="1"/>
        <v>#NAME?</v>
      </c>
      <c r="D45" t="e">
        <f ca="1"/>
        <v>#NAME?</v>
      </c>
      <c r="E45" t="e">
        <f ca="1"/>
        <v>#NAME?</v>
      </c>
      <c r="F45" t="e">
        <f ca="1"/>
        <v>#NAME?</v>
      </c>
      <c r="G45" t="e">
        <f ca="1"/>
        <v>#NAME?</v>
      </c>
      <c r="I45" s="122" t="e">
        <f t="shared" ca="1" si="5"/>
        <v>#NAME?</v>
      </c>
      <c r="J45" s="122" t="str">
        <f t="shared" si="6"/>
        <v/>
      </c>
    </row>
    <row r="46" spans="1:13">
      <c r="C46" t="e">
        <f ca="1"/>
        <v>#NAME?</v>
      </c>
      <c r="D46" t="e">
        <f ca="1"/>
        <v>#NAME?</v>
      </c>
      <c r="E46" t="e">
        <f ca="1"/>
        <v>#NAME?</v>
      </c>
      <c r="F46" t="e">
        <f ca="1"/>
        <v>#NAME?</v>
      </c>
      <c r="G46" t="e">
        <f ca="1"/>
        <v>#NAME?</v>
      </c>
      <c r="I46" s="122" t="e">
        <f t="shared" ca="1" si="5"/>
        <v>#NAME?</v>
      </c>
      <c r="J46" s="122" t="str">
        <f t="shared" si="6"/>
        <v/>
      </c>
    </row>
    <row r="47" spans="1:13">
      <c r="C47" t="e">
        <f ca="1"/>
        <v>#NAME?</v>
      </c>
      <c r="D47" t="e">
        <f ca="1"/>
        <v>#NAME?</v>
      </c>
      <c r="E47" t="e">
        <f ca="1"/>
        <v>#NAME?</v>
      </c>
      <c r="F47" t="e">
        <f ca="1"/>
        <v>#NAME?</v>
      </c>
      <c r="G47" t="e">
        <f ca="1"/>
        <v>#NAME?</v>
      </c>
      <c r="I47" s="122" t="e">
        <f t="shared" ca="1" si="5"/>
        <v>#NAME?</v>
      </c>
      <c r="J47" s="122" t="str">
        <f t="shared" si="6"/>
        <v/>
      </c>
    </row>
    <row r="48" spans="1:13">
      <c r="C48" t="e">
        <f ca="1"/>
        <v>#NAME?</v>
      </c>
      <c r="D48" t="e">
        <f ca="1"/>
        <v>#NAME?</v>
      </c>
      <c r="E48" t="e">
        <f ca="1"/>
        <v>#NAME?</v>
      </c>
      <c r="F48" t="e">
        <f ca="1"/>
        <v>#NAME?</v>
      </c>
      <c r="G48" t="e">
        <f ca="1"/>
        <v>#NAME?</v>
      </c>
      <c r="I48" s="122" t="e">
        <f t="shared" ca="1" si="5"/>
        <v>#NAME?</v>
      </c>
      <c r="J48" s="122" t="str">
        <f t="shared" si="6"/>
        <v/>
      </c>
    </row>
    <row r="49" spans="2:19">
      <c r="C49" t="e">
        <f ca="1"/>
        <v>#NAME?</v>
      </c>
      <c r="D49" t="e">
        <f ca="1"/>
        <v>#NAME?</v>
      </c>
      <c r="E49" t="e">
        <f ca="1"/>
        <v>#NAME?</v>
      </c>
      <c r="F49" t="e">
        <f ca="1"/>
        <v>#NAME?</v>
      </c>
      <c r="G49" t="e">
        <f ca="1"/>
        <v>#NAME?</v>
      </c>
      <c r="I49" s="122" t="e">
        <f t="shared" ca="1" si="5"/>
        <v>#NAME?</v>
      </c>
      <c r="J49" s="122" t="str">
        <f t="shared" si="6"/>
        <v/>
      </c>
    </row>
    <row r="50" spans="2:19">
      <c r="C50" t="e">
        <f ca="1"/>
        <v>#NAME?</v>
      </c>
      <c r="D50" t="e">
        <f ca="1"/>
        <v>#NAME?</v>
      </c>
      <c r="E50" t="e">
        <f ca="1"/>
        <v>#NAME?</v>
      </c>
      <c r="F50" t="e">
        <f ca="1"/>
        <v>#NAME?</v>
      </c>
      <c r="G50" t="e">
        <f ca="1"/>
        <v>#NAME?</v>
      </c>
      <c r="I50" s="122" t="e">
        <f t="shared" ca="1" si="5"/>
        <v>#NAME?</v>
      </c>
      <c r="J50" s="122" t="str">
        <f t="shared" si="6"/>
        <v/>
      </c>
    </row>
    <row r="51" spans="2:19">
      <c r="C51" t="e">
        <f ca="1"/>
        <v>#NAME?</v>
      </c>
      <c r="D51" t="e">
        <f ca="1"/>
        <v>#NAME?</v>
      </c>
      <c r="E51" t="e">
        <f ca="1"/>
        <v>#NAME?</v>
      </c>
      <c r="F51" t="e">
        <f ca="1"/>
        <v>#NAME?</v>
      </c>
      <c r="G51" t="e">
        <f ca="1"/>
        <v>#NAME?</v>
      </c>
      <c r="I51" s="122" t="e">
        <f t="shared" ca="1" si="5"/>
        <v>#NAME?</v>
      </c>
      <c r="J51" s="122" t="str">
        <f t="shared" si="6"/>
        <v/>
      </c>
    </row>
    <row r="52" spans="2:19">
      <c r="C52" t="e">
        <f ca="1"/>
        <v>#NAME?</v>
      </c>
      <c r="D52" t="e">
        <f ca="1"/>
        <v>#NAME?</v>
      </c>
      <c r="E52" t="e">
        <f ca="1"/>
        <v>#NAME?</v>
      </c>
      <c r="F52" t="e">
        <f ca="1"/>
        <v>#NAME?</v>
      </c>
      <c r="G52" t="e">
        <f ca="1"/>
        <v>#NAME?</v>
      </c>
      <c r="I52" s="122" t="e">
        <f t="shared" ca="1" si="5"/>
        <v>#NAME?</v>
      </c>
      <c r="J52" s="122" t="str">
        <f t="shared" si="6"/>
        <v/>
      </c>
    </row>
    <row r="53" spans="2:19">
      <c r="C53" t="e">
        <f ca="1"/>
        <v>#NAME?</v>
      </c>
      <c r="D53" t="e">
        <f ca="1"/>
        <v>#NAME?</v>
      </c>
      <c r="E53" t="e">
        <f ca="1"/>
        <v>#NAME?</v>
      </c>
      <c r="F53" t="e">
        <f ca="1"/>
        <v>#NAME?</v>
      </c>
      <c r="G53" t="e">
        <f ca="1"/>
        <v>#NAME?</v>
      </c>
      <c r="I53" s="122" t="e">
        <f t="shared" ca="1" si="5"/>
        <v>#NAME?</v>
      </c>
      <c r="J53" s="122" t="str">
        <f t="shared" si="6"/>
        <v/>
      </c>
    </row>
    <row r="56" spans="2:19" ht="17.25" thickBot="1">
      <c r="C56" s="119" t="s">
        <v>56</v>
      </c>
      <c r="J56" s="1"/>
      <c r="K56" s="1"/>
    </row>
    <row r="57" spans="2:19" ht="17.25" thickBot="1">
      <c r="B57" s="223" t="s">
        <v>75</v>
      </c>
      <c r="C57" s="244" t="s">
        <v>28</v>
      </c>
      <c r="D57" s="216" t="s">
        <v>25</v>
      </c>
      <c r="E57" s="216" t="s">
        <v>11</v>
      </c>
      <c r="F57" s="216" t="s">
        <v>7</v>
      </c>
      <c r="G57" s="216" t="s">
        <v>87</v>
      </c>
      <c r="H57" s="216" t="s">
        <v>63</v>
      </c>
      <c r="I57" s="245" t="s">
        <v>57</v>
      </c>
      <c r="J57" s="216" t="s">
        <v>62</v>
      </c>
      <c r="K57" s="217" t="s">
        <v>73</v>
      </c>
      <c r="L57" s="139" t="s">
        <v>229</v>
      </c>
    </row>
    <row r="58" spans="2:19">
      <c r="B58" s="66">
        <v>2</v>
      </c>
      <c r="C58" s="84" t="s">
        <v>81</v>
      </c>
      <c r="D58" s="84" cm="1">
        <f t="array" ref="D58:G58" ca="1">'成績匯總 (函數)'!AA15:AD15</f>
        <v>20</v>
      </c>
      <c r="E58" s="84">
        <f ca="1"/>
        <v>2</v>
      </c>
      <c r="F58" s="84">
        <f ca="1"/>
        <v>11</v>
      </c>
      <c r="G58" s="84">
        <f ca="1"/>
        <v>3</v>
      </c>
      <c r="H58" s="242">
        <f>分組球員名單!G37</f>
        <v>18</v>
      </c>
      <c r="I58" s="243">
        <f ca="1">+G58/(G58+H58)</f>
        <v>0.14285714285714285</v>
      </c>
      <c r="J58" s="66">
        <f ca="1">_xlfn.RANK.EQ(I58,$I$58:$I$60)</f>
        <v>3</v>
      </c>
      <c r="K58" s="242">
        <f ca="1">+E58-H58</f>
        <v>-16</v>
      </c>
      <c r="L58" s="240">
        <f ca="1">+E58/D58</f>
        <v>0.1</v>
      </c>
    </row>
    <row r="59" spans="2:19">
      <c r="B59" s="60">
        <v>2</v>
      </c>
      <c r="C59" s="83" t="s">
        <v>82</v>
      </c>
      <c r="D59" s="83" cm="1">
        <f t="array" ref="D59:G59" ca="1">'成績匯總 (函數)'!AA30:AD30</f>
        <v>46</v>
      </c>
      <c r="E59" s="83">
        <f ca="1"/>
        <v>10</v>
      </c>
      <c r="F59" s="83">
        <f ca="1"/>
        <v>29</v>
      </c>
      <c r="G59" s="83">
        <f ca="1"/>
        <v>19</v>
      </c>
      <c r="H59" s="90">
        <f>分組球員名單!I37</f>
        <v>26</v>
      </c>
      <c r="I59" s="243">
        <f t="shared" ref="I59:I61" ca="1" si="7">+G59/(G59+H59)</f>
        <v>0.42222222222222222</v>
      </c>
      <c r="J59" s="66">
        <f t="shared" ref="J59:J60" ca="1" si="8">_xlfn.RANK.EQ(I59,$I$58:$I$60)</f>
        <v>1</v>
      </c>
      <c r="K59" s="90">
        <f ca="1">+E59-H59</f>
        <v>-16</v>
      </c>
      <c r="L59" s="266">
        <f t="shared" ref="L59:L60" ca="1" si="9">+E59/D59</f>
        <v>0.21739130434782608</v>
      </c>
    </row>
    <row r="60" spans="2:19">
      <c r="B60" s="60">
        <v>8</v>
      </c>
      <c r="C60" s="83" t="s">
        <v>46</v>
      </c>
      <c r="D60" s="83" cm="1">
        <f t="array" ref="D60:G60" ca="1">'成績匯總 (函數)'!AA45:AD45</f>
        <v>31</v>
      </c>
      <c r="E60" s="83">
        <f ca="1"/>
        <v>13</v>
      </c>
      <c r="F60" s="83">
        <f ca="1"/>
        <v>8</v>
      </c>
      <c r="G60" s="83">
        <f ca="1"/>
        <v>4</v>
      </c>
      <c r="H60" s="90">
        <f>分組球員名單!K37</f>
        <v>20</v>
      </c>
      <c r="I60" s="243">
        <f t="shared" ca="1" si="7"/>
        <v>0.16666666666666666</v>
      </c>
      <c r="J60" s="66">
        <f t="shared" ca="1" si="8"/>
        <v>2</v>
      </c>
      <c r="K60" s="90">
        <f ca="1">+E60-H60</f>
        <v>-7</v>
      </c>
      <c r="L60" s="266">
        <f t="shared" ca="1" si="9"/>
        <v>0.41935483870967744</v>
      </c>
    </row>
    <row r="61" spans="2:19">
      <c r="B61" s="60"/>
      <c r="C61" s="83"/>
      <c r="D61" s="83" cm="1">
        <f t="array" ref="D61:G61" ca="1">'成績匯總 (函數)'!AA62:AD62</f>
        <v>0</v>
      </c>
      <c r="E61" s="83">
        <f ca="1"/>
        <v>0</v>
      </c>
      <c r="F61" s="83">
        <f ca="1"/>
        <v>0</v>
      </c>
      <c r="G61" s="83">
        <f ca="1"/>
        <v>0</v>
      </c>
      <c r="H61" s="90"/>
      <c r="I61" s="243" t="e">
        <f t="shared" ca="1" si="7"/>
        <v>#DIV/0!</v>
      </c>
      <c r="J61" s="60" t="e">
        <f t="shared" ref="J61" ca="1" si="10">_xlfn.RANK.EQ(I61,$I$58:$I$61)</f>
        <v>#DIV/0!</v>
      </c>
      <c r="K61" s="90">
        <f ca="1">+E61-H61</f>
        <v>0</v>
      </c>
      <c r="L61" s="83"/>
    </row>
    <row r="63" spans="2:19" ht="17.25" thickBot="1">
      <c r="B63" s="1" t="s">
        <v>59</v>
      </c>
      <c r="P63" s="1"/>
      <c r="Q63" s="1"/>
      <c r="R63" s="1"/>
      <c r="S63" s="1"/>
    </row>
    <row r="64" spans="2:19" ht="17.25" thickBot="1">
      <c r="B64" s="241" t="s">
        <v>61</v>
      </c>
      <c r="C64" s="216" t="s">
        <v>25</v>
      </c>
      <c r="D64" s="216" t="s">
        <v>11</v>
      </c>
      <c r="E64" s="216" t="s">
        <v>7</v>
      </c>
      <c r="F64" s="216" t="s">
        <v>58</v>
      </c>
      <c r="G64" s="217" t="s">
        <v>64</v>
      </c>
      <c r="K64" s="256"/>
      <c r="S64" s="127"/>
    </row>
    <row r="65" spans="1:15">
      <c r="B65" s="84" t="str" cm="1">
        <f t="array" ref="B65:E72">_xlfn.CHOOSECOLS('成績匯總 (函數)'!B69:W76,1,20,21,22)</f>
        <v>宋展宇</v>
      </c>
      <c r="C65" s="84">
        <v>42</v>
      </c>
      <c r="D65" s="84">
        <v>9</v>
      </c>
      <c r="E65" s="84">
        <v>23</v>
      </c>
      <c r="F65" s="240">
        <f>IF(C65&gt;=30,E65/C65,"N/A")</f>
        <v>0.54761904761904767</v>
      </c>
      <c r="G65" s="84">
        <f>_xlfn.RANK.EQ(F65,$F$65:$F$72,-1)</f>
        <v>3</v>
      </c>
      <c r="I65" s="126"/>
    </row>
    <row r="66" spans="1:15">
      <c r="B66" s="83" t="str">
        <v>江言鎧</v>
      </c>
      <c r="C66" s="83">
        <v>10</v>
      </c>
      <c r="D66" s="83">
        <v>1</v>
      </c>
      <c r="E66" s="83">
        <v>7</v>
      </c>
      <c r="F66" s="240" t="str">
        <f t="shared" ref="F66:F72" si="11">IF(C66&gt;=30,E66/C66,"N/A")</f>
        <v>N/A</v>
      </c>
      <c r="G66" s="84" t="e">
        <f t="shared" ref="G66:G72" si="12">_xlfn.RANK.EQ(F66,$F$65:$F$72,-1)</f>
        <v>#VALUE!</v>
      </c>
      <c r="I66"/>
    </row>
    <row r="67" spans="1:15">
      <c r="B67" s="83" t="str">
        <v>駱繼宗</v>
      </c>
      <c r="C67" s="83">
        <v>34</v>
      </c>
      <c r="D67" s="83">
        <v>7</v>
      </c>
      <c r="E67" s="83">
        <v>20</v>
      </c>
      <c r="F67" s="240">
        <f t="shared" si="11"/>
        <v>0.58823529411764708</v>
      </c>
      <c r="G67" s="84">
        <f t="shared" si="12"/>
        <v>5</v>
      </c>
      <c r="I67" s="125"/>
    </row>
    <row r="68" spans="1:15">
      <c r="B68" s="83" t="str">
        <v>李裕仁</v>
      </c>
      <c r="C68" s="83">
        <v>36</v>
      </c>
      <c r="D68" s="83">
        <v>9</v>
      </c>
      <c r="E68" s="83">
        <v>20</v>
      </c>
      <c r="F68" s="240">
        <f t="shared" si="11"/>
        <v>0.55555555555555558</v>
      </c>
      <c r="G68" s="84">
        <f t="shared" si="12"/>
        <v>4</v>
      </c>
    </row>
    <row r="69" spans="1:15">
      <c r="B69" s="205" t="str">
        <v>陳相睿</v>
      </c>
      <c r="C69" s="205">
        <v>31</v>
      </c>
      <c r="D69" s="205">
        <v>13</v>
      </c>
      <c r="E69" s="205">
        <v>8</v>
      </c>
      <c r="F69" s="263">
        <f t="shared" si="11"/>
        <v>0.25806451612903225</v>
      </c>
      <c r="G69" s="264">
        <f t="shared" si="12"/>
        <v>1</v>
      </c>
    </row>
    <row r="70" spans="1:15">
      <c r="B70" s="83" t="str">
        <v>林春佑</v>
      </c>
      <c r="C70" s="83">
        <v>51</v>
      </c>
      <c r="D70" s="83">
        <v>22</v>
      </c>
      <c r="E70" s="83">
        <v>15</v>
      </c>
      <c r="F70" s="240">
        <f t="shared" si="11"/>
        <v>0.29411764705882354</v>
      </c>
      <c r="G70" s="84">
        <f t="shared" si="12"/>
        <v>2</v>
      </c>
    </row>
    <row r="71" spans="1:15">
      <c r="B71" s="83" t="str">
        <v>王辰光</v>
      </c>
      <c r="C71" s="83">
        <v>9</v>
      </c>
      <c r="D71" s="83">
        <v>3</v>
      </c>
      <c r="E71" s="83">
        <v>3</v>
      </c>
      <c r="F71" s="240" t="str">
        <f t="shared" si="11"/>
        <v>N/A</v>
      </c>
      <c r="G71" s="84" t="e">
        <f t="shared" si="12"/>
        <v>#VALUE!</v>
      </c>
    </row>
    <row r="72" spans="1:15">
      <c r="B72" s="60">
        <v>0</v>
      </c>
      <c r="C72" s="83">
        <v>0</v>
      </c>
      <c r="D72" s="83">
        <v>0</v>
      </c>
      <c r="E72" s="83">
        <v>0</v>
      </c>
      <c r="F72" s="240" t="str">
        <f t="shared" si="11"/>
        <v>N/A</v>
      </c>
      <c r="G72" s="84" t="e">
        <f t="shared" si="12"/>
        <v>#VALUE!</v>
      </c>
    </row>
    <row r="75" spans="1:15">
      <c r="A75" s="1" t="s">
        <v>65</v>
      </c>
      <c r="B75" s="1" t="s">
        <v>78</v>
      </c>
      <c r="F75" s="1" t="s">
        <v>67</v>
      </c>
      <c r="G75" s="1" t="s">
        <v>79</v>
      </c>
      <c r="K75" s="1" t="s">
        <v>44</v>
      </c>
      <c r="L75" s="1" t="s">
        <v>80</v>
      </c>
    </row>
    <row r="76" spans="1:15">
      <c r="A76" s="60" t="s">
        <v>66</v>
      </c>
      <c r="B76" s="60" t="s">
        <v>51</v>
      </c>
      <c r="C76" s="60" t="s">
        <v>32</v>
      </c>
      <c r="D76" s="60" t="s">
        <v>91</v>
      </c>
      <c r="E76" s="73" t="s">
        <v>77</v>
      </c>
      <c r="F76" s="60" t="s">
        <v>66</v>
      </c>
      <c r="G76" s="60" t="s">
        <v>51</v>
      </c>
      <c r="H76" s="60" t="s">
        <v>32</v>
      </c>
      <c r="I76" s="60" t="s">
        <v>91</v>
      </c>
      <c r="J76" s="1" t="s">
        <v>76</v>
      </c>
      <c r="K76" s="60" t="s">
        <v>66</v>
      </c>
      <c r="L76" s="60" t="s">
        <v>51</v>
      </c>
      <c r="M76" s="60" t="s">
        <v>32</v>
      </c>
      <c r="N76" s="60" t="s">
        <v>91</v>
      </c>
      <c r="O76" s="1" t="s">
        <v>76</v>
      </c>
    </row>
    <row r="77" spans="1:15">
      <c r="A77" s="1" t="e" cm="1">
        <f t="array" aca="1" ref="A77:D87" ca="1">_xlfn.CHOOSECOLS(_xlfn._xlws.FILTER($A$4:$J$54,$A$4:$A$54=A75,""),1,2,3,10)</f>
        <v>#NAME?</v>
      </c>
      <c r="B77" s="1" t="e">
        <f ca="1"/>
        <v>#NAME?</v>
      </c>
      <c r="C77" t="e">
        <f ca="1"/>
        <v>#NAME?</v>
      </c>
      <c r="D77" s="127" t="e">
        <f ca="1"/>
        <v>#NAME?</v>
      </c>
      <c r="E77" s="1" t="e">
        <f ca="1">_xlfn.RANK.EQ(D77,$D$77:$D$86)</f>
        <v>#NAME?</v>
      </c>
      <c r="F77" s="1" t="e" cm="1">
        <f t="array" aca="1" ref="F77:I88" ca="1">_xlfn.CHOOSECOLS(_xlfn._xlws.FILTER($A$4:$J$54,$A$4:$A$54=F75,""),1,2,3,10)</f>
        <v>#NAME?</v>
      </c>
      <c r="G77" t="e">
        <f ca="1"/>
        <v>#NAME?</v>
      </c>
      <c r="H77" t="e">
        <f ca="1"/>
        <v>#NAME?</v>
      </c>
      <c r="I77" s="129" t="e">
        <f ca="1"/>
        <v>#NAME?</v>
      </c>
      <c r="J77" s="1" t="e">
        <f ca="1">_xlfn.RANK.EQ(I77,$I$77:$I$94)</f>
        <v>#NAME?</v>
      </c>
      <c r="K77" s="258" t="e" cm="1">
        <f t="array" aca="1" ref="K77:N80" ca="1">_xlfn.CHOOSECOLS(_xlfn._xlws.FILTER($A$4:$J$54,$A$4:$A$54=K75,""),1,2,3,10)</f>
        <v>#NAME?</v>
      </c>
      <c r="L77" s="259" t="e">
        <f ca="1"/>
        <v>#NAME?</v>
      </c>
      <c r="M77" s="259" t="e">
        <f ca="1"/>
        <v>#NAME?</v>
      </c>
      <c r="N77" s="260" t="e">
        <f ca="1"/>
        <v>#NAME?</v>
      </c>
      <c r="O77" s="259" t="e">
        <f ca="1">_xlfn.RANK.EQ(N77,$N$77:$N$83)</f>
        <v>#NAME?</v>
      </c>
    </row>
    <row r="78" spans="1:15">
      <c r="A78" s="1" t="e">
        <f ca="1"/>
        <v>#NAME?</v>
      </c>
      <c r="B78" s="1" t="e">
        <f ca="1"/>
        <v>#NAME?</v>
      </c>
      <c r="C78" t="e">
        <f ca="1"/>
        <v>#NAME?</v>
      </c>
      <c r="D78" s="127" t="e">
        <f ca="1"/>
        <v>#NAME?</v>
      </c>
      <c r="E78" s="1" t="e">
        <f t="shared" ref="E78:E87" ca="1" si="13">_xlfn.RANK.EQ(D78,$D$77:$D$86)</f>
        <v>#NAME?</v>
      </c>
      <c r="F78" s="1" t="e">
        <f ca="1"/>
        <v>#NAME?</v>
      </c>
      <c r="G78" t="e">
        <f ca="1"/>
        <v>#NAME?</v>
      </c>
      <c r="H78" t="e">
        <f ca="1"/>
        <v>#NAME?</v>
      </c>
      <c r="I78" s="129" t="e">
        <f ca="1"/>
        <v>#NAME?</v>
      </c>
      <c r="J78" s="1" t="e">
        <f t="shared" ref="J78:J88" ca="1" si="14">_xlfn.RANK.EQ(I78,$I$77:$I$94)</f>
        <v>#NAME?</v>
      </c>
      <c r="K78" s="1" t="e">
        <f ca="1"/>
        <v>#NAME?</v>
      </c>
      <c r="L78" t="e">
        <f ca="1"/>
        <v>#NAME?</v>
      </c>
      <c r="M78" t="e">
        <f ca="1"/>
        <v>#NAME?</v>
      </c>
      <c r="N78" s="198" t="e">
        <f ca="1"/>
        <v>#NAME?</v>
      </c>
      <c r="O78" t="e">
        <f t="shared" ref="O78:O80" ca="1" si="15">_xlfn.RANK.EQ(N78,$N$77:$N$83)</f>
        <v>#NAME?</v>
      </c>
    </row>
    <row r="79" spans="1:15">
      <c r="A79" s="1" t="e">
        <f ca="1"/>
        <v>#NAME?</v>
      </c>
      <c r="B79" s="1" t="e">
        <f ca="1"/>
        <v>#NAME?</v>
      </c>
      <c r="C79" t="e">
        <f ca="1"/>
        <v>#NAME?</v>
      </c>
      <c r="D79" s="127" t="e">
        <f ca="1"/>
        <v>#NAME?</v>
      </c>
      <c r="E79" s="1" t="e">
        <f t="shared" ca="1" si="13"/>
        <v>#NAME?</v>
      </c>
      <c r="F79" s="1" t="e">
        <f ca="1"/>
        <v>#NAME?</v>
      </c>
      <c r="G79" t="e">
        <f ca="1"/>
        <v>#NAME?</v>
      </c>
      <c r="H79" t="e">
        <f ca="1"/>
        <v>#NAME?</v>
      </c>
      <c r="I79" s="129" t="e">
        <f ca="1"/>
        <v>#NAME?</v>
      </c>
      <c r="J79" s="1" t="e">
        <f t="shared" ca="1" si="14"/>
        <v>#NAME?</v>
      </c>
      <c r="K79" s="1" t="e">
        <f ca="1"/>
        <v>#NAME?</v>
      </c>
      <c r="L79" t="e">
        <f ca="1"/>
        <v>#NAME?</v>
      </c>
      <c r="M79" t="e">
        <f ca="1"/>
        <v>#NAME?</v>
      </c>
      <c r="N79" s="198" t="e">
        <f ca="1"/>
        <v>#NAME?</v>
      </c>
      <c r="O79" t="e">
        <f t="shared" ca="1" si="15"/>
        <v>#NAME?</v>
      </c>
    </row>
    <row r="80" spans="1:15">
      <c r="A80" s="1" t="e">
        <f ca="1"/>
        <v>#NAME?</v>
      </c>
      <c r="B80" s="1" t="e">
        <f ca="1"/>
        <v>#NAME?</v>
      </c>
      <c r="C80" t="e">
        <f ca="1"/>
        <v>#NAME?</v>
      </c>
      <c r="D80" s="127" t="e">
        <f ca="1"/>
        <v>#NAME?</v>
      </c>
      <c r="E80" s="1" t="e">
        <f t="shared" ca="1" si="13"/>
        <v>#NAME?</v>
      </c>
      <c r="F80" s="1" t="e">
        <f ca="1"/>
        <v>#NAME?</v>
      </c>
      <c r="G80" t="e">
        <f ca="1"/>
        <v>#NAME?</v>
      </c>
      <c r="H80" t="e">
        <f ca="1"/>
        <v>#NAME?</v>
      </c>
      <c r="I80" s="129" t="e">
        <f ca="1"/>
        <v>#NAME?</v>
      </c>
      <c r="J80" s="1" t="e">
        <f t="shared" ca="1" si="14"/>
        <v>#NAME?</v>
      </c>
      <c r="K80" s="1" t="e">
        <f ca="1"/>
        <v>#NAME?</v>
      </c>
      <c r="L80" t="e">
        <f ca="1"/>
        <v>#NAME?</v>
      </c>
      <c r="M80" t="e">
        <f ca="1"/>
        <v>#NAME?</v>
      </c>
      <c r="N80" s="198" t="e">
        <f ca="1"/>
        <v>#NAME?</v>
      </c>
      <c r="O80" t="e">
        <f t="shared" ca="1" si="15"/>
        <v>#NAME?</v>
      </c>
    </row>
    <row r="81" spans="1:16">
      <c r="A81" s="258" t="e">
        <f ca="1"/>
        <v>#NAME?</v>
      </c>
      <c r="B81" s="258" t="e">
        <f ca="1"/>
        <v>#NAME?</v>
      </c>
      <c r="C81" s="259" t="e">
        <f ca="1"/>
        <v>#NAME?</v>
      </c>
      <c r="D81" s="262" t="e">
        <f ca="1"/>
        <v>#NAME?</v>
      </c>
      <c r="E81" s="258" t="e">
        <f t="shared" ca="1" si="13"/>
        <v>#NAME?</v>
      </c>
      <c r="F81" s="1" t="e">
        <f ca="1"/>
        <v>#NAME?</v>
      </c>
      <c r="G81" t="e">
        <f ca="1"/>
        <v>#NAME?</v>
      </c>
      <c r="H81" t="e">
        <f ca="1"/>
        <v>#NAME?</v>
      </c>
      <c r="I81" s="129" t="e">
        <f ca="1"/>
        <v>#NAME?</v>
      </c>
      <c r="J81" s="1" t="e">
        <f t="shared" ca="1" si="14"/>
        <v>#NAME?</v>
      </c>
      <c r="K81" s="1"/>
      <c r="N81" s="198"/>
      <c r="P81" s="128"/>
    </row>
    <row r="82" spans="1:16">
      <c r="A82" s="1" t="e">
        <f ca="1"/>
        <v>#NAME?</v>
      </c>
      <c r="B82" s="1" t="e">
        <f ca="1"/>
        <v>#NAME?</v>
      </c>
      <c r="C82" t="e">
        <f ca="1"/>
        <v>#NAME?</v>
      </c>
      <c r="D82" s="127" t="e">
        <f ca="1"/>
        <v>#NAME?</v>
      </c>
      <c r="E82" s="1" t="e">
        <f t="shared" ca="1" si="13"/>
        <v>#NAME?</v>
      </c>
      <c r="F82" s="1" t="e">
        <f ca="1"/>
        <v>#NAME?</v>
      </c>
      <c r="G82" t="e">
        <f ca="1"/>
        <v>#NAME?</v>
      </c>
      <c r="H82" t="e">
        <f ca="1"/>
        <v>#NAME?</v>
      </c>
      <c r="I82" s="129" t="e">
        <f ca="1"/>
        <v>#NAME?</v>
      </c>
      <c r="J82" s="1" t="e">
        <f t="shared" ca="1" si="14"/>
        <v>#NAME?</v>
      </c>
      <c r="K82" s="1"/>
      <c r="N82" s="198"/>
    </row>
    <row r="83" spans="1:16">
      <c r="A83" s="1" t="e">
        <f ca="1"/>
        <v>#NAME?</v>
      </c>
      <c r="B83" s="1" t="e">
        <f ca="1"/>
        <v>#NAME?</v>
      </c>
      <c r="C83" t="e">
        <f ca="1"/>
        <v>#NAME?</v>
      </c>
      <c r="D83" s="127" t="e">
        <f ca="1"/>
        <v>#NAME?</v>
      </c>
      <c r="E83" s="1" t="e">
        <f t="shared" ca="1" si="13"/>
        <v>#NAME?</v>
      </c>
      <c r="F83" s="258" t="e">
        <f ca="1"/>
        <v>#NAME?</v>
      </c>
      <c r="G83" s="259" t="e">
        <f ca="1"/>
        <v>#NAME?</v>
      </c>
      <c r="H83" s="259" t="e">
        <f ca="1"/>
        <v>#NAME?</v>
      </c>
      <c r="I83" s="261" t="e">
        <f ca="1"/>
        <v>#NAME?</v>
      </c>
      <c r="J83" s="258" t="e">
        <f t="shared" ca="1" si="14"/>
        <v>#NAME?</v>
      </c>
      <c r="K83" s="1"/>
      <c r="N83" s="198"/>
    </row>
    <row r="84" spans="1:16">
      <c r="A84" s="1" t="e">
        <f ca="1"/>
        <v>#NAME?</v>
      </c>
      <c r="B84" s="1" t="e">
        <f ca="1"/>
        <v>#NAME?</v>
      </c>
      <c r="C84" t="e">
        <f ca="1"/>
        <v>#NAME?</v>
      </c>
      <c r="D84" s="127" t="e">
        <f ca="1"/>
        <v>#NAME?</v>
      </c>
      <c r="E84" s="1" t="e">
        <f t="shared" ca="1" si="13"/>
        <v>#NAME?</v>
      </c>
      <c r="F84" s="1" t="e">
        <f ca="1"/>
        <v>#NAME?</v>
      </c>
      <c r="G84" t="e">
        <f ca="1"/>
        <v>#NAME?</v>
      </c>
      <c r="H84" t="e">
        <f ca="1"/>
        <v>#NAME?</v>
      </c>
      <c r="I84" s="129" t="e">
        <f ca="1"/>
        <v>#NAME?</v>
      </c>
      <c r="J84" s="1" t="e">
        <f t="shared" ca="1" si="14"/>
        <v>#NAME?</v>
      </c>
    </row>
    <row r="85" spans="1:16">
      <c r="A85" s="1" t="e">
        <f ca="1"/>
        <v>#NAME?</v>
      </c>
      <c r="B85" s="1" t="e">
        <f ca="1"/>
        <v>#NAME?</v>
      </c>
      <c r="C85" t="e">
        <f ca="1"/>
        <v>#NAME?</v>
      </c>
      <c r="D85" s="127" t="e">
        <f ca="1"/>
        <v>#NAME?</v>
      </c>
      <c r="E85" s="1" t="e">
        <f t="shared" ca="1" si="13"/>
        <v>#NAME?</v>
      </c>
      <c r="F85" s="1" t="e">
        <f ca="1"/>
        <v>#NAME?</v>
      </c>
      <c r="G85" t="e">
        <f ca="1"/>
        <v>#NAME?</v>
      </c>
      <c r="H85" t="e">
        <f ca="1"/>
        <v>#NAME?</v>
      </c>
      <c r="I85" s="129" t="e">
        <f ca="1"/>
        <v>#NAME?</v>
      </c>
      <c r="J85" s="1" t="e">
        <f t="shared" ca="1" si="14"/>
        <v>#NAME?</v>
      </c>
    </row>
    <row r="86" spans="1:16">
      <c r="A86" s="1" t="e">
        <f ca="1"/>
        <v>#NAME?</v>
      </c>
      <c r="B86" s="1" t="e">
        <f ca="1"/>
        <v>#NAME?</v>
      </c>
      <c r="C86" t="e">
        <f ca="1"/>
        <v>#NAME?</v>
      </c>
      <c r="D86" s="127" t="e">
        <f ca="1"/>
        <v>#NAME?</v>
      </c>
      <c r="E86" s="1" t="e">
        <f t="shared" ca="1" si="13"/>
        <v>#NAME?</v>
      </c>
      <c r="F86" s="1" t="e">
        <f ca="1"/>
        <v>#NAME?</v>
      </c>
      <c r="G86" t="e">
        <f ca="1"/>
        <v>#NAME?</v>
      </c>
      <c r="H86" t="e">
        <f ca="1"/>
        <v>#NAME?</v>
      </c>
      <c r="I86" s="129" t="e">
        <f ca="1"/>
        <v>#NAME?</v>
      </c>
      <c r="J86" s="1" t="e">
        <f t="shared" ca="1" si="14"/>
        <v>#NAME?</v>
      </c>
    </row>
    <row r="87" spans="1:16">
      <c r="A87" s="1" t="e">
        <f ca="1"/>
        <v>#NAME?</v>
      </c>
      <c r="B87" s="1" t="e">
        <f ca="1"/>
        <v>#NAME?</v>
      </c>
      <c r="C87" t="e">
        <f ca="1"/>
        <v>#NAME?</v>
      </c>
      <c r="D87" t="e">
        <f ca="1"/>
        <v>#NAME?</v>
      </c>
      <c r="E87" s="1" t="e">
        <f t="shared" ca="1" si="13"/>
        <v>#NAME?</v>
      </c>
      <c r="F87" s="1" t="e">
        <f ca="1"/>
        <v>#NAME?</v>
      </c>
      <c r="G87" t="e">
        <f ca="1"/>
        <v>#NAME?</v>
      </c>
      <c r="H87" t="e">
        <f ca="1"/>
        <v>#NAME?</v>
      </c>
      <c r="I87" s="129" t="e">
        <f ca="1"/>
        <v>#NAME?</v>
      </c>
      <c r="J87" s="1" t="e">
        <f t="shared" ca="1" si="14"/>
        <v>#NAME?</v>
      </c>
    </row>
    <row r="88" spans="1:16">
      <c r="F88" s="1" t="e">
        <f ca="1"/>
        <v>#NAME?</v>
      </c>
      <c r="G88" t="e">
        <f ca="1"/>
        <v>#NAME?</v>
      </c>
      <c r="H88" t="e">
        <f ca="1"/>
        <v>#NAME?</v>
      </c>
      <c r="I88" s="129" t="e">
        <f ca="1"/>
        <v>#NAME?</v>
      </c>
      <c r="J88" s="1" t="e">
        <f t="shared" ca="1" si="14"/>
        <v>#NAME?</v>
      </c>
    </row>
    <row r="89" spans="1:16">
      <c r="F89" s="1"/>
      <c r="I89" s="129"/>
      <c r="J89" s="1"/>
    </row>
    <row r="90" spans="1:16">
      <c r="F90" s="1"/>
      <c r="I90" s="129"/>
      <c r="J90" s="1"/>
    </row>
    <row r="91" spans="1:16">
      <c r="F91" s="1"/>
      <c r="I91" s="129"/>
      <c r="J91" s="1"/>
    </row>
    <row r="92" spans="1:16">
      <c r="F92" s="1"/>
      <c r="I92" s="129"/>
      <c r="J92" s="1"/>
    </row>
    <row r="93" spans="1:16">
      <c r="F93" s="1"/>
      <c r="I93" s="129"/>
      <c r="J93" s="1"/>
    </row>
    <row r="94" spans="1:16">
      <c r="I94" s="129"/>
    </row>
    <row r="107" spans="10:10">
      <c r="J107" s="122"/>
    </row>
  </sheetData>
  <mergeCells count="1">
    <mergeCell ref="N2:O2"/>
  </mergeCells>
  <phoneticPr fontId="1" type="noConversion"/>
  <conditionalFormatting sqref="K4:L53">
    <cfRule type="cellIs" dxfId="1" priority="2" operator="between">
      <formula>1</formula>
      <formula>3</formula>
    </cfRule>
  </conditionalFormatting>
  <conditionalFormatting sqref="Y13:Y14">
    <cfRule type="cellIs" dxfId="0" priority="1" operator="between">
      <formula>1</formula>
      <formula>3</formula>
    </cfRule>
  </conditionalFormatting>
  <dataValidations count="1">
    <dataValidation type="list" allowBlank="1" showInputMessage="1" showErrorMessage="1" sqref="A4:A54 O13:O14">
      <formula1>$A$75:$K$75</formula1>
    </dataValidation>
  </dataValidation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4"/>
  <sheetViews>
    <sheetView topLeftCell="A16" workbookViewId="0">
      <selection activeCell="D12" sqref="D12"/>
    </sheetView>
  </sheetViews>
  <sheetFormatPr defaultRowHeight="16.5"/>
  <cols>
    <col min="1" max="1" width="8.625" customWidth="1"/>
    <col min="4" max="4" width="10.375" bestFit="1" customWidth="1"/>
    <col min="8" max="8" width="9.875" customWidth="1"/>
    <col min="9" max="9" width="10.875" customWidth="1"/>
    <col min="10" max="10" width="9.875" customWidth="1"/>
    <col min="16" max="16" width="10.375" bestFit="1" customWidth="1"/>
  </cols>
  <sheetData>
    <row r="2" spans="1:10">
      <c r="A2" t="s">
        <v>227</v>
      </c>
    </row>
    <row r="3" spans="1:10">
      <c r="A3" s="60" t="s">
        <v>225</v>
      </c>
      <c r="B3" s="60" t="s">
        <v>220</v>
      </c>
      <c r="C3" s="60" t="s">
        <v>221</v>
      </c>
      <c r="D3" s="60" t="s">
        <v>222</v>
      </c>
      <c r="E3" s="60" t="s">
        <v>223</v>
      </c>
      <c r="F3" s="60" t="s">
        <v>224</v>
      </c>
      <c r="G3" s="60" t="s">
        <v>230</v>
      </c>
      <c r="H3" s="149" t="s">
        <v>228</v>
      </c>
      <c r="I3" s="269" t="s">
        <v>226</v>
      </c>
      <c r="J3" s="1"/>
    </row>
    <row r="4" spans="1:10">
      <c r="A4" s="60">
        <v>2</v>
      </c>
      <c r="B4" s="83" t="s">
        <v>142</v>
      </c>
      <c r="C4" s="83">
        <v>52</v>
      </c>
      <c r="D4" s="83">
        <v>10</v>
      </c>
      <c r="E4" s="83">
        <v>30</v>
      </c>
      <c r="F4" s="83">
        <v>13</v>
      </c>
      <c r="G4" s="83">
        <v>18</v>
      </c>
      <c r="H4" s="266">
        <v>0.19230769230769232</v>
      </c>
      <c r="I4" s="266">
        <v>0.41935483870967744</v>
      </c>
    </row>
    <row r="5" spans="1:10">
      <c r="A5" s="60">
        <v>2</v>
      </c>
      <c r="B5" s="83" t="s">
        <v>129</v>
      </c>
      <c r="C5" s="83">
        <v>70</v>
      </c>
      <c r="D5" s="83">
        <v>16</v>
      </c>
      <c r="E5" s="83">
        <v>40</v>
      </c>
      <c r="F5" s="83">
        <v>26</v>
      </c>
      <c r="G5" s="83">
        <v>26</v>
      </c>
      <c r="H5" s="266">
        <v>0.22857142857142856</v>
      </c>
      <c r="I5" s="266">
        <v>0.5</v>
      </c>
    </row>
    <row r="6" spans="1:10">
      <c r="A6" s="60">
        <v>8</v>
      </c>
      <c r="B6" s="83" t="s">
        <v>148</v>
      </c>
      <c r="C6" s="83">
        <v>91</v>
      </c>
      <c r="D6" s="83">
        <v>38</v>
      </c>
      <c r="E6" s="83">
        <v>26</v>
      </c>
      <c r="F6" s="83">
        <v>16</v>
      </c>
      <c r="G6" s="83">
        <v>20</v>
      </c>
      <c r="H6" s="266">
        <v>0.4175824175824176</v>
      </c>
      <c r="I6" s="266">
        <v>0.44444444444444442</v>
      </c>
    </row>
    <row r="8" spans="1:10">
      <c r="A8" t="s">
        <v>236</v>
      </c>
      <c r="B8" t="s">
        <v>239</v>
      </c>
    </row>
    <row r="9" spans="1:10">
      <c r="A9" s="83" t="s">
        <v>237</v>
      </c>
      <c r="B9" s="60" t="s">
        <v>221</v>
      </c>
      <c r="C9" s="60" t="s">
        <v>222</v>
      </c>
      <c r="D9" s="60" t="s">
        <v>223</v>
      </c>
      <c r="E9" s="60" t="s">
        <v>58</v>
      </c>
      <c r="F9" s="60" t="s">
        <v>240</v>
      </c>
    </row>
    <row r="10" spans="1:10">
      <c r="A10" s="83" t="s">
        <v>60</v>
      </c>
      <c r="B10" s="83">
        <v>42</v>
      </c>
      <c r="C10" s="83">
        <v>9</v>
      </c>
      <c r="D10" s="83">
        <v>23</v>
      </c>
      <c r="E10" s="267">
        <v>0.54761904761904767</v>
      </c>
      <c r="F10" s="60">
        <v>3</v>
      </c>
    </row>
    <row r="11" spans="1:10">
      <c r="A11" s="83" t="s">
        <v>162</v>
      </c>
      <c r="B11" s="83">
        <v>10</v>
      </c>
      <c r="C11" s="83">
        <v>1</v>
      </c>
      <c r="D11" s="83">
        <v>7</v>
      </c>
      <c r="E11" s="267" t="s">
        <v>238</v>
      </c>
      <c r="F11" s="60" t="e">
        <v>#VALUE!</v>
      </c>
    </row>
    <row r="12" spans="1:10">
      <c r="A12" s="83" t="s">
        <v>39</v>
      </c>
      <c r="B12" s="83">
        <v>34</v>
      </c>
      <c r="C12" s="83">
        <v>7</v>
      </c>
      <c r="D12" s="83">
        <v>20</v>
      </c>
      <c r="E12" s="267">
        <v>0.58823529411764708</v>
      </c>
      <c r="F12" s="60">
        <v>5</v>
      </c>
    </row>
    <row r="13" spans="1:10">
      <c r="A13" s="83" t="s">
        <v>40</v>
      </c>
      <c r="B13" s="83">
        <v>36</v>
      </c>
      <c r="C13" s="83">
        <v>9</v>
      </c>
      <c r="D13" s="83">
        <v>20</v>
      </c>
      <c r="E13" s="267">
        <v>0.55555555555555558</v>
      </c>
      <c r="F13" s="60">
        <v>4</v>
      </c>
    </row>
    <row r="14" spans="1:10">
      <c r="A14" s="83" t="s">
        <v>37</v>
      </c>
      <c r="B14" s="83">
        <v>31</v>
      </c>
      <c r="C14" s="83">
        <v>13</v>
      </c>
      <c r="D14" s="83">
        <v>8</v>
      </c>
      <c r="E14" s="267">
        <v>0.25806451612903225</v>
      </c>
      <c r="F14" s="60">
        <v>1</v>
      </c>
    </row>
    <row r="15" spans="1:10">
      <c r="A15" s="83" t="s">
        <v>117</v>
      </c>
      <c r="B15" s="83">
        <v>51</v>
      </c>
      <c r="C15" s="83">
        <v>22</v>
      </c>
      <c r="D15" s="83">
        <v>15</v>
      </c>
      <c r="E15" s="267">
        <v>0.29411764705882354</v>
      </c>
      <c r="F15" s="60">
        <v>2</v>
      </c>
    </row>
    <row r="16" spans="1:10">
      <c r="A16" s="83" t="s">
        <v>34</v>
      </c>
      <c r="B16" s="83">
        <v>9</v>
      </c>
      <c r="C16" s="83">
        <v>3</v>
      </c>
      <c r="D16" s="83">
        <v>3</v>
      </c>
      <c r="E16" s="60" t="s">
        <v>238</v>
      </c>
      <c r="F16" s="60" t="e">
        <v>#VALUE!</v>
      </c>
    </row>
    <row r="17" spans="1:12">
      <c r="A17" s="83"/>
      <c r="B17" s="83"/>
      <c r="C17" s="83"/>
      <c r="D17" s="83"/>
      <c r="E17" s="83"/>
      <c r="F17" s="83"/>
    </row>
    <row r="18" spans="1:12">
      <c r="I18" s="1" t="s">
        <v>245</v>
      </c>
      <c r="J18" s="1" t="s">
        <v>246</v>
      </c>
    </row>
    <row r="19" spans="1:12">
      <c r="A19" s="60" t="s">
        <v>231</v>
      </c>
      <c r="B19" s="60" t="s">
        <v>232</v>
      </c>
      <c r="C19" s="60" t="s">
        <v>233</v>
      </c>
      <c r="D19" s="60" t="s">
        <v>221</v>
      </c>
      <c r="E19" s="60" t="s">
        <v>222</v>
      </c>
      <c r="F19" s="60" t="s">
        <v>223</v>
      </c>
      <c r="G19" s="60" t="s">
        <v>224</v>
      </c>
      <c r="H19" s="60" t="s">
        <v>241</v>
      </c>
      <c r="I19" s="60" t="s">
        <v>242</v>
      </c>
      <c r="J19" s="60" t="s">
        <v>243</v>
      </c>
      <c r="K19" s="60" t="s">
        <v>234</v>
      </c>
      <c r="L19" s="60" t="s">
        <v>62</v>
      </c>
    </row>
    <row r="20" spans="1:12">
      <c r="A20" s="1" t="s">
        <v>70</v>
      </c>
      <c r="B20" s="1" t="s">
        <v>142</v>
      </c>
      <c r="C20" s="1" t="s">
        <v>14</v>
      </c>
      <c r="D20" s="1">
        <v>8</v>
      </c>
      <c r="E20" s="1">
        <v>1</v>
      </c>
      <c r="F20" s="1">
        <v>5</v>
      </c>
      <c r="G20" s="1">
        <v>1</v>
      </c>
      <c r="H20" s="1">
        <v>3</v>
      </c>
      <c r="I20" s="268">
        <v>0.125</v>
      </c>
      <c r="J20" s="268">
        <v>0.33333333333333331</v>
      </c>
      <c r="K20" s="1">
        <v>15</v>
      </c>
      <c r="L20" s="1">
        <v>15</v>
      </c>
    </row>
    <row r="21" spans="1:12">
      <c r="A21" s="1" t="s">
        <v>70</v>
      </c>
      <c r="B21" s="1" t="s">
        <v>142</v>
      </c>
      <c r="C21" s="1" t="s">
        <v>123</v>
      </c>
      <c r="D21" s="1">
        <v>7</v>
      </c>
      <c r="E21" s="1">
        <v>3</v>
      </c>
      <c r="F21" s="1">
        <v>2</v>
      </c>
      <c r="G21" s="1">
        <v>3</v>
      </c>
      <c r="H21" s="1">
        <v>3</v>
      </c>
      <c r="I21" s="268">
        <v>0.42857142857142855</v>
      </c>
      <c r="J21" s="268">
        <v>1</v>
      </c>
      <c r="K21" s="1">
        <v>3</v>
      </c>
      <c r="L21" s="1">
        <v>7</v>
      </c>
    </row>
    <row r="22" spans="1:12">
      <c r="A22" s="1" t="s">
        <v>68</v>
      </c>
      <c r="B22" s="1" t="s">
        <v>142</v>
      </c>
      <c r="C22" s="1" t="s">
        <v>69</v>
      </c>
      <c r="D22" s="1">
        <v>4</v>
      </c>
      <c r="E22" s="1">
        <v>3</v>
      </c>
      <c r="F22" s="1">
        <v>0</v>
      </c>
      <c r="G22" s="1">
        <v>0</v>
      </c>
      <c r="H22" s="1">
        <v>1</v>
      </c>
      <c r="I22" s="268" t="s">
        <v>235</v>
      </c>
      <c r="J22" s="268">
        <v>0</v>
      </c>
      <c r="K22" s="1" t="s">
        <v>244</v>
      </c>
      <c r="L22" s="1">
        <v>17</v>
      </c>
    </row>
    <row r="23" spans="1:12">
      <c r="A23" s="1" t="s">
        <v>68</v>
      </c>
      <c r="B23" s="1" t="s">
        <v>142</v>
      </c>
      <c r="C23" s="1" t="s">
        <v>30</v>
      </c>
      <c r="D23" s="1">
        <v>7</v>
      </c>
      <c r="E23" s="1">
        <v>3</v>
      </c>
      <c r="F23" s="1">
        <v>4</v>
      </c>
      <c r="G23" s="1">
        <v>6</v>
      </c>
      <c r="H23" s="1">
        <v>3</v>
      </c>
      <c r="I23" s="268">
        <v>0.42857142857142855</v>
      </c>
      <c r="J23" s="268">
        <v>2</v>
      </c>
      <c r="K23" s="1">
        <v>3</v>
      </c>
      <c r="L23" s="1">
        <v>3</v>
      </c>
    </row>
    <row r="24" spans="1:12">
      <c r="A24" s="1" t="s">
        <v>70</v>
      </c>
      <c r="B24" s="1" t="s">
        <v>142</v>
      </c>
      <c r="C24" s="1" t="s">
        <v>36</v>
      </c>
      <c r="D24" s="1">
        <v>6</v>
      </c>
      <c r="E24" s="1">
        <v>0</v>
      </c>
      <c r="F24" s="1">
        <v>4</v>
      </c>
      <c r="G24" s="1">
        <v>1</v>
      </c>
      <c r="H24" s="1">
        <v>3</v>
      </c>
      <c r="I24" s="268">
        <v>0</v>
      </c>
      <c r="J24" s="268">
        <v>0.33333333333333331</v>
      </c>
      <c r="K24" s="1">
        <v>17</v>
      </c>
      <c r="L24" s="1">
        <v>15</v>
      </c>
    </row>
    <row r="25" spans="1:12">
      <c r="A25" s="1" t="s">
        <v>70</v>
      </c>
      <c r="B25" s="1" t="s">
        <v>142</v>
      </c>
      <c r="C25" s="1" t="s">
        <v>84</v>
      </c>
      <c r="D25" s="1">
        <v>5</v>
      </c>
      <c r="E25" s="1">
        <v>0</v>
      </c>
      <c r="F25" s="1">
        <v>3</v>
      </c>
      <c r="G25" s="1">
        <v>0</v>
      </c>
      <c r="H25" s="1">
        <v>2</v>
      </c>
      <c r="I25" s="268" t="s">
        <v>235</v>
      </c>
      <c r="J25" s="268">
        <v>0</v>
      </c>
      <c r="K25" s="1" t="s">
        <v>244</v>
      </c>
      <c r="L25" s="1">
        <v>17</v>
      </c>
    </row>
    <row r="26" spans="1:12">
      <c r="A26" s="1" t="s">
        <v>68</v>
      </c>
      <c r="B26" s="1" t="s">
        <v>142</v>
      </c>
      <c r="C26" s="1" t="s">
        <v>136</v>
      </c>
      <c r="D26" s="1">
        <v>9</v>
      </c>
      <c r="E26" s="1">
        <v>0</v>
      </c>
      <c r="F26" s="1">
        <v>7</v>
      </c>
      <c r="G26" s="1">
        <v>2</v>
      </c>
      <c r="H26" s="1">
        <v>3</v>
      </c>
      <c r="I26" s="268">
        <v>0</v>
      </c>
      <c r="J26" s="268">
        <v>0.66666666666666663</v>
      </c>
      <c r="K26" s="1">
        <v>17</v>
      </c>
      <c r="L26" s="1">
        <v>8</v>
      </c>
    </row>
    <row r="27" spans="1:12">
      <c r="A27" s="1" t="s">
        <v>70</v>
      </c>
      <c r="B27" s="1" t="s">
        <v>142</v>
      </c>
      <c r="C27" s="1" t="s">
        <v>125</v>
      </c>
      <c r="D27" s="1">
        <v>4</v>
      </c>
      <c r="E27" s="1">
        <v>0</v>
      </c>
      <c r="F27" s="1">
        <v>4</v>
      </c>
      <c r="G27" s="1">
        <v>0</v>
      </c>
      <c r="H27" s="1">
        <v>1</v>
      </c>
      <c r="I27" s="268" t="s">
        <v>235</v>
      </c>
      <c r="J27" s="268">
        <v>0</v>
      </c>
      <c r="K27" s="1" t="s">
        <v>244</v>
      </c>
      <c r="L27" s="1">
        <v>17</v>
      </c>
    </row>
    <row r="28" spans="1:12">
      <c r="A28" s="1"/>
      <c r="B28" s="1" t="s">
        <v>142</v>
      </c>
      <c r="C28" s="1" t="s">
        <v>60</v>
      </c>
      <c r="D28" s="1">
        <v>2</v>
      </c>
      <c r="E28" s="1">
        <v>0</v>
      </c>
      <c r="F28" s="1">
        <v>1</v>
      </c>
      <c r="G28" s="1">
        <v>0</v>
      </c>
      <c r="H28" s="1">
        <v>1</v>
      </c>
      <c r="I28" s="268" t="s">
        <v>235</v>
      </c>
      <c r="J28" s="268">
        <v>0</v>
      </c>
      <c r="K28" s="1" t="s">
        <v>244</v>
      </c>
      <c r="L28" s="1">
        <v>17</v>
      </c>
    </row>
    <row r="29" spans="1:12">
      <c r="A29" s="1" t="s">
        <v>70</v>
      </c>
      <c r="B29" s="1" t="s">
        <v>129</v>
      </c>
      <c r="C29" s="1" t="s">
        <v>92</v>
      </c>
      <c r="D29" s="1">
        <v>7</v>
      </c>
      <c r="E29" s="1">
        <v>2</v>
      </c>
      <c r="F29" s="1">
        <v>3</v>
      </c>
      <c r="G29" s="1">
        <v>3</v>
      </c>
      <c r="H29" s="1">
        <v>2</v>
      </c>
      <c r="I29" s="268">
        <v>0.2857142857142857</v>
      </c>
      <c r="J29" s="268">
        <v>1.5</v>
      </c>
      <c r="K29" s="1">
        <v>10</v>
      </c>
      <c r="L29" s="1">
        <v>5</v>
      </c>
    </row>
    <row r="30" spans="1:12">
      <c r="A30" s="1" t="s">
        <v>68</v>
      </c>
      <c r="B30" s="1" t="s">
        <v>129</v>
      </c>
      <c r="C30" s="1" t="s">
        <v>93</v>
      </c>
      <c r="D30" s="1">
        <v>5</v>
      </c>
      <c r="E30" s="1">
        <v>0</v>
      </c>
      <c r="F30" s="1">
        <v>3</v>
      </c>
      <c r="G30" s="1">
        <v>0</v>
      </c>
      <c r="H30" s="1">
        <v>3</v>
      </c>
      <c r="I30" s="268" t="s">
        <v>235</v>
      </c>
      <c r="J30" s="268">
        <v>0</v>
      </c>
      <c r="K30" s="1" t="s">
        <v>244</v>
      </c>
      <c r="L30" s="1">
        <v>17</v>
      </c>
    </row>
    <row r="31" spans="1:12">
      <c r="A31" s="1" t="s">
        <v>68</v>
      </c>
      <c r="B31" s="1" t="s">
        <v>129</v>
      </c>
      <c r="C31" s="1" t="s">
        <v>95</v>
      </c>
      <c r="D31" s="1">
        <v>12</v>
      </c>
      <c r="E31" s="1">
        <v>2</v>
      </c>
      <c r="F31" s="1">
        <v>8</v>
      </c>
      <c r="G31" s="1">
        <v>10</v>
      </c>
      <c r="H31" s="1">
        <v>3</v>
      </c>
      <c r="I31" s="268">
        <v>0.16666666666666666</v>
      </c>
      <c r="J31" s="268">
        <v>3.3333333333333335</v>
      </c>
      <c r="K31" s="1">
        <v>14</v>
      </c>
      <c r="L31" s="1">
        <v>1</v>
      </c>
    </row>
    <row r="32" spans="1:12">
      <c r="A32" s="1" t="s">
        <v>70</v>
      </c>
      <c r="B32" s="1" t="s">
        <v>129</v>
      </c>
      <c r="C32" s="1" t="s">
        <v>96</v>
      </c>
      <c r="D32" s="1">
        <v>11</v>
      </c>
      <c r="E32" s="1">
        <v>2</v>
      </c>
      <c r="F32" s="1">
        <v>7</v>
      </c>
      <c r="G32" s="1">
        <v>7</v>
      </c>
      <c r="H32" s="1">
        <v>3</v>
      </c>
      <c r="I32" s="268">
        <v>0.18181818181818182</v>
      </c>
      <c r="J32" s="268">
        <v>2.3333333333333335</v>
      </c>
      <c r="K32" s="1">
        <v>13</v>
      </c>
      <c r="L32" s="1">
        <v>2</v>
      </c>
    </row>
    <row r="33" spans="1:12">
      <c r="A33" s="1" t="s">
        <v>71</v>
      </c>
      <c r="B33" s="1" t="s">
        <v>129</v>
      </c>
      <c r="C33" s="1" t="s">
        <v>97</v>
      </c>
      <c r="D33" s="1">
        <v>4</v>
      </c>
      <c r="E33" s="1">
        <v>2</v>
      </c>
      <c r="F33" s="1">
        <v>1</v>
      </c>
      <c r="G33" s="1">
        <v>1</v>
      </c>
      <c r="H33" s="1">
        <v>2</v>
      </c>
      <c r="I33" s="268" t="s">
        <v>235</v>
      </c>
      <c r="J33" s="268">
        <v>0.5</v>
      </c>
      <c r="K33" s="1" t="s">
        <v>244</v>
      </c>
      <c r="L33" s="1">
        <v>9</v>
      </c>
    </row>
    <row r="34" spans="1:12">
      <c r="A34" s="1" t="s">
        <v>70</v>
      </c>
      <c r="B34" s="1" t="s">
        <v>129</v>
      </c>
      <c r="C34" s="1" t="s">
        <v>98</v>
      </c>
      <c r="D34" s="1">
        <v>10</v>
      </c>
      <c r="E34" s="1">
        <v>2</v>
      </c>
      <c r="F34" s="1">
        <v>6</v>
      </c>
      <c r="G34" s="1">
        <v>0</v>
      </c>
      <c r="H34" s="1">
        <v>3</v>
      </c>
      <c r="I34" s="268">
        <v>0.2</v>
      </c>
      <c r="J34" s="268">
        <v>0</v>
      </c>
      <c r="K34" s="1">
        <v>12</v>
      </c>
      <c r="L34" s="1">
        <v>17</v>
      </c>
    </row>
    <row r="35" spans="1:12">
      <c r="A35" s="1" t="s">
        <v>71</v>
      </c>
      <c r="B35" s="1" t="s">
        <v>129</v>
      </c>
      <c r="C35" s="1" t="s">
        <v>99</v>
      </c>
      <c r="D35" s="1">
        <v>12</v>
      </c>
      <c r="E35" s="1">
        <v>3</v>
      </c>
      <c r="F35" s="1">
        <v>6</v>
      </c>
      <c r="G35" s="1">
        <v>0</v>
      </c>
      <c r="H35" s="1">
        <v>3</v>
      </c>
      <c r="I35" s="268">
        <v>0.25</v>
      </c>
      <c r="J35" s="268">
        <v>0</v>
      </c>
      <c r="K35" s="1">
        <v>11</v>
      </c>
      <c r="L35" s="1">
        <v>17</v>
      </c>
    </row>
    <row r="36" spans="1:12">
      <c r="A36" s="1" t="s">
        <v>68</v>
      </c>
      <c r="B36" s="1" t="s">
        <v>129</v>
      </c>
      <c r="C36" s="1" t="s">
        <v>100</v>
      </c>
      <c r="D36" s="1">
        <v>9</v>
      </c>
      <c r="E36" s="1">
        <v>3</v>
      </c>
      <c r="F36" s="1">
        <v>6</v>
      </c>
      <c r="G36" s="1">
        <v>5</v>
      </c>
      <c r="H36" s="1">
        <v>3</v>
      </c>
      <c r="I36" s="268">
        <v>0.33333333333333331</v>
      </c>
      <c r="J36" s="268">
        <v>1.6666666666666667</v>
      </c>
      <c r="K36" s="1">
        <v>7</v>
      </c>
      <c r="L36" s="1">
        <v>4</v>
      </c>
    </row>
    <row r="37" spans="1:12">
      <c r="A37" s="1" t="s">
        <v>70</v>
      </c>
      <c r="B37" s="1" t="s">
        <v>148</v>
      </c>
      <c r="C37" s="1" t="s">
        <v>105</v>
      </c>
      <c r="D37" s="1">
        <v>12</v>
      </c>
      <c r="E37" s="1">
        <v>11</v>
      </c>
      <c r="F37" s="1">
        <v>1</v>
      </c>
      <c r="G37" s="1">
        <v>2</v>
      </c>
      <c r="H37" s="1">
        <v>4</v>
      </c>
      <c r="I37" s="268">
        <v>0.91666666666666663</v>
      </c>
      <c r="J37" s="268">
        <v>0.5</v>
      </c>
      <c r="K37" s="1">
        <v>1</v>
      </c>
      <c r="L37" s="1">
        <v>9</v>
      </c>
    </row>
    <row r="38" spans="1:12">
      <c r="A38" s="1" t="s">
        <v>71</v>
      </c>
      <c r="B38" s="1" t="s">
        <v>148</v>
      </c>
      <c r="C38" s="1" t="s">
        <v>106</v>
      </c>
      <c r="D38" s="1">
        <v>13</v>
      </c>
      <c r="E38" s="1">
        <v>4</v>
      </c>
      <c r="F38" s="1">
        <v>5</v>
      </c>
      <c r="G38" s="1">
        <v>0</v>
      </c>
      <c r="H38" s="1">
        <v>4</v>
      </c>
      <c r="I38" s="268">
        <v>0.30769230769230771</v>
      </c>
      <c r="J38" s="268">
        <v>0</v>
      </c>
      <c r="K38" s="1">
        <v>9</v>
      </c>
      <c r="L38" s="1">
        <v>17</v>
      </c>
    </row>
    <row r="39" spans="1:12">
      <c r="A39" s="1" t="s">
        <v>70</v>
      </c>
      <c r="B39" s="1" t="s">
        <v>148</v>
      </c>
      <c r="C39" s="1" t="s">
        <v>107</v>
      </c>
      <c r="D39" s="1">
        <v>14</v>
      </c>
      <c r="E39" s="1">
        <v>5</v>
      </c>
      <c r="F39" s="1">
        <v>2</v>
      </c>
      <c r="G39" s="1">
        <v>2</v>
      </c>
      <c r="H39" s="1">
        <v>4</v>
      </c>
      <c r="I39" s="268">
        <v>0.35714285714285715</v>
      </c>
      <c r="J39" s="268">
        <v>0.5</v>
      </c>
      <c r="K39" s="1">
        <v>6</v>
      </c>
      <c r="L39" s="1">
        <v>9</v>
      </c>
    </row>
    <row r="40" spans="1:12">
      <c r="A40" s="1" t="s">
        <v>70</v>
      </c>
      <c r="B40" s="1" t="s">
        <v>148</v>
      </c>
      <c r="C40" s="1" t="s">
        <v>108</v>
      </c>
      <c r="D40" s="1">
        <v>14</v>
      </c>
      <c r="E40" s="1">
        <v>9</v>
      </c>
      <c r="F40" s="1">
        <v>4</v>
      </c>
      <c r="G40" s="1">
        <v>2</v>
      </c>
      <c r="H40" s="1">
        <v>4</v>
      </c>
      <c r="I40" s="268">
        <v>0.6428571428571429</v>
      </c>
      <c r="J40" s="268">
        <v>0.5</v>
      </c>
      <c r="K40" s="1">
        <v>2</v>
      </c>
      <c r="L40" s="1">
        <v>9</v>
      </c>
    </row>
    <row r="41" spans="1:12">
      <c r="A41" s="1" t="s">
        <v>68</v>
      </c>
      <c r="B41" s="1" t="s">
        <v>148</v>
      </c>
      <c r="C41" s="1" t="s">
        <v>109</v>
      </c>
      <c r="D41" s="1">
        <v>9</v>
      </c>
      <c r="E41" s="1">
        <v>3</v>
      </c>
      <c r="F41" s="1">
        <v>5</v>
      </c>
      <c r="G41" s="1">
        <v>6</v>
      </c>
      <c r="H41" s="1">
        <v>4</v>
      </c>
      <c r="I41" s="268">
        <v>0.33333333333333331</v>
      </c>
      <c r="J41" s="268">
        <v>1.5</v>
      </c>
      <c r="K41" s="1">
        <v>7</v>
      </c>
      <c r="L41" s="1">
        <v>5</v>
      </c>
    </row>
    <row r="42" spans="1:12">
      <c r="A42" s="1" t="s">
        <v>68</v>
      </c>
      <c r="B42" s="1" t="s">
        <v>148</v>
      </c>
      <c r="C42" s="1" t="s">
        <v>110</v>
      </c>
      <c r="D42" s="1">
        <v>2</v>
      </c>
      <c r="E42" s="1">
        <v>0</v>
      </c>
      <c r="F42" s="1">
        <v>0</v>
      </c>
      <c r="G42" s="1">
        <v>0</v>
      </c>
      <c r="H42" s="1">
        <v>2</v>
      </c>
      <c r="I42" s="268" t="s">
        <v>235</v>
      </c>
      <c r="J42" s="268">
        <v>0</v>
      </c>
      <c r="K42" s="1" t="s">
        <v>244</v>
      </c>
      <c r="L42" s="1">
        <v>17</v>
      </c>
    </row>
    <row r="43" spans="1:12">
      <c r="A43" s="1" t="s">
        <v>71</v>
      </c>
      <c r="B43" s="1" t="s">
        <v>148</v>
      </c>
      <c r="C43" s="1" t="s">
        <v>111</v>
      </c>
      <c r="D43" s="1">
        <v>8</v>
      </c>
      <c r="E43" s="1">
        <v>1</v>
      </c>
      <c r="F43" s="1">
        <v>2</v>
      </c>
      <c r="G43" s="1">
        <v>0</v>
      </c>
      <c r="H43" s="1">
        <v>3</v>
      </c>
      <c r="I43" s="268">
        <v>0.125</v>
      </c>
      <c r="J43" s="268">
        <v>0</v>
      </c>
      <c r="K43" s="1">
        <v>15</v>
      </c>
      <c r="L43" s="1">
        <v>17</v>
      </c>
    </row>
    <row r="44" spans="1:12">
      <c r="A44" s="1" t="s">
        <v>70</v>
      </c>
      <c r="B44" s="1" t="s">
        <v>148</v>
      </c>
      <c r="C44" s="1" t="s">
        <v>112</v>
      </c>
      <c r="D44" s="1">
        <v>10</v>
      </c>
      <c r="E44" s="1">
        <v>4</v>
      </c>
      <c r="F44" s="1">
        <v>1</v>
      </c>
      <c r="G44" s="1">
        <v>2</v>
      </c>
      <c r="H44" s="1">
        <v>4</v>
      </c>
      <c r="I44" s="268">
        <v>0.4</v>
      </c>
      <c r="J44" s="268">
        <v>0.5</v>
      </c>
      <c r="K44" s="1">
        <v>5</v>
      </c>
      <c r="L44" s="1">
        <v>9</v>
      </c>
    </row>
    <row r="45" spans="1:12">
      <c r="A45" s="1" t="s">
        <v>68</v>
      </c>
      <c r="B45" s="1" t="s">
        <v>148</v>
      </c>
      <c r="C45" s="1" t="s">
        <v>113</v>
      </c>
      <c r="D45" s="1">
        <v>7</v>
      </c>
      <c r="E45" s="1">
        <v>0</v>
      </c>
      <c r="F45" s="1">
        <v>6</v>
      </c>
      <c r="G45" s="1">
        <v>0</v>
      </c>
      <c r="H45" s="1">
        <v>4</v>
      </c>
      <c r="I45" s="268">
        <v>0</v>
      </c>
      <c r="J45" s="268">
        <v>0</v>
      </c>
      <c r="K45" s="1">
        <v>17</v>
      </c>
      <c r="L45" s="1">
        <v>17</v>
      </c>
    </row>
    <row r="46" spans="1:12">
      <c r="A46" s="1" t="s">
        <v>68</v>
      </c>
      <c r="B46" s="1" t="s">
        <v>148</v>
      </c>
      <c r="C46" s="1" t="s">
        <v>114</v>
      </c>
      <c r="D46" s="1">
        <v>2</v>
      </c>
      <c r="E46" s="1">
        <v>1</v>
      </c>
      <c r="F46" s="1">
        <v>0</v>
      </c>
      <c r="G46" s="1">
        <v>2</v>
      </c>
      <c r="H46" s="1">
        <v>4</v>
      </c>
      <c r="I46" s="268" t="s">
        <v>235</v>
      </c>
      <c r="J46" s="268">
        <v>0.5</v>
      </c>
      <c r="K46" s="1" t="s">
        <v>244</v>
      </c>
      <c r="L46" s="1">
        <v>9</v>
      </c>
    </row>
    <row r="47" spans="1:12">
      <c r="A47" s="1" t="s">
        <v>68</v>
      </c>
      <c r="B47" s="1" t="s">
        <v>148</v>
      </c>
      <c r="C47" s="1" t="s">
        <v>115</v>
      </c>
      <c r="D47" s="1">
        <v>0</v>
      </c>
      <c r="E47" s="1">
        <v>0</v>
      </c>
      <c r="F47" s="1">
        <v>0</v>
      </c>
      <c r="G47" s="1">
        <v>0</v>
      </c>
      <c r="H47" s="1">
        <v>2</v>
      </c>
      <c r="I47" s="268" t="s">
        <v>235</v>
      </c>
      <c r="J47" s="268">
        <v>0</v>
      </c>
      <c r="K47" s="1" t="s">
        <v>244</v>
      </c>
      <c r="L47" s="1">
        <v>17</v>
      </c>
    </row>
    <row r="48" spans="1:12">
      <c r="I48" s="122"/>
      <c r="J48" s="122"/>
    </row>
    <row r="51" spans="1:4">
      <c r="A51" t="s">
        <v>247</v>
      </c>
    </row>
    <row r="52" spans="1:4">
      <c r="A52" s="1" t="s">
        <v>248</v>
      </c>
      <c r="B52" t="s">
        <v>129</v>
      </c>
      <c r="C52" t="s">
        <v>95</v>
      </c>
      <c r="D52" s="127">
        <v>3.3333333333333335</v>
      </c>
    </row>
    <row r="53" spans="1:4">
      <c r="A53" s="1" t="s">
        <v>249</v>
      </c>
      <c r="B53" t="s">
        <v>129</v>
      </c>
      <c r="C53" t="s">
        <v>96</v>
      </c>
      <c r="D53" s="127">
        <v>2.3333333333333335</v>
      </c>
    </row>
    <row r="54" spans="1:4">
      <c r="A54" s="1" t="s">
        <v>250</v>
      </c>
      <c r="B54" t="s">
        <v>129</v>
      </c>
      <c r="C54" t="s">
        <v>97</v>
      </c>
      <c r="D54">
        <v>0.5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分組球員名單</vt:lpstr>
      <vt:lpstr>G1</vt:lpstr>
      <vt:lpstr>G2</vt:lpstr>
      <vt:lpstr>G3</vt:lpstr>
      <vt:lpstr>G4</vt:lpstr>
      <vt:lpstr>G5</vt:lpstr>
      <vt:lpstr>G6</vt:lpstr>
      <vt:lpstr>成績匯總 (函數)</vt:lpstr>
      <vt:lpstr>總表排名</vt:lpstr>
      <vt:lpstr>成績公告版</vt:lpstr>
    </vt:vector>
  </TitlesOfParts>
  <Company>Toshiba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cp:revision/>
  <cp:lastPrinted>2025-08-25T04:26:37Z</cp:lastPrinted>
  <dcterms:created xsi:type="dcterms:W3CDTF">2014-11-25T01:36:34Z</dcterms:created>
  <dcterms:modified xsi:type="dcterms:W3CDTF">2026-08-24T02:07:53Z</dcterms:modified>
</cp:coreProperties>
</file>