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codeName="ThisWorkbook"/>
  <mc:AlternateContent xmlns:mc="http://schemas.openxmlformats.org/markup-compatibility/2006">
    <mc:Choice Requires="x15">
      <x15ac:absPath xmlns:x15ac="http://schemas.microsoft.com/office/spreadsheetml/2010/11/ac" url="D:\RACHEL LAI\盲棒\2025\冬季盃\"/>
    </mc:Choice>
  </mc:AlternateContent>
  <xr:revisionPtr revIDLastSave="0" documentId="13_ncr:1_{D65E4EC5-FCFE-426F-BBE8-68FBC2364C1B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分組球員名單" sheetId="7" r:id="rId1"/>
    <sheet name="G1" sheetId="11" r:id="rId2"/>
    <sheet name="G2" sheetId="21" r:id="rId3"/>
    <sheet name="G3" sheetId="22" r:id="rId4"/>
    <sheet name="G4" sheetId="23" r:id="rId5"/>
    <sheet name="G5" sheetId="24" r:id="rId6"/>
    <sheet name="G6" sheetId="25" r:id="rId7"/>
    <sheet name="成績匯總 (函數)" sheetId="15" r:id="rId8"/>
    <sheet name="總表排名" sheetId="16" r:id="rId9"/>
    <sheet name="工作表1" sheetId="26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4" i="25" l="1"/>
  <c r="AN4" i="25"/>
  <c r="AO4" i="25"/>
  <c r="AP4" i="25"/>
  <c r="AM5" i="25"/>
  <c r="AN5" i="25"/>
  <c r="AO5" i="25"/>
  <c r="AP5" i="25"/>
  <c r="AM6" i="25"/>
  <c r="AN6" i="25"/>
  <c r="AO6" i="25"/>
  <c r="AP6" i="25"/>
  <c r="AM7" i="25"/>
  <c r="AN7" i="25"/>
  <c r="AO7" i="25"/>
  <c r="AP7" i="25"/>
  <c r="AM8" i="25"/>
  <c r="AN8" i="25"/>
  <c r="AO8" i="25"/>
  <c r="AP8" i="25"/>
  <c r="AM9" i="25"/>
  <c r="AN9" i="25"/>
  <c r="AO9" i="25"/>
  <c r="AP9" i="25"/>
  <c r="AP3" i="25"/>
  <c r="AO3" i="25"/>
  <c r="AN3" i="25"/>
  <c r="AM3" i="25"/>
  <c r="F22" i="26"/>
  <c r="F21" i="26"/>
  <c r="AM9" i="11" a="1"/>
  <c r="AM9" i="11" s="1"/>
  <c r="G30" i="7"/>
  <c r="H30" i="7"/>
  <c r="I30" i="7"/>
  <c r="F30" i="7"/>
  <c r="S33" i="15" a="1"/>
  <c r="S33" i="15" s="1"/>
  <c r="S34" i="15" a="1"/>
  <c r="S34" i="15"/>
  <c r="S35" i="15" a="1"/>
  <c r="S35" i="15" s="1"/>
  <c r="S36" i="15" a="1"/>
  <c r="S36" i="15" s="1"/>
  <c r="S37" i="15" a="1"/>
  <c r="S37" i="15" s="1"/>
  <c r="S38" i="15" a="1"/>
  <c r="S38" i="15" s="1"/>
  <c r="S39" i="15" a="1"/>
  <c r="S39" i="15" s="1"/>
  <c r="S32" i="15" a="1"/>
  <c r="S32" i="15" s="1"/>
  <c r="S18" i="15" a="1"/>
  <c r="S18" i="15" s="1"/>
  <c r="S19" i="15" a="1"/>
  <c r="S19" i="15" s="1"/>
  <c r="S20" i="15" a="1"/>
  <c r="S20" i="15" s="1"/>
  <c r="S21" i="15" a="1"/>
  <c r="S21" i="15" s="1"/>
  <c r="S22" i="15" a="1"/>
  <c r="S22" i="15" s="1"/>
  <c r="S23" i="15" a="1"/>
  <c r="S23" i="15" s="1"/>
  <c r="S24" i="15" a="1"/>
  <c r="S24" i="15" s="1"/>
  <c r="S17" i="15" a="1"/>
  <c r="S17" i="15" s="1"/>
  <c r="S6" i="15" a="1"/>
  <c r="S6" i="15" s="1"/>
  <c r="S7" i="15" a="1"/>
  <c r="S7" i="15" s="1"/>
  <c r="S8" i="15" a="1"/>
  <c r="S8" i="15" s="1"/>
  <c r="S9" i="15" a="1"/>
  <c r="S9" i="15" s="1"/>
  <c r="S10" i="15" a="1"/>
  <c r="S10" i="15" s="1"/>
  <c r="S11" i="15" a="1"/>
  <c r="S11" i="15" s="1"/>
  <c r="S5" i="15" a="1"/>
  <c r="S5" i="15" s="1"/>
  <c r="AB38" i="15"/>
  <c r="AC38" i="15"/>
  <c r="AD38" i="15"/>
  <c r="G41" i="25"/>
  <c r="K41" i="25" s="1"/>
  <c r="O41" i="25" s="1"/>
  <c r="S41" i="25" s="1"/>
  <c r="W41" i="25" s="1"/>
  <c r="AA41" i="25" s="1"/>
  <c r="AB1" i="25" s="1"/>
  <c r="B41" i="25"/>
  <c r="AH40" i="25"/>
  <c r="AE40" i="25"/>
  <c r="C40" i="25"/>
  <c r="AF40" i="25" s="1"/>
  <c r="A40" i="25"/>
  <c r="AG40" i="25" s="1"/>
  <c r="AH39" i="25"/>
  <c r="AE39" i="25"/>
  <c r="C39" i="25"/>
  <c r="AF39" i="25" s="1"/>
  <c r="A39" i="25"/>
  <c r="AG39" i="25" s="1"/>
  <c r="AH38" i="25"/>
  <c r="AE38" i="25"/>
  <c r="C38" i="25"/>
  <c r="AF38" i="25" s="1"/>
  <c r="A38" i="25"/>
  <c r="AG38" i="25" s="1"/>
  <c r="AH37" i="25"/>
  <c r="AF37" i="25"/>
  <c r="AE37" i="25"/>
  <c r="C37" i="25"/>
  <c r="A37" i="25"/>
  <c r="AG37" i="25" s="1"/>
  <c r="AH36" i="25"/>
  <c r="AE36" i="25"/>
  <c r="C36" i="25"/>
  <c r="AF36" i="25" s="1"/>
  <c r="A36" i="25"/>
  <c r="AG36" i="25" s="1"/>
  <c r="AH35" i="25"/>
  <c r="AE35" i="25"/>
  <c r="C35" i="25"/>
  <c r="AF35" i="25" s="1"/>
  <c r="A35" i="25"/>
  <c r="AG35" i="25" s="1"/>
  <c r="AH34" i="25"/>
  <c r="AF34" i="25"/>
  <c r="AE34" i="25"/>
  <c r="C34" i="25"/>
  <c r="A34" i="25"/>
  <c r="AG34" i="25" s="1"/>
  <c r="AH33" i="25"/>
  <c r="AF33" i="25"/>
  <c r="AE33" i="25"/>
  <c r="C33" i="25"/>
  <c r="A33" i="25"/>
  <c r="AG33" i="25" s="1"/>
  <c r="AH32" i="25"/>
  <c r="AE32" i="25"/>
  <c r="C32" i="25"/>
  <c r="AF32" i="25" s="1"/>
  <c r="A32" i="25"/>
  <c r="AG32" i="25" s="1"/>
  <c r="AH31" i="25"/>
  <c r="AF31" i="25"/>
  <c r="AE31" i="25"/>
  <c r="C31" i="25"/>
  <c r="A31" i="25"/>
  <c r="AG31" i="25" s="1"/>
  <c r="AH30" i="25"/>
  <c r="AF30" i="25"/>
  <c r="AE30" i="25"/>
  <c r="C30" i="25"/>
  <c r="A30" i="25"/>
  <c r="AG30" i="25" s="1"/>
  <c r="AH29" i="25"/>
  <c r="AE29" i="25"/>
  <c r="C29" i="25"/>
  <c r="AF29" i="25" s="1"/>
  <c r="A29" i="25"/>
  <c r="AG29" i="25" s="1"/>
  <c r="AH28" i="25"/>
  <c r="AE28" i="25"/>
  <c r="C28" i="25"/>
  <c r="AF28" i="25" s="1"/>
  <c r="A28" i="25"/>
  <c r="AG28" i="25" s="1"/>
  <c r="AH27" i="25"/>
  <c r="AE27" i="25"/>
  <c r="C27" i="25"/>
  <c r="AF27" i="25" s="1"/>
  <c r="A27" i="25"/>
  <c r="AG27" i="25" s="1"/>
  <c r="AH26" i="25"/>
  <c r="AE26" i="25"/>
  <c r="C26" i="25"/>
  <c r="AF26" i="25" s="1"/>
  <c r="A26" i="25"/>
  <c r="AG26" i="25" s="1"/>
  <c r="AH25" i="25"/>
  <c r="AF25" i="25"/>
  <c r="AE25" i="25"/>
  <c r="C25" i="25"/>
  <c r="A25" i="25"/>
  <c r="AG25" i="25" s="1"/>
  <c r="AH24" i="25"/>
  <c r="AE24" i="25"/>
  <c r="C24" i="25"/>
  <c r="AF24" i="25" s="1"/>
  <c r="A24" i="25"/>
  <c r="AG24" i="25" s="1"/>
  <c r="AH23" i="25"/>
  <c r="AE23" i="25"/>
  <c r="C23" i="25"/>
  <c r="A23" i="25"/>
  <c r="AG23" i="25" s="1"/>
  <c r="G21" i="25"/>
  <c r="K21" i="25" s="1"/>
  <c r="O21" i="25" s="1"/>
  <c r="S21" i="25" s="1"/>
  <c r="W21" i="25" s="1"/>
  <c r="AA21" i="25" s="1"/>
  <c r="Q1" i="25" s="1"/>
  <c r="B21" i="25"/>
  <c r="AH20" i="25"/>
  <c r="AF20" i="25"/>
  <c r="AE20" i="25"/>
  <c r="C20" i="25"/>
  <c r="A20" i="25"/>
  <c r="AG20" i="25" s="1"/>
  <c r="AH19" i="25"/>
  <c r="AF19" i="25"/>
  <c r="AE19" i="25"/>
  <c r="C19" i="25"/>
  <c r="A19" i="25"/>
  <c r="AG19" i="25" s="1"/>
  <c r="AH18" i="25"/>
  <c r="AF18" i="25"/>
  <c r="AE18" i="25"/>
  <c r="C18" i="25"/>
  <c r="A18" i="25"/>
  <c r="AG18" i="25" s="1"/>
  <c r="AH17" i="25"/>
  <c r="AF17" i="25"/>
  <c r="AE17" i="25"/>
  <c r="C17" i="25"/>
  <c r="A17" i="25"/>
  <c r="AG17" i="25" s="1"/>
  <c r="AH16" i="25"/>
  <c r="AF16" i="25"/>
  <c r="AE16" i="25"/>
  <c r="C16" i="25"/>
  <c r="A16" i="25"/>
  <c r="AG16" i="25" s="1"/>
  <c r="AH15" i="25"/>
  <c r="AF15" i="25"/>
  <c r="AE15" i="25"/>
  <c r="C15" i="25"/>
  <c r="A15" i="25"/>
  <c r="AG15" i="25" s="1"/>
  <c r="AH14" i="25"/>
  <c r="AF14" i="25"/>
  <c r="AE14" i="25"/>
  <c r="C14" i="25"/>
  <c r="A14" i="25"/>
  <c r="AG14" i="25" s="1"/>
  <c r="AH13" i="25"/>
  <c r="AF13" i="25"/>
  <c r="AE13" i="25"/>
  <c r="C13" i="25"/>
  <c r="A13" i="25"/>
  <c r="AG13" i="25" s="1"/>
  <c r="AH12" i="25"/>
  <c r="AF12" i="25"/>
  <c r="AE12" i="25"/>
  <c r="C12" i="25"/>
  <c r="A12" i="25"/>
  <c r="AG12" i="25" s="1"/>
  <c r="AH11" i="25"/>
  <c r="AF11" i="25"/>
  <c r="AE11" i="25"/>
  <c r="C11" i="25"/>
  <c r="A11" i="25"/>
  <c r="AG11" i="25" s="1"/>
  <c r="AH10" i="25"/>
  <c r="AF10" i="25"/>
  <c r="AE10" i="25"/>
  <c r="C10" i="25"/>
  <c r="A10" i="25"/>
  <c r="AG10" i="25" s="1"/>
  <c r="AH9" i="25"/>
  <c r="AF9" i="25"/>
  <c r="AE9" i="25"/>
  <c r="C9" i="25"/>
  <c r="A9" i="25"/>
  <c r="AG9" i="25" s="1"/>
  <c r="AH8" i="25"/>
  <c r="AF8" i="25"/>
  <c r="AE8" i="25"/>
  <c r="C8" i="25"/>
  <c r="A8" i="25"/>
  <c r="AG8" i="25" s="1"/>
  <c r="AH7" i="25"/>
  <c r="AF7" i="25"/>
  <c r="AE7" i="25"/>
  <c r="C7" i="25"/>
  <c r="A7" i="25"/>
  <c r="AG7" i="25" s="1"/>
  <c r="AH6" i="25"/>
  <c r="AF6" i="25"/>
  <c r="AE6" i="25"/>
  <c r="C6" i="25"/>
  <c r="A6" i="25"/>
  <c r="AG6" i="25" s="1"/>
  <c r="AH5" i="25"/>
  <c r="AF5" i="25"/>
  <c r="AE5" i="25"/>
  <c r="C5" i="25"/>
  <c r="A5" i="25"/>
  <c r="AG5" i="25" s="1"/>
  <c r="AH4" i="25"/>
  <c r="AF4" i="25"/>
  <c r="AE4" i="25"/>
  <c r="C4" i="25"/>
  <c r="A4" i="25"/>
  <c r="AG4" i="25" s="1"/>
  <c r="AH3" i="25"/>
  <c r="AF3" i="25"/>
  <c r="AE3" i="25"/>
  <c r="C3" i="25"/>
  <c r="A3" i="25"/>
  <c r="AG3" i="25" s="1"/>
  <c r="G41" i="24"/>
  <c r="K41" i="24" s="1"/>
  <c r="O41" i="24" s="1"/>
  <c r="S41" i="24" s="1"/>
  <c r="W41" i="24" s="1"/>
  <c r="AA41" i="24" s="1"/>
  <c r="AB1" i="24" s="1"/>
  <c r="B41" i="24"/>
  <c r="AH40" i="24"/>
  <c r="AG40" i="24"/>
  <c r="AE40" i="24"/>
  <c r="C40" i="24"/>
  <c r="AF40" i="24" s="1"/>
  <c r="A40" i="24"/>
  <c r="AH39" i="24"/>
  <c r="AF39" i="24"/>
  <c r="AE39" i="24"/>
  <c r="C39" i="24"/>
  <c r="A39" i="24"/>
  <c r="AG39" i="24" s="1"/>
  <c r="AH38" i="24"/>
  <c r="AE38" i="24"/>
  <c r="C38" i="24"/>
  <c r="AF38" i="24" s="1"/>
  <c r="A38" i="24"/>
  <c r="AG38" i="24" s="1"/>
  <c r="AH37" i="24"/>
  <c r="AG37" i="24"/>
  <c r="AF37" i="24"/>
  <c r="AE37" i="24"/>
  <c r="C37" i="24"/>
  <c r="A37" i="24"/>
  <c r="AH36" i="24"/>
  <c r="AG36" i="24"/>
  <c r="AE36" i="24"/>
  <c r="C36" i="24"/>
  <c r="AF36" i="24" s="1"/>
  <c r="A36" i="24"/>
  <c r="AP35" i="24"/>
  <c r="AO35" i="24"/>
  <c r="AN35" i="24"/>
  <c r="AH35" i="24"/>
  <c r="AF35" i="24"/>
  <c r="AE35" i="24"/>
  <c r="C35" i="24"/>
  <c r="A35" i="24"/>
  <c r="AG35" i="24" s="1"/>
  <c r="AH34" i="24"/>
  <c r="AF34" i="24"/>
  <c r="AE34" i="24"/>
  <c r="C34" i="24"/>
  <c r="A34" i="24"/>
  <c r="AG34" i="24" s="1"/>
  <c r="AH33" i="24"/>
  <c r="AF33" i="24"/>
  <c r="AE33" i="24"/>
  <c r="C33" i="24"/>
  <c r="A33" i="24"/>
  <c r="AG33" i="24" s="1"/>
  <c r="AH32" i="24"/>
  <c r="AF32" i="24"/>
  <c r="AE32" i="24"/>
  <c r="C32" i="24"/>
  <c r="A32" i="24"/>
  <c r="AG32" i="24" s="1"/>
  <c r="AH31" i="24"/>
  <c r="AF31" i="24"/>
  <c r="AE31" i="24"/>
  <c r="C31" i="24"/>
  <c r="A31" i="24"/>
  <c r="AG31" i="24" s="1"/>
  <c r="AH30" i="24"/>
  <c r="AF30" i="24"/>
  <c r="AE30" i="24"/>
  <c r="C30" i="24"/>
  <c r="A30" i="24"/>
  <c r="AG30" i="24" s="1"/>
  <c r="AH29" i="24"/>
  <c r="AF29" i="24"/>
  <c r="AE29" i="24"/>
  <c r="C29" i="24"/>
  <c r="A29" i="24"/>
  <c r="AG29" i="24" s="1"/>
  <c r="AH28" i="24"/>
  <c r="AE28" i="24"/>
  <c r="C28" i="24"/>
  <c r="AF28" i="24" s="1"/>
  <c r="A28" i="24"/>
  <c r="AG28" i="24" s="1"/>
  <c r="AH27" i="24"/>
  <c r="AG27" i="24"/>
  <c r="AE27" i="24"/>
  <c r="C27" i="24"/>
  <c r="AF27" i="24" s="1"/>
  <c r="A27" i="24"/>
  <c r="AH26" i="24"/>
  <c r="AF26" i="24"/>
  <c r="AE26" i="24"/>
  <c r="C26" i="24"/>
  <c r="A26" i="24"/>
  <c r="AG26" i="24" s="1"/>
  <c r="AH25" i="24"/>
  <c r="AF25" i="24"/>
  <c r="AE25" i="24"/>
  <c r="C25" i="24"/>
  <c r="A25" i="24"/>
  <c r="AG25" i="24" s="1"/>
  <c r="AH24" i="24"/>
  <c r="AE24" i="24"/>
  <c r="C24" i="24"/>
  <c r="AF24" i="24" s="1"/>
  <c r="A24" i="24"/>
  <c r="AG24" i="24" s="1"/>
  <c r="AL23" i="24"/>
  <c r="AL23" i="24" a="1"/>
  <c r="AH23" i="24"/>
  <c r="AH41" i="24" s="1"/>
  <c r="AG23" i="24"/>
  <c r="AE23" i="24"/>
  <c r="AE41" i="24" s="1"/>
  <c r="C23" i="24"/>
  <c r="C41" i="24" s="1"/>
  <c r="A23" i="24"/>
  <c r="A41" i="24" s="1"/>
  <c r="AE21" i="24"/>
  <c r="K21" i="24"/>
  <c r="O21" i="24" s="1"/>
  <c r="S21" i="24" s="1"/>
  <c r="W21" i="24" s="1"/>
  <c r="AA21" i="24" s="1"/>
  <c r="Q1" i="24" s="1"/>
  <c r="G21" i="24"/>
  <c r="B21" i="24"/>
  <c r="AH20" i="24"/>
  <c r="AG20" i="24"/>
  <c r="AF20" i="24"/>
  <c r="AE20" i="24"/>
  <c r="C20" i="24"/>
  <c r="A20" i="24"/>
  <c r="AH19" i="24"/>
  <c r="AF19" i="24"/>
  <c r="AE19" i="24"/>
  <c r="C19" i="24"/>
  <c r="A19" i="24"/>
  <c r="AG19" i="24" s="1"/>
  <c r="AH18" i="24"/>
  <c r="AF18" i="24"/>
  <c r="AE18" i="24"/>
  <c r="C18" i="24"/>
  <c r="A18" i="24"/>
  <c r="AG18" i="24" s="1"/>
  <c r="AH17" i="24"/>
  <c r="AG17" i="24"/>
  <c r="AF17" i="24"/>
  <c r="AE17" i="24"/>
  <c r="C17" i="24"/>
  <c r="A17" i="24"/>
  <c r="AP16" i="24"/>
  <c r="AO16" i="24"/>
  <c r="AN16" i="24"/>
  <c r="AH16" i="24"/>
  <c r="AF16" i="24"/>
  <c r="AE16" i="24"/>
  <c r="C16" i="24"/>
  <c r="A16" i="24"/>
  <c r="AG16" i="24" s="1"/>
  <c r="AH15" i="24"/>
  <c r="AG15" i="24"/>
  <c r="AF15" i="24"/>
  <c r="AE15" i="24"/>
  <c r="C15" i="24"/>
  <c r="A15" i="24"/>
  <c r="AH14" i="24"/>
  <c r="AG14" i="24"/>
  <c r="AF14" i="24"/>
  <c r="AE14" i="24"/>
  <c r="C14" i="24"/>
  <c r="A14" i="24"/>
  <c r="AH13" i="24"/>
  <c r="AG13" i="24"/>
  <c r="AF13" i="24"/>
  <c r="AE13" i="24"/>
  <c r="C13" i="24"/>
  <c r="A13" i="24"/>
  <c r="AH12" i="24"/>
  <c r="AG12" i="24"/>
  <c r="AF12" i="24"/>
  <c r="AE12" i="24"/>
  <c r="C12" i="24"/>
  <c r="A12" i="24"/>
  <c r="AH11" i="24"/>
  <c r="AF11" i="24"/>
  <c r="AE11" i="24"/>
  <c r="C11" i="24"/>
  <c r="A11" i="24"/>
  <c r="AG11" i="24" s="1"/>
  <c r="AH10" i="24"/>
  <c r="AF10" i="24"/>
  <c r="AE10" i="24"/>
  <c r="C10" i="24"/>
  <c r="A10" i="24"/>
  <c r="AG10" i="24" s="1"/>
  <c r="AH9" i="24"/>
  <c r="AG9" i="24"/>
  <c r="AF9" i="24"/>
  <c r="AE9" i="24"/>
  <c r="C9" i="24"/>
  <c r="A9" i="24"/>
  <c r="AH8" i="24"/>
  <c r="AG8" i="24"/>
  <c r="AF8" i="24"/>
  <c r="AE8" i="24"/>
  <c r="C8" i="24"/>
  <c r="A8" i="24"/>
  <c r="AM7" i="24" a="1"/>
  <c r="AM7" i="24" s="1"/>
  <c r="AH7" i="24"/>
  <c r="AF7" i="24"/>
  <c r="AE7" i="24"/>
  <c r="C7" i="24"/>
  <c r="A7" i="24"/>
  <c r="AG7" i="24" s="1"/>
  <c r="AH6" i="24"/>
  <c r="AF6" i="24"/>
  <c r="AE6" i="24"/>
  <c r="C6" i="24"/>
  <c r="A6" i="24"/>
  <c r="AG6" i="24" s="1"/>
  <c r="AH5" i="24"/>
  <c r="AG5" i="24"/>
  <c r="AF5" i="24"/>
  <c r="AE5" i="24"/>
  <c r="C5" i="24"/>
  <c r="A5" i="24"/>
  <c r="AH4" i="24"/>
  <c r="AG4" i="24"/>
  <c r="AF4" i="24"/>
  <c r="AE4" i="24"/>
  <c r="C4" i="24"/>
  <c r="A4" i="24"/>
  <c r="AL3" i="24" a="1"/>
  <c r="AL3" i="24" s="1"/>
  <c r="AH3" i="24"/>
  <c r="AH21" i="24" s="1"/>
  <c r="AF3" i="24"/>
  <c r="AE3" i="24"/>
  <c r="C3" i="24"/>
  <c r="C21" i="24" s="1"/>
  <c r="A3" i="24"/>
  <c r="AG3" i="24" s="1"/>
  <c r="G41" i="23"/>
  <c r="K41" i="23" s="1"/>
  <c r="O41" i="23" s="1"/>
  <c r="S41" i="23" s="1"/>
  <c r="W41" i="23" s="1"/>
  <c r="AA41" i="23" s="1"/>
  <c r="AB1" i="23" s="1"/>
  <c r="B41" i="23"/>
  <c r="AH40" i="23"/>
  <c r="AF40" i="23"/>
  <c r="AE40" i="23"/>
  <c r="C40" i="23"/>
  <c r="A40" i="23"/>
  <c r="AG40" i="23" s="1"/>
  <c r="AH39" i="23"/>
  <c r="AE39" i="23"/>
  <c r="C39" i="23"/>
  <c r="AF39" i="23" s="1"/>
  <c r="A39" i="23"/>
  <c r="AG39" i="23" s="1"/>
  <c r="AH38" i="23"/>
  <c r="AE38" i="23"/>
  <c r="C38" i="23"/>
  <c r="AF38" i="23" s="1"/>
  <c r="A38" i="23"/>
  <c r="AG38" i="23" s="1"/>
  <c r="AH37" i="23"/>
  <c r="AF37" i="23"/>
  <c r="AE37" i="23"/>
  <c r="C37" i="23"/>
  <c r="A37" i="23"/>
  <c r="AG37" i="23" s="1"/>
  <c r="AH36" i="23"/>
  <c r="AE36" i="23"/>
  <c r="C36" i="23"/>
  <c r="AF36" i="23" s="1"/>
  <c r="A36" i="23"/>
  <c r="AG36" i="23" s="1"/>
  <c r="AH35" i="23"/>
  <c r="AE35" i="23"/>
  <c r="C35" i="23"/>
  <c r="AF35" i="23" s="1"/>
  <c r="A35" i="23"/>
  <c r="AG35" i="23" s="1"/>
  <c r="AH34" i="23"/>
  <c r="AF34" i="23"/>
  <c r="AE34" i="23"/>
  <c r="C34" i="23"/>
  <c r="A34" i="23"/>
  <c r="AG34" i="23" s="1"/>
  <c r="AH33" i="23"/>
  <c r="AF33" i="23"/>
  <c r="AE33" i="23"/>
  <c r="C33" i="23"/>
  <c r="A33" i="23"/>
  <c r="AG33" i="23" s="1"/>
  <c r="AH32" i="23"/>
  <c r="AE32" i="23"/>
  <c r="C32" i="23"/>
  <c r="AF32" i="23" s="1"/>
  <c r="A32" i="23"/>
  <c r="AG32" i="23" s="1"/>
  <c r="AH31" i="23"/>
  <c r="AF31" i="23"/>
  <c r="AE31" i="23"/>
  <c r="C31" i="23"/>
  <c r="A31" i="23"/>
  <c r="AG31" i="23" s="1"/>
  <c r="AH30" i="23"/>
  <c r="AF30" i="23"/>
  <c r="AE30" i="23"/>
  <c r="C30" i="23"/>
  <c r="A30" i="23"/>
  <c r="AG30" i="23" s="1"/>
  <c r="AH29" i="23"/>
  <c r="AE29" i="23"/>
  <c r="C29" i="23"/>
  <c r="AF29" i="23" s="1"/>
  <c r="A29" i="23"/>
  <c r="AG29" i="23" s="1"/>
  <c r="AH28" i="23"/>
  <c r="AE28" i="23"/>
  <c r="C28" i="23"/>
  <c r="AF28" i="23" s="1"/>
  <c r="A28" i="23"/>
  <c r="AG28" i="23" s="1"/>
  <c r="AH27" i="23"/>
  <c r="AF27" i="23"/>
  <c r="AE27" i="23"/>
  <c r="C27" i="23"/>
  <c r="A27" i="23"/>
  <c r="AG27" i="23" s="1"/>
  <c r="AH26" i="23"/>
  <c r="AE26" i="23"/>
  <c r="C26" i="23"/>
  <c r="AF26" i="23" s="1"/>
  <c r="A26" i="23"/>
  <c r="AG26" i="23" s="1"/>
  <c r="AH25" i="23"/>
  <c r="AF25" i="23"/>
  <c r="AE25" i="23"/>
  <c r="C25" i="23"/>
  <c r="A25" i="23"/>
  <c r="AG25" i="23" s="1"/>
  <c r="AH24" i="23"/>
  <c r="AE24" i="23"/>
  <c r="C24" i="23"/>
  <c r="AF24" i="23" s="1"/>
  <c r="A24" i="23"/>
  <c r="AG24" i="23" s="1"/>
  <c r="AH23" i="23"/>
  <c r="AE23" i="23"/>
  <c r="C23" i="23"/>
  <c r="A23" i="23"/>
  <c r="G21" i="23"/>
  <c r="K21" i="23" s="1"/>
  <c r="O21" i="23" s="1"/>
  <c r="S21" i="23" s="1"/>
  <c r="W21" i="23" s="1"/>
  <c r="AA21" i="23" s="1"/>
  <c r="Q1" i="23" s="1"/>
  <c r="B21" i="23"/>
  <c r="AH20" i="23"/>
  <c r="AF20" i="23"/>
  <c r="AE20" i="23"/>
  <c r="C20" i="23"/>
  <c r="A20" i="23"/>
  <c r="AG20" i="23" s="1"/>
  <c r="AH19" i="23"/>
  <c r="AF19" i="23"/>
  <c r="AE19" i="23"/>
  <c r="C19" i="23"/>
  <c r="A19" i="23"/>
  <c r="AG19" i="23" s="1"/>
  <c r="AH18" i="23"/>
  <c r="AF18" i="23"/>
  <c r="AE18" i="23"/>
  <c r="C18" i="23"/>
  <c r="A18" i="23"/>
  <c r="AG18" i="23" s="1"/>
  <c r="AH17" i="23"/>
  <c r="AF17" i="23"/>
  <c r="AE17" i="23"/>
  <c r="C17" i="23"/>
  <c r="A17" i="23"/>
  <c r="AG17" i="23" s="1"/>
  <c r="AH16" i="23"/>
  <c r="AF16" i="23"/>
  <c r="AE16" i="23"/>
  <c r="C16" i="23"/>
  <c r="A16" i="23"/>
  <c r="AG16" i="23" s="1"/>
  <c r="AH15" i="23"/>
  <c r="AF15" i="23"/>
  <c r="AE15" i="23"/>
  <c r="C15" i="23"/>
  <c r="A15" i="23"/>
  <c r="AG15" i="23" s="1"/>
  <c r="AH14" i="23"/>
  <c r="AF14" i="23"/>
  <c r="AE14" i="23"/>
  <c r="C14" i="23"/>
  <c r="A14" i="23"/>
  <c r="AG14" i="23" s="1"/>
  <c r="AH13" i="23"/>
  <c r="AF13" i="23"/>
  <c r="AE13" i="23"/>
  <c r="C13" i="23"/>
  <c r="A13" i="23"/>
  <c r="AG13" i="23" s="1"/>
  <c r="AH12" i="23"/>
  <c r="AF12" i="23"/>
  <c r="AE12" i="23"/>
  <c r="C12" i="23"/>
  <c r="A12" i="23"/>
  <c r="AG12" i="23" s="1"/>
  <c r="AH11" i="23"/>
  <c r="AF11" i="23"/>
  <c r="AE11" i="23"/>
  <c r="C11" i="23"/>
  <c r="A11" i="23"/>
  <c r="AG11" i="23" s="1"/>
  <c r="AH10" i="23"/>
  <c r="AF10" i="23"/>
  <c r="AE10" i="23"/>
  <c r="C10" i="23"/>
  <c r="A10" i="23"/>
  <c r="AG10" i="23" s="1"/>
  <c r="AH9" i="23"/>
  <c r="AF9" i="23"/>
  <c r="AE9" i="23"/>
  <c r="C9" i="23"/>
  <c r="A9" i="23"/>
  <c r="AG9" i="23" s="1"/>
  <c r="AH8" i="23"/>
  <c r="AF8" i="23"/>
  <c r="AE8" i="23"/>
  <c r="C8" i="23"/>
  <c r="A8" i="23"/>
  <c r="AG8" i="23" s="1"/>
  <c r="AH7" i="23"/>
  <c r="AF7" i="23"/>
  <c r="AE7" i="23"/>
  <c r="C7" i="23"/>
  <c r="A7" i="23"/>
  <c r="AG7" i="23" s="1"/>
  <c r="AH6" i="23"/>
  <c r="AF6" i="23"/>
  <c r="AE6" i="23"/>
  <c r="C6" i="23"/>
  <c r="A6" i="23"/>
  <c r="AG6" i="23" s="1"/>
  <c r="AH5" i="23"/>
  <c r="AF5" i="23"/>
  <c r="AE5" i="23"/>
  <c r="C5" i="23"/>
  <c r="A5" i="23"/>
  <c r="AG5" i="23" s="1"/>
  <c r="AH4" i="23"/>
  <c r="AF4" i="23"/>
  <c r="AE4" i="23"/>
  <c r="C4" i="23"/>
  <c r="A4" i="23"/>
  <c r="AH3" i="23"/>
  <c r="AF3" i="23"/>
  <c r="AE3" i="23"/>
  <c r="C3" i="23"/>
  <c r="A3" i="23"/>
  <c r="AG3" i="23" s="1"/>
  <c r="G41" i="22"/>
  <c r="K41" i="22" s="1"/>
  <c r="O41" i="22" s="1"/>
  <c r="S41" i="22" s="1"/>
  <c r="W41" i="22" s="1"/>
  <c r="AA41" i="22" s="1"/>
  <c r="AB1" i="22" s="1"/>
  <c r="B41" i="22"/>
  <c r="AH40" i="22"/>
  <c r="AF40" i="22"/>
  <c r="AE40" i="22"/>
  <c r="C40" i="22"/>
  <c r="A40" i="22"/>
  <c r="AG40" i="22" s="1"/>
  <c r="AH39" i="22"/>
  <c r="AE39" i="22"/>
  <c r="C39" i="22"/>
  <c r="AF39" i="22" s="1"/>
  <c r="A39" i="22"/>
  <c r="AG39" i="22" s="1"/>
  <c r="AH38" i="22"/>
  <c r="AE38" i="22"/>
  <c r="C38" i="22"/>
  <c r="AF38" i="22" s="1"/>
  <c r="A38" i="22"/>
  <c r="AG38" i="22" s="1"/>
  <c r="AH37" i="22"/>
  <c r="AE37" i="22"/>
  <c r="C37" i="22"/>
  <c r="AF37" i="22" s="1"/>
  <c r="A37" i="22"/>
  <c r="AG37" i="22" s="1"/>
  <c r="AH36" i="22"/>
  <c r="AE36" i="22"/>
  <c r="C36" i="22"/>
  <c r="AF36" i="22" s="1"/>
  <c r="A36" i="22"/>
  <c r="AG36" i="22" s="1"/>
  <c r="AH35" i="22"/>
  <c r="AE35" i="22"/>
  <c r="C35" i="22"/>
  <c r="AF35" i="22" s="1"/>
  <c r="A35" i="22"/>
  <c r="AG35" i="22" s="1"/>
  <c r="AH34" i="22"/>
  <c r="AF34" i="22"/>
  <c r="AE34" i="22"/>
  <c r="C34" i="22"/>
  <c r="A34" i="22"/>
  <c r="AG34" i="22" s="1"/>
  <c r="AH33" i="22"/>
  <c r="AE33" i="22"/>
  <c r="C33" i="22"/>
  <c r="AF33" i="22" s="1"/>
  <c r="A33" i="22"/>
  <c r="AG33" i="22" s="1"/>
  <c r="AH32" i="22"/>
  <c r="AE32" i="22"/>
  <c r="C32" i="22"/>
  <c r="AF32" i="22" s="1"/>
  <c r="A32" i="22"/>
  <c r="AG32" i="22" s="1"/>
  <c r="AH31" i="22"/>
  <c r="AE31" i="22"/>
  <c r="C31" i="22"/>
  <c r="AF31" i="22" s="1"/>
  <c r="A31" i="22"/>
  <c r="AG31" i="22" s="1"/>
  <c r="AH30" i="22"/>
  <c r="AF30" i="22"/>
  <c r="AE30" i="22"/>
  <c r="C30" i="22"/>
  <c r="A30" i="22"/>
  <c r="AG30" i="22" s="1"/>
  <c r="AH29" i="22"/>
  <c r="AE29" i="22"/>
  <c r="C29" i="22"/>
  <c r="AF29" i="22" s="1"/>
  <c r="A29" i="22"/>
  <c r="AG29" i="22" s="1"/>
  <c r="AH28" i="22"/>
  <c r="AE28" i="22"/>
  <c r="C28" i="22"/>
  <c r="AF28" i="22" s="1"/>
  <c r="A28" i="22"/>
  <c r="AG28" i="22" s="1"/>
  <c r="AH27" i="22"/>
  <c r="AE27" i="22"/>
  <c r="C27" i="22"/>
  <c r="AF27" i="22" s="1"/>
  <c r="A27" i="22"/>
  <c r="AG27" i="22" s="1"/>
  <c r="AH26" i="22"/>
  <c r="AE26" i="22"/>
  <c r="C26" i="22"/>
  <c r="AF26" i="22" s="1"/>
  <c r="A26" i="22"/>
  <c r="AG26" i="22" s="1"/>
  <c r="AH25" i="22"/>
  <c r="AF25" i="22"/>
  <c r="AE25" i="22"/>
  <c r="C25" i="22"/>
  <c r="A25" i="22"/>
  <c r="AG25" i="22" s="1"/>
  <c r="AH24" i="22"/>
  <c r="AE24" i="22"/>
  <c r="C24" i="22"/>
  <c r="AF24" i="22" s="1"/>
  <c r="A24" i="22"/>
  <c r="AG24" i="22" s="1"/>
  <c r="AH23" i="22"/>
  <c r="AE23" i="22"/>
  <c r="C23" i="22"/>
  <c r="AF23" i="22" s="1"/>
  <c r="A23" i="22"/>
  <c r="AG23" i="22" s="1"/>
  <c r="G21" i="22"/>
  <c r="K21" i="22" s="1"/>
  <c r="O21" i="22" s="1"/>
  <c r="S21" i="22" s="1"/>
  <c r="W21" i="22" s="1"/>
  <c r="AA21" i="22" s="1"/>
  <c r="Q1" i="22" s="1"/>
  <c r="B21" i="22"/>
  <c r="AH20" i="22"/>
  <c r="AF20" i="22"/>
  <c r="AE20" i="22"/>
  <c r="C20" i="22"/>
  <c r="A20" i="22"/>
  <c r="AG20" i="22" s="1"/>
  <c r="AH19" i="22"/>
  <c r="AF19" i="22"/>
  <c r="AE19" i="22"/>
  <c r="C19" i="22"/>
  <c r="A19" i="22"/>
  <c r="AG19" i="22" s="1"/>
  <c r="AH18" i="22"/>
  <c r="AF18" i="22"/>
  <c r="AE18" i="22"/>
  <c r="C18" i="22"/>
  <c r="A18" i="22"/>
  <c r="AG18" i="22" s="1"/>
  <c r="AH17" i="22"/>
  <c r="AF17" i="22"/>
  <c r="AE17" i="22"/>
  <c r="C17" i="22"/>
  <c r="A17" i="22"/>
  <c r="AG17" i="22" s="1"/>
  <c r="AH16" i="22"/>
  <c r="AF16" i="22"/>
  <c r="AE16" i="22"/>
  <c r="C16" i="22"/>
  <c r="A16" i="22"/>
  <c r="AG16" i="22" s="1"/>
  <c r="AH15" i="22"/>
  <c r="AF15" i="22"/>
  <c r="AE15" i="22"/>
  <c r="C15" i="22"/>
  <c r="A15" i="22"/>
  <c r="AG15" i="22" s="1"/>
  <c r="AH14" i="22"/>
  <c r="AF14" i="22"/>
  <c r="AE14" i="22"/>
  <c r="C14" i="22"/>
  <c r="A14" i="22"/>
  <c r="AG14" i="22" s="1"/>
  <c r="AH13" i="22"/>
  <c r="AF13" i="22"/>
  <c r="AE13" i="22"/>
  <c r="C13" i="22"/>
  <c r="A13" i="22"/>
  <c r="AG13" i="22" s="1"/>
  <c r="AH12" i="22"/>
  <c r="AF12" i="22"/>
  <c r="AE12" i="22"/>
  <c r="C12" i="22"/>
  <c r="A12" i="22"/>
  <c r="AG12" i="22" s="1"/>
  <c r="AH11" i="22"/>
  <c r="AF11" i="22"/>
  <c r="AE11" i="22"/>
  <c r="C11" i="22"/>
  <c r="A11" i="22"/>
  <c r="AG11" i="22" s="1"/>
  <c r="AH10" i="22"/>
  <c r="AF10" i="22"/>
  <c r="AE10" i="22"/>
  <c r="C10" i="22"/>
  <c r="A10" i="22"/>
  <c r="AG10" i="22" s="1"/>
  <c r="AH9" i="22"/>
  <c r="AF9" i="22"/>
  <c r="AE9" i="22"/>
  <c r="C9" i="22"/>
  <c r="AG9" i="22"/>
  <c r="AH8" i="22"/>
  <c r="AF8" i="22"/>
  <c r="AE8" i="22"/>
  <c r="C8" i="22"/>
  <c r="A8" i="22"/>
  <c r="AG8" i="22" s="1"/>
  <c r="AH7" i="22"/>
  <c r="AF7" i="22"/>
  <c r="AE7" i="22"/>
  <c r="C7" i="22"/>
  <c r="A7" i="22"/>
  <c r="AG7" i="22" s="1"/>
  <c r="AH6" i="22"/>
  <c r="AF6" i="22"/>
  <c r="AE6" i="22"/>
  <c r="C6" i="22"/>
  <c r="A6" i="22"/>
  <c r="AG6" i="22" s="1"/>
  <c r="AH5" i="22"/>
  <c r="AF5" i="22"/>
  <c r="AE5" i="22"/>
  <c r="C5" i="22"/>
  <c r="A5" i="22"/>
  <c r="AG5" i="22" s="1"/>
  <c r="AH4" i="22"/>
  <c r="AF4" i="22"/>
  <c r="AE4" i="22"/>
  <c r="C4" i="22"/>
  <c r="A4" i="22"/>
  <c r="AH3" i="22"/>
  <c r="AF3" i="22"/>
  <c r="AE3" i="22"/>
  <c r="C3" i="22"/>
  <c r="A3" i="22"/>
  <c r="AG3" i="22" s="1"/>
  <c r="G41" i="21"/>
  <c r="K41" i="21" s="1"/>
  <c r="O41" i="21" s="1"/>
  <c r="S41" i="21" s="1"/>
  <c r="W41" i="21" s="1"/>
  <c r="AA41" i="21" s="1"/>
  <c r="AB1" i="21" s="1"/>
  <c r="B41" i="21"/>
  <c r="AH40" i="21"/>
  <c r="AE40" i="21"/>
  <c r="C40" i="21"/>
  <c r="AF40" i="21" s="1"/>
  <c r="A40" i="21"/>
  <c r="AG40" i="21" s="1"/>
  <c r="AH39" i="21"/>
  <c r="AF39" i="21"/>
  <c r="AE39" i="21"/>
  <c r="C39" i="21"/>
  <c r="A39" i="21"/>
  <c r="AG39" i="21" s="1"/>
  <c r="AH38" i="21"/>
  <c r="AE38" i="21"/>
  <c r="C38" i="21"/>
  <c r="AF38" i="21" s="1"/>
  <c r="A38" i="21"/>
  <c r="AG38" i="21" s="1"/>
  <c r="AH37" i="21"/>
  <c r="AF37" i="21"/>
  <c r="AE37" i="21"/>
  <c r="C37" i="21"/>
  <c r="A37" i="21"/>
  <c r="AG37" i="21" s="1"/>
  <c r="AH36" i="21"/>
  <c r="AE36" i="21"/>
  <c r="C36" i="21"/>
  <c r="AF36" i="21" s="1"/>
  <c r="A36" i="21"/>
  <c r="AG36" i="21" s="1"/>
  <c r="AH35" i="21"/>
  <c r="AE35" i="21"/>
  <c r="C35" i="21"/>
  <c r="AF35" i="21" s="1"/>
  <c r="A35" i="21"/>
  <c r="AG35" i="21" s="1"/>
  <c r="AH34" i="21"/>
  <c r="AF34" i="21"/>
  <c r="AE34" i="21"/>
  <c r="C34" i="21"/>
  <c r="A34" i="21"/>
  <c r="AG34" i="21" s="1"/>
  <c r="AH33" i="21"/>
  <c r="AF33" i="21"/>
  <c r="AE33" i="21"/>
  <c r="C33" i="21"/>
  <c r="A33" i="21"/>
  <c r="AG33" i="21" s="1"/>
  <c r="AH32" i="21"/>
  <c r="AE32" i="21"/>
  <c r="C32" i="21"/>
  <c r="AF32" i="21" s="1"/>
  <c r="A32" i="21"/>
  <c r="AG32" i="21" s="1"/>
  <c r="AH31" i="21"/>
  <c r="AF31" i="21"/>
  <c r="AE31" i="21"/>
  <c r="C31" i="21"/>
  <c r="A31" i="21"/>
  <c r="AG31" i="21" s="1"/>
  <c r="AH30" i="21"/>
  <c r="AF30" i="21"/>
  <c r="AE30" i="21"/>
  <c r="C30" i="21"/>
  <c r="A30" i="21"/>
  <c r="AG30" i="21" s="1"/>
  <c r="AH29" i="21"/>
  <c r="AE29" i="21"/>
  <c r="C29" i="21"/>
  <c r="AF29" i="21" s="1"/>
  <c r="A29" i="21"/>
  <c r="AG29" i="21" s="1"/>
  <c r="AH28" i="21"/>
  <c r="AE28" i="21"/>
  <c r="C28" i="21"/>
  <c r="AF28" i="21" s="1"/>
  <c r="A28" i="21"/>
  <c r="AG28" i="21" s="1"/>
  <c r="AH27" i="21"/>
  <c r="AF27" i="21"/>
  <c r="AE27" i="21"/>
  <c r="C27" i="21"/>
  <c r="A27" i="21"/>
  <c r="AG27" i="21" s="1"/>
  <c r="AH26" i="21"/>
  <c r="AE26" i="21"/>
  <c r="C26" i="21"/>
  <c r="AF26" i="21" s="1"/>
  <c r="A26" i="21"/>
  <c r="AG26" i="21" s="1"/>
  <c r="AH25" i="21"/>
  <c r="AF25" i="21"/>
  <c r="AE25" i="21"/>
  <c r="C25" i="21"/>
  <c r="A25" i="21"/>
  <c r="AG25" i="21" s="1"/>
  <c r="AH24" i="21"/>
  <c r="AE24" i="21"/>
  <c r="C24" i="21"/>
  <c r="AF24" i="21" s="1"/>
  <c r="A24" i="21"/>
  <c r="AG24" i="21" s="1"/>
  <c r="AH23" i="21"/>
  <c r="AE23" i="21"/>
  <c r="C23" i="21"/>
  <c r="AF23" i="21" s="1"/>
  <c r="A23" i="21"/>
  <c r="G21" i="21"/>
  <c r="K21" i="21" s="1"/>
  <c r="O21" i="21" s="1"/>
  <c r="S21" i="21" s="1"/>
  <c r="W21" i="21" s="1"/>
  <c r="AA21" i="21" s="1"/>
  <c r="Q1" i="21" s="1"/>
  <c r="B21" i="21"/>
  <c r="AH20" i="21"/>
  <c r="AF20" i="21"/>
  <c r="AE20" i="21"/>
  <c r="C20" i="21"/>
  <c r="A20" i="21"/>
  <c r="AG20" i="21" s="1"/>
  <c r="AH19" i="21"/>
  <c r="AF19" i="21"/>
  <c r="AE19" i="21"/>
  <c r="C19" i="21"/>
  <c r="A19" i="21"/>
  <c r="AG19" i="21" s="1"/>
  <c r="AH18" i="21"/>
  <c r="AF18" i="21"/>
  <c r="AE18" i="21"/>
  <c r="C18" i="21"/>
  <c r="A18" i="21"/>
  <c r="AG18" i="21" s="1"/>
  <c r="AH17" i="21"/>
  <c r="AF17" i="21"/>
  <c r="AE17" i="21"/>
  <c r="C17" i="21"/>
  <c r="A17" i="21"/>
  <c r="AG17" i="21" s="1"/>
  <c r="AH16" i="21"/>
  <c r="AF16" i="21"/>
  <c r="AE16" i="21"/>
  <c r="C16" i="21"/>
  <c r="A16" i="21"/>
  <c r="AG16" i="21" s="1"/>
  <c r="AH15" i="21"/>
  <c r="AF15" i="21"/>
  <c r="AE15" i="21"/>
  <c r="C15" i="21"/>
  <c r="A15" i="21"/>
  <c r="AG15" i="21" s="1"/>
  <c r="AH14" i="21"/>
  <c r="AF14" i="21"/>
  <c r="AE14" i="21"/>
  <c r="C14" i="21"/>
  <c r="A14" i="21"/>
  <c r="AG14" i="21" s="1"/>
  <c r="AH13" i="21"/>
  <c r="AF13" i="21"/>
  <c r="AE13" i="21"/>
  <c r="C13" i="21"/>
  <c r="A13" i="21"/>
  <c r="AG13" i="21" s="1"/>
  <c r="AH12" i="21"/>
  <c r="AF12" i="21"/>
  <c r="AE12" i="21"/>
  <c r="C12" i="21"/>
  <c r="A12" i="21"/>
  <c r="AG12" i="21" s="1"/>
  <c r="AH11" i="21"/>
  <c r="AF11" i="21"/>
  <c r="AE11" i="21"/>
  <c r="C11" i="21"/>
  <c r="A11" i="21"/>
  <c r="AG11" i="21" s="1"/>
  <c r="AH10" i="21"/>
  <c r="AF10" i="21"/>
  <c r="AE10" i="21"/>
  <c r="C10" i="21"/>
  <c r="A10" i="21"/>
  <c r="AG10" i="21" s="1"/>
  <c r="AH9" i="21"/>
  <c r="AF9" i="21"/>
  <c r="AE9" i="21"/>
  <c r="C9" i="21"/>
  <c r="A9" i="21"/>
  <c r="AG9" i="21" s="1"/>
  <c r="AH8" i="21"/>
  <c r="AF8" i="21"/>
  <c r="AE8" i="21"/>
  <c r="C8" i="21"/>
  <c r="A8" i="21"/>
  <c r="AG8" i="21" s="1"/>
  <c r="AH7" i="21"/>
  <c r="AF7" i="21"/>
  <c r="AE7" i="21"/>
  <c r="C7" i="21"/>
  <c r="A7" i="21"/>
  <c r="AG7" i="21" s="1"/>
  <c r="AH6" i="21"/>
  <c r="AF6" i="21"/>
  <c r="AE6" i="21"/>
  <c r="C6" i="21"/>
  <c r="A6" i="21"/>
  <c r="AG6" i="21" s="1"/>
  <c r="AH5" i="21"/>
  <c r="AF5" i="21"/>
  <c r="AE5" i="21"/>
  <c r="C5" i="21"/>
  <c r="A5" i="21"/>
  <c r="AG5" i="21" s="1"/>
  <c r="AH4" i="21"/>
  <c r="AF4" i="21"/>
  <c r="AE4" i="21"/>
  <c r="C4" i="21"/>
  <c r="A4" i="21"/>
  <c r="AH3" i="21"/>
  <c r="AF3" i="21"/>
  <c r="AE3" i="21"/>
  <c r="C3" i="21"/>
  <c r="A3" i="21"/>
  <c r="AG3" i="21" s="1"/>
  <c r="I12" i="16"/>
  <c r="I13" i="16"/>
  <c r="AE41" i="23" l="1"/>
  <c r="C41" i="23"/>
  <c r="AH41" i="23"/>
  <c r="AF23" i="23"/>
  <c r="AF41" i="23" s="1"/>
  <c r="C21" i="23"/>
  <c r="A41" i="23"/>
  <c r="AG23" i="23"/>
  <c r="AG41" i="23" s="1"/>
  <c r="AF21" i="23"/>
  <c r="AH21" i="23"/>
  <c r="O21" i="15" a="1"/>
  <c r="O21" i="15" s="1"/>
  <c r="O8" i="15" a="1"/>
  <c r="O8" i="15" s="1"/>
  <c r="O11" i="15" a="1"/>
  <c r="O11" i="15" s="1"/>
  <c r="O20" i="15" a="1"/>
  <c r="O20" i="15" s="1"/>
  <c r="O7" i="15" a="1"/>
  <c r="O7" i="15" s="1"/>
  <c r="O18" i="15" a="1"/>
  <c r="O18" i="15" s="1"/>
  <c r="O24" i="15" a="1"/>
  <c r="O24" i="15" s="1"/>
  <c r="O22" i="15" a="1"/>
  <c r="O22" i="15" s="1"/>
  <c r="O17" i="15" a="1"/>
  <c r="O17" i="15" s="1"/>
  <c r="O5" i="15" a="1"/>
  <c r="O5" i="15" s="1"/>
  <c r="O38" i="15" a="1"/>
  <c r="O38" i="15" s="1"/>
  <c r="O6" i="15" a="1"/>
  <c r="O6" i="15" s="1"/>
  <c r="O9" i="15" a="1"/>
  <c r="O9" i="15" s="1"/>
  <c r="O19" i="15" a="1"/>
  <c r="O19" i="15" s="1"/>
  <c r="O23" i="15" a="1"/>
  <c r="O23" i="15" s="1"/>
  <c r="O39" i="15" a="1"/>
  <c r="O39" i="15" s="1"/>
  <c r="O10" i="15" a="1"/>
  <c r="O10" i="15" s="1"/>
  <c r="A21" i="23"/>
  <c r="C19" i="15" a="1"/>
  <c r="C19" i="15" s="1"/>
  <c r="C17" i="15" a="1"/>
  <c r="C17" i="15" s="1"/>
  <c r="C33" i="15" a="1"/>
  <c r="C33" i="15" s="1"/>
  <c r="C35" i="15" a="1"/>
  <c r="C35" i="15" s="1"/>
  <c r="C22" i="15" a="1"/>
  <c r="C22" i="15" s="1"/>
  <c r="C38" i="15" a="1"/>
  <c r="C38" i="15" s="1"/>
  <c r="C32" i="15" a="1"/>
  <c r="C32" i="15" s="1"/>
  <c r="C20" i="15" a="1"/>
  <c r="C20" i="15" s="1"/>
  <c r="C34" i="15" a="1"/>
  <c r="C34" i="15" s="1"/>
  <c r="C36" i="15" a="1"/>
  <c r="C36" i="15" s="1"/>
  <c r="C18" i="15" a="1"/>
  <c r="C18" i="15" s="1"/>
  <c r="C23" i="15" a="1"/>
  <c r="C23" i="15" s="1"/>
  <c r="C21" i="15" a="1"/>
  <c r="C21" i="15" s="1"/>
  <c r="C39" i="15" a="1"/>
  <c r="C39" i="15" s="1"/>
  <c r="C7" i="15" a="1"/>
  <c r="C7" i="15" s="1"/>
  <c r="C37" i="15" a="1"/>
  <c r="C37" i="15" s="1"/>
  <c r="C24" i="15" a="1"/>
  <c r="C24" i="15" s="1"/>
  <c r="C41" i="25"/>
  <c r="AE41" i="25"/>
  <c r="AH41" i="25"/>
  <c r="C21" i="25"/>
  <c r="AH21" i="25"/>
  <c r="AE21" i="25"/>
  <c r="A41" i="25"/>
  <c r="AG21" i="25"/>
  <c r="AH41" i="22"/>
  <c r="C41" i="22"/>
  <c r="AE41" i="22"/>
  <c r="AF41" i="22"/>
  <c r="K36" i="15" a="1"/>
  <c r="K36" i="15" s="1"/>
  <c r="AE21" i="22"/>
  <c r="C21" i="22"/>
  <c r="A41" i="22"/>
  <c r="AF21" i="22"/>
  <c r="AH21" i="22"/>
  <c r="A21" i="22"/>
  <c r="AH21" i="21"/>
  <c r="AE41" i="21"/>
  <c r="C41" i="21"/>
  <c r="AH41" i="21"/>
  <c r="C21" i="21"/>
  <c r="A41" i="21"/>
  <c r="AF21" i="21"/>
  <c r="AG23" i="21"/>
  <c r="AG41" i="21" s="1"/>
  <c r="G9" i="15" a="1"/>
  <c r="G9" i="15" s="1"/>
  <c r="G5" i="15" a="1"/>
  <c r="G5" i="15" s="1"/>
  <c r="G23" i="15" a="1"/>
  <c r="G23" i="15" s="1"/>
  <c r="G6" i="15" a="1"/>
  <c r="G6" i="15" s="1"/>
  <c r="G11" i="15" a="1"/>
  <c r="G11" i="15" s="1"/>
  <c r="G39" i="15" a="1"/>
  <c r="G39" i="15" s="1"/>
  <c r="G8" i="15" a="1"/>
  <c r="G8" i="15" s="1"/>
  <c r="G10" i="15" a="1"/>
  <c r="G10" i="15" s="1"/>
  <c r="G38" i="15" a="1"/>
  <c r="G38" i="15" s="1"/>
  <c r="G24" i="15" a="1"/>
  <c r="G24" i="15" s="1"/>
  <c r="G7" i="15" a="1"/>
  <c r="G7" i="15" s="1"/>
  <c r="A21" i="21"/>
  <c r="W35" i="15" a="1"/>
  <c r="W35" i="15" s="1"/>
  <c r="W18" i="15" a="1"/>
  <c r="W18" i="15" s="1"/>
  <c r="W24" i="15" a="1"/>
  <c r="W24" i="15" s="1"/>
  <c r="W9" i="15" a="1"/>
  <c r="W9" i="15" s="1"/>
  <c r="W37" i="15" a="1"/>
  <c r="W37" i="15" s="1"/>
  <c r="W34" i="15" a="1"/>
  <c r="W34" i="15" s="1"/>
  <c r="W8" i="15" a="1"/>
  <c r="W8" i="15" s="1"/>
  <c r="W33" i="15" a="1"/>
  <c r="W33" i="15" s="1"/>
  <c r="W39" i="15" a="1"/>
  <c r="W39" i="15" s="1"/>
  <c r="W7" i="15" a="1"/>
  <c r="W7" i="15" s="1"/>
  <c r="W11" i="15" a="1"/>
  <c r="W11" i="15" s="1"/>
  <c r="W36" i="15" a="1"/>
  <c r="W36" i="15" s="1"/>
  <c r="W32" i="15" a="1"/>
  <c r="W32" i="15" s="1"/>
  <c r="W6" i="15" a="1"/>
  <c r="W6" i="15" s="1"/>
  <c r="W10" i="15" a="1"/>
  <c r="W10" i="15" s="1"/>
  <c r="W5" i="15" a="1"/>
  <c r="W5" i="15" s="1"/>
  <c r="W38" i="15" a="1"/>
  <c r="W38" i="15" s="1"/>
  <c r="K37" i="15" a="1"/>
  <c r="K37" i="15" s="1"/>
  <c r="K38" i="15" a="1"/>
  <c r="K38" i="15" s="1"/>
  <c r="K32" i="15" a="1"/>
  <c r="K32" i="15" s="1"/>
  <c r="K39" i="15" a="1"/>
  <c r="K39" i="15" s="1"/>
  <c r="K34" i="15" a="1"/>
  <c r="K34" i="15" s="1"/>
  <c r="K33" i="15" a="1"/>
  <c r="K33" i="15" s="1"/>
  <c r="K35" i="15" a="1"/>
  <c r="K35" i="15" s="1"/>
  <c r="K18" i="15" a="1"/>
  <c r="K18" i="15" s="1"/>
  <c r="AG41" i="25"/>
  <c r="A21" i="25"/>
  <c r="AF23" i="25"/>
  <c r="AF21" i="25"/>
  <c r="AM10" i="24" a="1"/>
  <c r="AM10" i="24" s="1"/>
  <c r="AM5" i="24" a="1"/>
  <c r="AM5" i="24" s="1"/>
  <c r="AM3" i="24" a="1"/>
  <c r="AM3" i="24" s="1"/>
  <c r="AM16" i="24" s="1"/>
  <c r="AM11" i="24" a="1"/>
  <c r="AM11" i="24" s="1"/>
  <c r="AG41" i="24"/>
  <c r="AM4" i="24" a="1"/>
  <c r="AM4" i="24" s="1"/>
  <c r="AG21" i="24"/>
  <c r="AM8" i="24" a="1"/>
  <c r="AM8" i="24" s="1"/>
  <c r="AM9" i="24" a="1"/>
  <c r="AM9" i="24" s="1"/>
  <c r="A21" i="24"/>
  <c r="AF23" i="24"/>
  <c r="AM26" i="24" s="1" a="1"/>
  <c r="AM26" i="24" s="1"/>
  <c r="AF21" i="24"/>
  <c r="AM6" i="24" a="1"/>
  <c r="AM6" i="24" s="1"/>
  <c r="AM24" i="23" a="1"/>
  <c r="AM24" i="23" s="1"/>
  <c r="AM25" i="23" a="1"/>
  <c r="AM25" i="23" s="1"/>
  <c r="AM4" i="23" a="1"/>
  <c r="AM4" i="23" s="1"/>
  <c r="AM29" i="23" a="1"/>
  <c r="AM29" i="23" s="1"/>
  <c r="AM28" i="23" a="1"/>
  <c r="AM28" i="23" s="1"/>
  <c r="AE21" i="23"/>
  <c r="AG4" i="23"/>
  <c r="AM7" i="23" s="1" a="1"/>
  <c r="AM7" i="23" s="1"/>
  <c r="AM27" i="22" a="1"/>
  <c r="AM27" i="22" s="1"/>
  <c r="AG41" i="22"/>
  <c r="AM24" i="22" a="1"/>
  <c r="AM24" i="22" s="1"/>
  <c r="AM26" i="22" a="1"/>
  <c r="AM26" i="22" s="1"/>
  <c r="AM25" i="22" a="1"/>
  <c r="AM25" i="22" s="1"/>
  <c r="AM23" i="22" a="1"/>
  <c r="AM29" i="22" a="1"/>
  <c r="AM29" i="22" s="1"/>
  <c r="K9" i="15" s="1" a="1"/>
  <c r="K9" i="15" s="1"/>
  <c r="AM28" i="22" a="1"/>
  <c r="AM28" i="22" s="1"/>
  <c r="AM3" i="22" a="1"/>
  <c r="AG4" i="22"/>
  <c r="AM4" i="22" s="1" a="1"/>
  <c r="AM4" i="22" s="1"/>
  <c r="AF41" i="21"/>
  <c r="AM25" i="21" a="1"/>
  <c r="AM25" i="21" s="1"/>
  <c r="AM28" i="21" a="1"/>
  <c r="AM28" i="21" s="1"/>
  <c r="AM8" i="21" a="1"/>
  <c r="AM8" i="21" s="1"/>
  <c r="G20" i="15" s="1" a="1"/>
  <c r="G20" i="15" s="1"/>
  <c r="AM24" i="21" a="1"/>
  <c r="AM24" i="21" s="1"/>
  <c r="AM26" i="21" a="1"/>
  <c r="AM26" i="21" s="1"/>
  <c r="AM27" i="21" a="1"/>
  <c r="AM27" i="21" s="1"/>
  <c r="AE21" i="21"/>
  <c r="AG4" i="21"/>
  <c r="AG21" i="21" s="1"/>
  <c r="AM3" i="21" a="1"/>
  <c r="F61" i="16"/>
  <c r="F62" i="16"/>
  <c r="F63" i="16"/>
  <c r="F64" i="16"/>
  <c r="F65" i="16"/>
  <c r="F66" i="16"/>
  <c r="F60" i="16"/>
  <c r="AM23" i="23" l="1" a="1"/>
  <c r="AM23" i="23" s="1"/>
  <c r="AM26" i="23" a="1"/>
  <c r="AM26" i="23" s="1"/>
  <c r="O47" i="15" s="1" a="1"/>
  <c r="O47" i="15" s="1"/>
  <c r="AM27" i="23" a="1"/>
  <c r="AM27" i="23" s="1"/>
  <c r="O51" i="15" s="1" a="1"/>
  <c r="O51" i="15" s="1"/>
  <c r="W21" i="15" a="1"/>
  <c r="W21" i="15" s="1"/>
  <c r="W22" i="15" a="1"/>
  <c r="W22" i="15" s="1"/>
  <c r="W17" i="15" a="1"/>
  <c r="W17" i="15" s="1"/>
  <c r="W20" i="15" a="1"/>
  <c r="W20" i="15" s="1"/>
  <c r="W19" i="15" a="1"/>
  <c r="W19" i="15" s="1"/>
  <c r="AM16" i="25"/>
  <c r="AN16" i="25"/>
  <c r="AO16" i="25"/>
  <c r="AP16" i="25"/>
  <c r="K10" i="15" a="1"/>
  <c r="K10" i="15" s="1"/>
  <c r="K5" i="15" a="1"/>
  <c r="K5" i="15" s="1"/>
  <c r="K6" i="15" a="1"/>
  <c r="K6" i="15" s="1"/>
  <c r="K7" i="15" a="1"/>
  <c r="K7" i="15" s="1"/>
  <c r="K8" i="15" a="1"/>
  <c r="K8" i="15" s="1"/>
  <c r="AG21" i="22"/>
  <c r="AM23" i="22"/>
  <c r="AM35" i="22" s="1"/>
  <c r="AN35" i="22"/>
  <c r="AP35" i="22"/>
  <c r="AO35" i="22"/>
  <c r="AM3" i="22"/>
  <c r="K17" i="15" s="1" a="1"/>
  <c r="K17" i="15" s="1"/>
  <c r="G34" i="15" a="1"/>
  <c r="G34" i="15" s="1"/>
  <c r="G37" i="15" a="1"/>
  <c r="G36" i="15" a="1"/>
  <c r="G36" i="15" s="1"/>
  <c r="G33" i="15" a="1"/>
  <c r="G33" i="15" s="1"/>
  <c r="G35" i="15" a="1"/>
  <c r="G35" i="15" s="1"/>
  <c r="AM23" i="21" a="1"/>
  <c r="AP35" i="21" s="1"/>
  <c r="AA38" i="15"/>
  <c r="AE38" i="15" s="1"/>
  <c r="AM3" i="21"/>
  <c r="G17" i="15" s="1" a="1"/>
  <c r="G17" i="15" s="1"/>
  <c r="O48" i="15" a="1"/>
  <c r="O48" i="15" s="1"/>
  <c r="O45" i="15" a="1"/>
  <c r="O45" i="15" s="1"/>
  <c r="O50" i="15" a="1"/>
  <c r="O50" i="15" s="1"/>
  <c r="K49" i="15" a="1"/>
  <c r="K49" i="15" s="1"/>
  <c r="K48" i="15" a="1"/>
  <c r="K48" i="15" s="1"/>
  <c r="K46" i="15" a="1"/>
  <c r="K46" i="15" s="1"/>
  <c r="K47" i="15" a="1"/>
  <c r="K47" i="15" s="1"/>
  <c r="K45" i="15" a="1"/>
  <c r="K50" i="15" a="1"/>
  <c r="K50" i="15" s="1"/>
  <c r="K51" i="15" a="1"/>
  <c r="K51" i="15" s="1"/>
  <c r="S51" i="15" a="1"/>
  <c r="S51" i="15" s="1"/>
  <c r="S57" i="15" a="1"/>
  <c r="S57" i="15" s="1"/>
  <c r="S50" i="15" a="1"/>
  <c r="S50" i="15" s="1"/>
  <c r="S49" i="15" a="1"/>
  <c r="S49" i="15" s="1"/>
  <c r="S56" i="15" a="1"/>
  <c r="S56" i="15" s="1"/>
  <c r="S55" i="15" a="1"/>
  <c r="S55" i="15" s="1"/>
  <c r="S45" i="15" a="1"/>
  <c r="S45" i="15" s="1"/>
  <c r="S47" i="15" a="1"/>
  <c r="S47" i="15" s="1"/>
  <c r="S48" i="15" a="1"/>
  <c r="S48" i="15" s="1"/>
  <c r="S46" i="15" a="1"/>
  <c r="S46" i="15" s="1"/>
  <c r="S54" i="15" a="1"/>
  <c r="S54" i="15" s="1"/>
  <c r="S53" i="15" a="1"/>
  <c r="S53" i="15" s="1"/>
  <c r="S52" i="15" a="1"/>
  <c r="S52" i="15" s="1"/>
  <c r="W52" i="15" a="1"/>
  <c r="W52" i="15" s="1"/>
  <c r="W57" i="15" a="1"/>
  <c r="W57" i="15" s="1"/>
  <c r="W56" i="15" a="1"/>
  <c r="W56" i="15" s="1"/>
  <c r="W53" i="15" a="1"/>
  <c r="W53" i="15" s="1"/>
  <c r="W55" i="15" a="1"/>
  <c r="W55" i="15" s="1"/>
  <c r="W54" i="15" a="1"/>
  <c r="W54" i="15" s="1"/>
  <c r="W25" i="15" a="1"/>
  <c r="W25" i="15" s="1"/>
  <c r="W12" i="15" a="1"/>
  <c r="W12" i="15" s="1"/>
  <c r="W13" i="15" s="1"/>
  <c r="W26" i="15" a="1"/>
  <c r="W26" i="15" s="1"/>
  <c r="W27" i="15" a="1"/>
  <c r="W27" i="15" s="1"/>
  <c r="W40" i="15" a="1"/>
  <c r="W40" i="15" s="1"/>
  <c r="S26" i="15" a="1"/>
  <c r="S26" i="15" s="1"/>
  <c r="S12" i="15" a="1"/>
  <c r="S12" i="15" s="1"/>
  <c r="S40" i="15" a="1"/>
  <c r="S40" i="15" s="1"/>
  <c r="S27" i="15" a="1"/>
  <c r="S27" i="15" s="1"/>
  <c r="S25" i="15" a="1"/>
  <c r="S25" i="15" s="1"/>
  <c r="AM25" i="25" a="1"/>
  <c r="AM25" i="25" s="1"/>
  <c r="AF41" i="25"/>
  <c r="AM29" i="25" a="1"/>
  <c r="AM29" i="25" s="1"/>
  <c r="W49" i="15" s="1" a="1"/>
  <c r="W49" i="15" s="1"/>
  <c r="AM27" i="25" a="1"/>
  <c r="AM27" i="25" s="1"/>
  <c r="AM23" i="25" a="1"/>
  <c r="AM26" i="25" a="1"/>
  <c r="AM26" i="25" s="1"/>
  <c r="AM24" i="25" a="1"/>
  <c r="AM24" i="25" s="1"/>
  <c r="AM28" i="25" a="1"/>
  <c r="AM28" i="25" s="1"/>
  <c r="AM27" i="24" a="1"/>
  <c r="AM27" i="24" s="1"/>
  <c r="AF41" i="24"/>
  <c r="AM29" i="24" a="1"/>
  <c r="AM29" i="24" s="1"/>
  <c r="AM25" i="24" a="1"/>
  <c r="AM25" i="24" s="1"/>
  <c r="AM24" i="24" a="1"/>
  <c r="AM24" i="24" s="1"/>
  <c r="AM28" i="24" a="1"/>
  <c r="AM28" i="24" s="1"/>
  <c r="AM23" i="24" a="1"/>
  <c r="AM23" i="24" s="1"/>
  <c r="AM35" i="24" s="1"/>
  <c r="AM5" i="23" a="1"/>
  <c r="AM5" i="23" s="1"/>
  <c r="O33" i="15" s="1" a="1"/>
  <c r="O33" i="15" s="1"/>
  <c r="AG21" i="23"/>
  <c r="AM6" i="23" a="1"/>
  <c r="AM6" i="23" s="1"/>
  <c r="AM8" i="23" a="1"/>
  <c r="AM8" i="23" s="1"/>
  <c r="O35" i="15" s="1" a="1"/>
  <c r="O35" i="15" s="1"/>
  <c r="AM3" i="23" a="1"/>
  <c r="AM7" i="22" a="1"/>
  <c r="AM7" i="22" s="1"/>
  <c r="AM6" i="22" a="1"/>
  <c r="AM6" i="22" s="1"/>
  <c r="K19" i="15" a="1"/>
  <c r="K19" i="15" s="1"/>
  <c r="AM8" i="22" a="1"/>
  <c r="AM8" i="22" s="1"/>
  <c r="AM9" i="22" a="1"/>
  <c r="AM9" i="22" s="1"/>
  <c r="AM7" i="21" a="1"/>
  <c r="AM7" i="21" s="1"/>
  <c r="AM6" i="21" a="1"/>
  <c r="AM6" i="21" s="1"/>
  <c r="AM4" i="21" a="1"/>
  <c r="AM4" i="21" s="1"/>
  <c r="AM5" i="21" a="1"/>
  <c r="AM5" i="21" s="1"/>
  <c r="G61" i="16"/>
  <c r="G66" i="16"/>
  <c r="G62" i="16"/>
  <c r="G65" i="16"/>
  <c r="G63" i="16"/>
  <c r="G64" i="16"/>
  <c r="G60" i="16"/>
  <c r="S28" i="15"/>
  <c r="S41" i="15"/>
  <c r="O34" i="15" l="1" a="1"/>
  <c r="O34" i="15" s="1"/>
  <c r="AM35" i="23"/>
  <c r="O49" i="15" a="1"/>
  <c r="O49" i="15" s="1"/>
  <c r="O37" i="15" a="1"/>
  <c r="O37" i="15" s="1"/>
  <c r="O36" i="15" a="1"/>
  <c r="O36" i="15" s="1"/>
  <c r="AN35" i="23"/>
  <c r="AP35" i="23"/>
  <c r="AO35" i="23"/>
  <c r="O46" i="15" a="1"/>
  <c r="O46" i="15" s="1"/>
  <c r="AM3" i="23"/>
  <c r="O32" i="15" s="1" a="1"/>
  <c r="O32" i="15" s="1"/>
  <c r="AN16" i="23"/>
  <c r="AP16" i="23"/>
  <c r="AO16" i="23"/>
  <c r="O57" i="15" a="1"/>
  <c r="O57" i="15" s="1"/>
  <c r="O27" i="15" a="1"/>
  <c r="O27" i="15" s="1"/>
  <c r="O26" i="15" a="1"/>
  <c r="O26" i="15" s="1"/>
  <c r="O12" i="15" a="1"/>
  <c r="O12" i="15" s="1"/>
  <c r="O40" i="15" a="1"/>
  <c r="O40" i="15" s="1"/>
  <c r="O54" i="15" a="1"/>
  <c r="O54" i="15" s="1"/>
  <c r="O56" i="15" a="1"/>
  <c r="O56" i="15" s="1"/>
  <c r="O53" i="15" a="1"/>
  <c r="O53" i="15" s="1"/>
  <c r="O52" i="15" a="1"/>
  <c r="O52" i="15" s="1"/>
  <c r="O55" i="15" a="1"/>
  <c r="O55" i="15" s="1"/>
  <c r="O25" i="15" a="1"/>
  <c r="O25" i="15" s="1"/>
  <c r="K24" i="15" a="1"/>
  <c r="K24" i="15" s="1"/>
  <c r="W48" i="15" a="1"/>
  <c r="W48" i="15" s="1"/>
  <c r="W50" i="15" a="1"/>
  <c r="W50" i="15" s="1"/>
  <c r="W45" i="15" a="1"/>
  <c r="W45" i="15" s="1"/>
  <c r="W47" i="15" a="1"/>
  <c r="W47" i="15" s="1"/>
  <c r="W46" i="15" a="1"/>
  <c r="W46" i="15" s="1"/>
  <c r="AM23" i="25"/>
  <c r="AM35" i="25" s="1"/>
  <c r="AO35" i="25"/>
  <c r="AP35" i="25"/>
  <c r="AN35" i="25"/>
  <c r="W23" i="15" a="1"/>
  <c r="W23" i="15" s="1"/>
  <c r="X13" i="15"/>
  <c r="Y13" i="15"/>
  <c r="Z13" i="15"/>
  <c r="K21" i="15" a="1"/>
  <c r="K21" i="15" s="1"/>
  <c r="K23" i="15" a="1"/>
  <c r="K23" i="15" s="1"/>
  <c r="K22" i="15" a="1"/>
  <c r="K22" i="15" s="1"/>
  <c r="K20" i="15" a="1"/>
  <c r="K20" i="15" s="1"/>
  <c r="K11" i="15" a="1"/>
  <c r="K11" i="15" s="1"/>
  <c r="AN16" i="22"/>
  <c r="AO16" i="22"/>
  <c r="AP16" i="22"/>
  <c r="AM16" i="22"/>
  <c r="K56" i="15" a="1"/>
  <c r="K56" i="15" s="1"/>
  <c r="K26" i="15" a="1"/>
  <c r="K26" i="15" s="1"/>
  <c r="K25" i="15" a="1"/>
  <c r="K25" i="15" s="1"/>
  <c r="K54" i="15" a="1"/>
  <c r="K54" i="15" s="1"/>
  <c r="K53" i="15" a="1"/>
  <c r="K53" i="15" s="1"/>
  <c r="K52" i="15" a="1"/>
  <c r="K52" i="15" s="1"/>
  <c r="K55" i="15" a="1"/>
  <c r="K55" i="15" s="1"/>
  <c r="K57" i="15" a="1"/>
  <c r="K57" i="15" s="1"/>
  <c r="K27" i="15" a="1"/>
  <c r="K27" i="15" s="1"/>
  <c r="K12" i="15" a="1"/>
  <c r="K40" i="15" a="1"/>
  <c r="K40" i="15" s="1"/>
  <c r="G37" i="15"/>
  <c r="G18" i="15" a="1"/>
  <c r="G18" i="15" s="1"/>
  <c r="G21" i="15" a="1"/>
  <c r="G21" i="15" s="1"/>
  <c r="AM16" i="21"/>
  <c r="G19" i="15" a="1"/>
  <c r="G19" i="15" s="1"/>
  <c r="G22" i="15" a="1"/>
  <c r="G22" i="15" s="1"/>
  <c r="AN35" i="21"/>
  <c r="AO35" i="21"/>
  <c r="AM23" i="21"/>
  <c r="G32" i="15" s="1" a="1"/>
  <c r="G32" i="15" s="1"/>
  <c r="AP16" i="21"/>
  <c r="AN16" i="21"/>
  <c r="AO16" i="21"/>
  <c r="K45" i="15"/>
  <c r="G47" i="15" a="1"/>
  <c r="G47" i="15" s="1"/>
  <c r="G48" i="15" a="1"/>
  <c r="G48" i="15" s="1"/>
  <c r="G55" i="15" a="1"/>
  <c r="G55" i="15" s="1"/>
  <c r="G46" i="15" a="1"/>
  <c r="G46" i="15" s="1"/>
  <c r="G54" i="15" a="1"/>
  <c r="G53" i="15" a="1"/>
  <c r="G53" i="15" s="1"/>
  <c r="G56" i="15" a="1"/>
  <c r="G51" i="15" a="1"/>
  <c r="G51" i="15" s="1"/>
  <c r="G52" i="15" a="1"/>
  <c r="G50" i="15" a="1"/>
  <c r="G50" i="15" s="1"/>
  <c r="G57" i="15" a="1"/>
  <c r="G57" i="15" s="1"/>
  <c r="G45" i="15" a="1"/>
  <c r="G45" i="15" s="1"/>
  <c r="G49" i="15" a="1"/>
  <c r="G49" i="15" s="1"/>
  <c r="G27" i="15" a="1"/>
  <c r="G27" i="15" s="1"/>
  <c r="G26" i="15" a="1"/>
  <c r="G26" i="15" s="1"/>
  <c r="G12" i="15" a="1"/>
  <c r="G40" i="15" a="1"/>
  <c r="G40" i="15" s="1"/>
  <c r="G25" i="15" a="1"/>
  <c r="G25" i="15" s="1"/>
  <c r="V28" i="15"/>
  <c r="U28" i="15"/>
  <c r="T28" i="15"/>
  <c r="AA37" i="15" l="1"/>
  <c r="AB37" i="15"/>
  <c r="AD37" i="15"/>
  <c r="AC37" i="15"/>
  <c r="AM16" i="23"/>
  <c r="O41" i="15"/>
  <c r="O28" i="15"/>
  <c r="AD24" i="15"/>
  <c r="AB24" i="15"/>
  <c r="AC24" i="15"/>
  <c r="W51" i="15" a="1"/>
  <c r="W51" i="15" s="1"/>
  <c r="W58" i="15" s="1"/>
  <c r="N13" i="15"/>
  <c r="L58" i="15"/>
  <c r="K58" i="15"/>
  <c r="K12" i="15"/>
  <c r="K13" i="15" s="1"/>
  <c r="M13" i="15"/>
  <c r="L13" i="15"/>
  <c r="M58" i="15"/>
  <c r="N58" i="15"/>
  <c r="AM35" i="21"/>
  <c r="G54" i="15"/>
  <c r="G56" i="15"/>
  <c r="G52" i="15"/>
  <c r="G12" i="15"/>
  <c r="J13" i="15"/>
  <c r="I13" i="15"/>
  <c r="H13" i="15"/>
  <c r="K41" i="15"/>
  <c r="AB18" i="15"/>
  <c r="AC18" i="15"/>
  <c r="AD18" i="15"/>
  <c r="K28" i="15"/>
  <c r="V41" i="15"/>
  <c r="U41" i="15"/>
  <c r="T41" i="15"/>
  <c r="G41" i="11"/>
  <c r="K41" i="11" s="1"/>
  <c r="O41" i="11" s="1"/>
  <c r="S41" i="11" s="1"/>
  <c r="W41" i="11" s="1"/>
  <c r="AA41" i="11" s="1"/>
  <c r="AB1" i="11" s="1"/>
  <c r="B41" i="11"/>
  <c r="AH40" i="11"/>
  <c r="AE40" i="11"/>
  <c r="C40" i="11"/>
  <c r="AF40" i="11" s="1"/>
  <c r="A40" i="11"/>
  <c r="AG40" i="11" s="1"/>
  <c r="AH39" i="11"/>
  <c r="AE39" i="11"/>
  <c r="C39" i="11"/>
  <c r="AF39" i="11" s="1"/>
  <c r="A39" i="11"/>
  <c r="AG39" i="11" s="1"/>
  <c r="AH38" i="11"/>
  <c r="AE38" i="11"/>
  <c r="C38" i="11"/>
  <c r="AF38" i="11" s="1"/>
  <c r="A38" i="11"/>
  <c r="AG38" i="11" s="1"/>
  <c r="AH37" i="11"/>
  <c r="AE37" i="11"/>
  <c r="C37" i="11"/>
  <c r="AF37" i="11" s="1"/>
  <c r="A37" i="11"/>
  <c r="AG37" i="11" s="1"/>
  <c r="AH36" i="11"/>
  <c r="AE36" i="11"/>
  <c r="C36" i="11"/>
  <c r="AF36" i="11" s="1"/>
  <c r="A36" i="11"/>
  <c r="AG36" i="11" s="1"/>
  <c r="AH35" i="11"/>
  <c r="AE35" i="11"/>
  <c r="C35" i="11"/>
  <c r="AF35" i="11" s="1"/>
  <c r="A35" i="11"/>
  <c r="AG35" i="11" s="1"/>
  <c r="AH34" i="11"/>
  <c r="AE34" i="11"/>
  <c r="C34" i="11"/>
  <c r="AF34" i="11" s="1"/>
  <c r="A34" i="11"/>
  <c r="AG34" i="11" s="1"/>
  <c r="AH33" i="11"/>
  <c r="AE33" i="11"/>
  <c r="C33" i="11"/>
  <c r="AF33" i="11" s="1"/>
  <c r="A33" i="11"/>
  <c r="AG33" i="11" s="1"/>
  <c r="AH32" i="11"/>
  <c r="AE32" i="11"/>
  <c r="C32" i="11"/>
  <c r="AF32" i="11" s="1"/>
  <c r="A32" i="11"/>
  <c r="AG32" i="11" s="1"/>
  <c r="AH31" i="11"/>
  <c r="AE31" i="11"/>
  <c r="C31" i="11"/>
  <c r="AF31" i="11" s="1"/>
  <c r="A31" i="11"/>
  <c r="AG31" i="11" s="1"/>
  <c r="AH30" i="11"/>
  <c r="AE30" i="11"/>
  <c r="C30" i="11"/>
  <c r="AF30" i="11" s="1"/>
  <c r="A30" i="11"/>
  <c r="AG30" i="11" s="1"/>
  <c r="AH29" i="11"/>
  <c r="AE29" i="11"/>
  <c r="C29" i="11"/>
  <c r="AF29" i="11" s="1"/>
  <c r="A29" i="11"/>
  <c r="AG29" i="11" s="1"/>
  <c r="AH28" i="11"/>
  <c r="AE28" i="11"/>
  <c r="C28" i="11"/>
  <c r="AF28" i="11" s="1"/>
  <c r="A28" i="11"/>
  <c r="AG28" i="11" s="1"/>
  <c r="AH27" i="11"/>
  <c r="AE27" i="11"/>
  <c r="C27" i="11"/>
  <c r="AF27" i="11" s="1"/>
  <c r="A27" i="11"/>
  <c r="AG27" i="11" s="1"/>
  <c r="AH26" i="11"/>
  <c r="AE26" i="11"/>
  <c r="C26" i="11"/>
  <c r="AF26" i="11" s="1"/>
  <c r="A26" i="11"/>
  <c r="AG26" i="11" s="1"/>
  <c r="AH25" i="11"/>
  <c r="AE25" i="11"/>
  <c r="C25" i="11"/>
  <c r="A25" i="11"/>
  <c r="AG25" i="11" s="1"/>
  <c r="AH24" i="11"/>
  <c r="AE24" i="11"/>
  <c r="C24" i="11"/>
  <c r="AF24" i="11" s="1"/>
  <c r="A24" i="11"/>
  <c r="AG24" i="11" s="1"/>
  <c r="AH23" i="11"/>
  <c r="AE23" i="11"/>
  <c r="C23" i="11"/>
  <c r="AF23" i="11" s="1"/>
  <c r="A23" i="11"/>
  <c r="G21" i="11"/>
  <c r="K21" i="11" s="1"/>
  <c r="O21" i="11" s="1"/>
  <c r="S21" i="11" s="1"/>
  <c r="W21" i="11" s="1"/>
  <c r="AA21" i="11" s="1"/>
  <c r="Q1" i="11" s="1"/>
  <c r="B21" i="11"/>
  <c r="AH20" i="11"/>
  <c r="AF20" i="11"/>
  <c r="AE20" i="11"/>
  <c r="C20" i="11"/>
  <c r="A20" i="11"/>
  <c r="AG20" i="11" s="1"/>
  <c r="AH19" i="11"/>
  <c r="AF19" i="11"/>
  <c r="AE19" i="11"/>
  <c r="C19" i="11"/>
  <c r="A19" i="11"/>
  <c r="AG19" i="11" s="1"/>
  <c r="AH18" i="11"/>
  <c r="AF18" i="11"/>
  <c r="AE18" i="11"/>
  <c r="C18" i="11"/>
  <c r="A18" i="11"/>
  <c r="AG18" i="11" s="1"/>
  <c r="AH17" i="11"/>
  <c r="AF17" i="11"/>
  <c r="AE17" i="11"/>
  <c r="C17" i="11"/>
  <c r="A17" i="11"/>
  <c r="AG17" i="11" s="1"/>
  <c r="AH16" i="11"/>
  <c r="AF16" i="11"/>
  <c r="AE16" i="11"/>
  <c r="C16" i="11"/>
  <c r="A16" i="11"/>
  <c r="AG16" i="11" s="1"/>
  <c r="AH15" i="11"/>
  <c r="AF15" i="11"/>
  <c r="AE15" i="11"/>
  <c r="C15" i="11"/>
  <c r="A15" i="11"/>
  <c r="AG15" i="11" s="1"/>
  <c r="AH14" i="11"/>
  <c r="AF14" i="11"/>
  <c r="AE14" i="11"/>
  <c r="C14" i="11"/>
  <c r="A14" i="11"/>
  <c r="AG14" i="11" s="1"/>
  <c r="AH13" i="11"/>
  <c r="AF13" i="11"/>
  <c r="AE13" i="11"/>
  <c r="C13" i="11"/>
  <c r="A13" i="11"/>
  <c r="AG13" i="11" s="1"/>
  <c r="AH12" i="11"/>
  <c r="AF12" i="11"/>
  <c r="AE12" i="11"/>
  <c r="C12" i="11"/>
  <c r="A12" i="11"/>
  <c r="AG12" i="11" s="1"/>
  <c r="AH11" i="11"/>
  <c r="AF11" i="11"/>
  <c r="AE11" i="11"/>
  <c r="C11" i="11"/>
  <c r="A11" i="11"/>
  <c r="AG11" i="11" s="1"/>
  <c r="AH10" i="11"/>
  <c r="AF10" i="11"/>
  <c r="AE10" i="11"/>
  <c r="C10" i="11"/>
  <c r="A10" i="11"/>
  <c r="AG10" i="11" s="1"/>
  <c r="AH9" i="11"/>
  <c r="AF9" i="11"/>
  <c r="AE9" i="11"/>
  <c r="C9" i="11"/>
  <c r="A9" i="11"/>
  <c r="AG9" i="11" s="1"/>
  <c r="AH8" i="11"/>
  <c r="AF8" i="11"/>
  <c r="AE8" i="11"/>
  <c r="C8" i="11"/>
  <c r="A8" i="11"/>
  <c r="AG8" i="11" s="1"/>
  <c r="AH7" i="11"/>
  <c r="AF7" i="11"/>
  <c r="AE7" i="11"/>
  <c r="C7" i="11"/>
  <c r="A7" i="11"/>
  <c r="AG7" i="11" s="1"/>
  <c r="AH6" i="11"/>
  <c r="AF6" i="11"/>
  <c r="AE6" i="11"/>
  <c r="C6" i="11"/>
  <c r="A6" i="11"/>
  <c r="AG6" i="11" s="1"/>
  <c r="AH5" i="11"/>
  <c r="AF5" i="11"/>
  <c r="AE5" i="11"/>
  <c r="C5" i="11"/>
  <c r="A5" i="11"/>
  <c r="AG5" i="11" s="1"/>
  <c r="AH4" i="11"/>
  <c r="AF4" i="11"/>
  <c r="AE4" i="11"/>
  <c r="C4" i="11"/>
  <c r="A4" i="11"/>
  <c r="AH3" i="11"/>
  <c r="AF3" i="11"/>
  <c r="AE3" i="11"/>
  <c r="C3" i="11"/>
  <c r="A3" i="11"/>
  <c r="AG3" i="11" s="1"/>
  <c r="AE37" i="15" l="1"/>
  <c r="Y58" i="15"/>
  <c r="X58" i="15"/>
  <c r="Z58" i="15"/>
  <c r="L28" i="15"/>
  <c r="W41" i="15"/>
  <c r="W28" i="15"/>
  <c r="S13" i="15"/>
  <c r="V13" i="15"/>
  <c r="U13" i="15"/>
  <c r="T13" i="15"/>
  <c r="T58" i="15"/>
  <c r="V58" i="15"/>
  <c r="U58" i="15"/>
  <c r="S58" i="15"/>
  <c r="R28" i="15"/>
  <c r="N28" i="15"/>
  <c r="M28" i="15"/>
  <c r="O13" i="15"/>
  <c r="R13" i="15"/>
  <c r="Q13" i="15"/>
  <c r="P13" i="15"/>
  <c r="P28" i="15"/>
  <c r="Q28" i="15"/>
  <c r="N41" i="15"/>
  <c r="M41" i="15"/>
  <c r="L41" i="15"/>
  <c r="Z28" i="15"/>
  <c r="Y28" i="15"/>
  <c r="X28" i="15"/>
  <c r="AE21" i="11"/>
  <c r="AH41" i="11"/>
  <c r="A21" i="11"/>
  <c r="C41" i="11"/>
  <c r="AE41" i="11"/>
  <c r="C21" i="11"/>
  <c r="A41" i="11"/>
  <c r="AG23" i="11"/>
  <c r="AF21" i="11"/>
  <c r="AH21" i="11"/>
  <c r="AF25" i="11"/>
  <c r="AF41" i="11" s="1"/>
  <c r="AG4" i="11"/>
  <c r="AG21" i="11" s="1"/>
  <c r="O58" i="15" l="1"/>
  <c r="Q58" i="15"/>
  <c r="R58" i="15"/>
  <c r="P58" i="15"/>
  <c r="AM8" i="11" a="1"/>
  <c r="AM8" i="11" s="1"/>
  <c r="AM4" i="11" a="1"/>
  <c r="AM4" i="11" s="1"/>
  <c r="AM6" i="11" a="1"/>
  <c r="AM6" i="11" s="1"/>
  <c r="AM7" i="11" a="1"/>
  <c r="AM7" i="11" s="1"/>
  <c r="AM5" i="11" a="1"/>
  <c r="AM5" i="11" s="1"/>
  <c r="AM3" i="11" a="1"/>
  <c r="AM3" i="11" s="1"/>
  <c r="AM24" i="11" a="1"/>
  <c r="AM24" i="11" s="1"/>
  <c r="C5" i="15" s="1" a="1"/>
  <c r="AM25" i="11" a="1"/>
  <c r="AM25" i="11" s="1"/>
  <c r="AM28" i="11" a="1"/>
  <c r="AM28" i="11" s="1"/>
  <c r="AM23" i="11" a="1"/>
  <c r="AM23" i="11" s="1"/>
  <c r="C8" i="15" s="1" a="1"/>
  <c r="C8" i="15" s="1"/>
  <c r="AM26" i="11" a="1"/>
  <c r="AM26" i="11" s="1"/>
  <c r="AM27" i="11" a="1"/>
  <c r="AM27" i="11" s="1"/>
  <c r="C9" i="15" s="1" a="1"/>
  <c r="C9" i="15" s="1"/>
  <c r="C10" i="15" a="1"/>
  <c r="C10" i="15" s="1"/>
  <c r="P41" i="15"/>
  <c r="Q41" i="15"/>
  <c r="R41" i="15"/>
  <c r="Z41" i="15"/>
  <c r="Y41" i="15"/>
  <c r="X41" i="15"/>
  <c r="AG41" i="11"/>
  <c r="C11" i="15" l="1" a="1"/>
  <c r="C11" i="15" s="1"/>
  <c r="C6" i="15" a="1"/>
  <c r="C6" i="15" s="1"/>
  <c r="C40" i="15" a="1"/>
  <c r="AB40" i="15" s="1"/>
  <c r="C26" i="15" a="1"/>
  <c r="C26" i="15" s="1"/>
  <c r="C25" i="15" a="1"/>
  <c r="C25" i="15" s="1"/>
  <c r="C12" i="15" a="1"/>
  <c r="C27" i="15" a="1"/>
  <c r="C27" i="15" s="1"/>
  <c r="AA27" i="15" s="1"/>
  <c r="C46" i="15" a="1"/>
  <c r="C46" i="15" s="1"/>
  <c r="C54" i="15" a="1"/>
  <c r="C53" i="15" a="1"/>
  <c r="C53" i="15" s="1"/>
  <c r="C51" i="15" a="1"/>
  <c r="C52" i="15" a="1"/>
  <c r="C48" i="15" a="1"/>
  <c r="C48" i="15" s="1"/>
  <c r="C45" i="15" a="1"/>
  <c r="C50" i="15" a="1"/>
  <c r="C57" i="15" a="1"/>
  <c r="C49" i="15" a="1"/>
  <c r="C56" i="15" a="1"/>
  <c r="C47" i="15" a="1"/>
  <c r="C55" i="15" a="1"/>
  <c r="C55" i="15" s="1"/>
  <c r="AM35" i="11"/>
  <c r="AN16" i="11"/>
  <c r="AA10" i="15"/>
  <c r="AC10" i="15"/>
  <c r="AD10" i="15"/>
  <c r="AB10" i="15"/>
  <c r="AP16" i="11"/>
  <c r="AA9" i="15"/>
  <c r="AB9" i="15"/>
  <c r="AC9" i="15"/>
  <c r="AD9" i="15"/>
  <c r="C5" i="15"/>
  <c r="AD5" i="15"/>
  <c r="AC5" i="15"/>
  <c r="AB5" i="15"/>
  <c r="AO16" i="11"/>
  <c r="AB7" i="15"/>
  <c r="AC7" i="15"/>
  <c r="AD7" i="15"/>
  <c r="AB36" i="15"/>
  <c r="AD36" i="15"/>
  <c r="AC36" i="15"/>
  <c r="AC39" i="15"/>
  <c r="AB39" i="15"/>
  <c r="AD39" i="15"/>
  <c r="AC32" i="15"/>
  <c r="AB32" i="15"/>
  <c r="AD32" i="15"/>
  <c r="AC33" i="15"/>
  <c r="AD33" i="15"/>
  <c r="AB33" i="15"/>
  <c r="AD35" i="15"/>
  <c r="AB35" i="15"/>
  <c r="AC35" i="15"/>
  <c r="AD34" i="15"/>
  <c r="AC34" i="15"/>
  <c r="AB34" i="15"/>
  <c r="AA20" i="15"/>
  <c r="AB20" i="15"/>
  <c r="AC20" i="15"/>
  <c r="AD20" i="15"/>
  <c r="AC19" i="15"/>
  <c r="AD19" i="15"/>
  <c r="AB19" i="15"/>
  <c r="AB22" i="15"/>
  <c r="AC22" i="15"/>
  <c r="AD22" i="15"/>
  <c r="AA23" i="15"/>
  <c r="AB23" i="15"/>
  <c r="AC23" i="15"/>
  <c r="AD23" i="15"/>
  <c r="AB21" i="15"/>
  <c r="AC21" i="15"/>
  <c r="AD21" i="15"/>
  <c r="AM16" i="11"/>
  <c r="AA18" i="15"/>
  <c r="AA19" i="15"/>
  <c r="AP35" i="11"/>
  <c r="AO35" i="11"/>
  <c r="AN35" i="11"/>
  <c r="AB11" i="15" l="1"/>
  <c r="AD11" i="15"/>
  <c r="AC11" i="15"/>
  <c r="AC6" i="15"/>
  <c r="D13" i="15"/>
  <c r="AD6" i="15"/>
  <c r="AB6" i="15"/>
  <c r="AD26" i="15"/>
  <c r="AC26" i="15"/>
  <c r="AB26" i="15"/>
  <c r="AC25" i="15"/>
  <c r="AB25" i="15"/>
  <c r="AC40" i="15"/>
  <c r="AD40" i="15"/>
  <c r="AB53" i="15"/>
  <c r="AD27" i="15"/>
  <c r="AC27" i="15"/>
  <c r="AD25" i="15"/>
  <c r="AC53" i="15"/>
  <c r="AB27" i="15"/>
  <c r="AE27" i="15" s="1"/>
  <c r="AD53" i="15"/>
  <c r="C56" i="15"/>
  <c r="AA56" i="15" s="1"/>
  <c r="AB56" i="15"/>
  <c r="AD56" i="15"/>
  <c r="AC56" i="15"/>
  <c r="C54" i="15"/>
  <c r="AD54" i="15"/>
  <c r="AB54" i="15"/>
  <c r="AC54" i="15"/>
  <c r="AD55" i="15"/>
  <c r="C57" i="15"/>
  <c r="AA57" i="15" s="1"/>
  <c r="AB57" i="15"/>
  <c r="AC57" i="15"/>
  <c r="AD57" i="15"/>
  <c r="AC55" i="15"/>
  <c r="AB55" i="15"/>
  <c r="C12" i="15"/>
  <c r="AA12" i="15" s="1"/>
  <c r="AC12" i="15"/>
  <c r="AB12" i="15"/>
  <c r="AD12" i="15"/>
  <c r="C52" i="15"/>
  <c r="AA52" i="15" s="1"/>
  <c r="AB52" i="15"/>
  <c r="AD52" i="15"/>
  <c r="AC52" i="15"/>
  <c r="C40" i="15"/>
  <c r="C41" i="15" s="1"/>
  <c r="F41" i="15"/>
  <c r="D41" i="15"/>
  <c r="E41" i="15"/>
  <c r="C45" i="15"/>
  <c r="E58" i="15"/>
  <c r="D58" i="15"/>
  <c r="F58" i="15"/>
  <c r="AB45" i="15"/>
  <c r="C47" i="15"/>
  <c r="AA47" i="15" s="1"/>
  <c r="AB47" i="15"/>
  <c r="C51" i="15"/>
  <c r="AA51" i="15" s="1"/>
  <c r="AB51" i="15"/>
  <c r="AD51" i="15"/>
  <c r="AC51" i="15"/>
  <c r="C50" i="15"/>
  <c r="AA50" i="15" s="1"/>
  <c r="AB50" i="15"/>
  <c r="AD50" i="15"/>
  <c r="AC50" i="15"/>
  <c r="C49" i="15"/>
  <c r="AA49" i="15" s="1"/>
  <c r="AD49" i="15"/>
  <c r="AB49" i="15"/>
  <c r="AC45" i="15"/>
  <c r="AD46" i="15"/>
  <c r="AD47" i="15"/>
  <c r="AD45" i="15"/>
  <c r="AC46" i="15"/>
  <c r="AC47" i="15"/>
  <c r="AB46" i="15"/>
  <c r="AC49" i="15"/>
  <c r="F13" i="15"/>
  <c r="AA8" i="15"/>
  <c r="AC8" i="15"/>
  <c r="AD8" i="15"/>
  <c r="AB8" i="15"/>
  <c r="E13" i="15"/>
  <c r="C28" i="15"/>
  <c r="AD17" i="15"/>
  <c r="AC17" i="15"/>
  <c r="AB17" i="15"/>
  <c r="F28" i="15"/>
  <c r="E28" i="15"/>
  <c r="D28" i="15"/>
  <c r="G13" i="15"/>
  <c r="AA5" i="15"/>
  <c r="G28" i="15"/>
  <c r="J41" i="15"/>
  <c r="I41" i="15"/>
  <c r="H41" i="15"/>
  <c r="J28" i="15"/>
  <c r="I28" i="15"/>
  <c r="H28" i="15"/>
  <c r="AA46" i="15"/>
  <c r="AA54" i="15"/>
  <c r="AA55" i="15"/>
  <c r="AA53" i="15"/>
  <c r="AA33" i="15"/>
  <c r="AA34" i="15"/>
  <c r="AA36" i="15"/>
  <c r="AA35" i="15"/>
  <c r="AA39" i="15"/>
  <c r="AA25" i="15"/>
  <c r="AA26" i="15"/>
  <c r="AA21" i="15"/>
  <c r="AE9" i="15"/>
  <c r="AA22" i="15"/>
  <c r="AE23" i="15"/>
  <c r="AA7" i="15"/>
  <c r="AA6" i="15"/>
  <c r="AA11" i="15"/>
  <c r="AE20" i="15"/>
  <c r="AE19" i="15"/>
  <c r="AE57" i="15" l="1"/>
  <c r="AC13" i="15"/>
  <c r="AB13" i="15"/>
  <c r="AA40" i="15"/>
  <c r="AE40" i="15" s="1"/>
  <c r="AD13" i="15"/>
  <c r="C58" i="15"/>
  <c r="C13" i="15"/>
  <c r="H58" i="15"/>
  <c r="J58" i="15"/>
  <c r="AA48" i="15"/>
  <c r="AC48" i="15"/>
  <c r="AC58" i="15" s="1"/>
  <c r="I58" i="15"/>
  <c r="AD48" i="15"/>
  <c r="AD58" i="15" s="1"/>
  <c r="AB48" i="15"/>
  <c r="AB58" i="15" s="1"/>
  <c r="AA13" i="15"/>
  <c r="AE8" i="15"/>
  <c r="AA17" i="15"/>
  <c r="AE5" i="15"/>
  <c r="C4" i="16" a="1"/>
  <c r="AA24" i="15"/>
  <c r="AE24" i="15" s="1"/>
  <c r="AA45" i="15"/>
  <c r="G41" i="15"/>
  <c r="AA32" i="15"/>
  <c r="AC41" i="15"/>
  <c r="AB41" i="15"/>
  <c r="AD41" i="15"/>
  <c r="AE53" i="15"/>
  <c r="AE50" i="15"/>
  <c r="AE49" i="15"/>
  <c r="AE54" i="15"/>
  <c r="AE46" i="15"/>
  <c r="AE55" i="15"/>
  <c r="AE51" i="15"/>
  <c r="AE47" i="15"/>
  <c r="AE52" i="15"/>
  <c r="AE56" i="15"/>
  <c r="AE34" i="15"/>
  <c r="AE36" i="15"/>
  <c r="AE33" i="15"/>
  <c r="AE39" i="15"/>
  <c r="AE35" i="15"/>
  <c r="AE26" i="15"/>
  <c r="AE25" i="15"/>
  <c r="AE21" i="15"/>
  <c r="AE22" i="15"/>
  <c r="AE7" i="15"/>
  <c r="AE6" i="15"/>
  <c r="AE11" i="15"/>
  <c r="AE12" i="15"/>
  <c r="AE18" i="15"/>
  <c r="AD28" i="15"/>
  <c r="AC28" i="15"/>
  <c r="AB28" i="15"/>
  <c r="I10" i="16" l="1"/>
  <c r="I9" i="16"/>
  <c r="I8" i="16"/>
  <c r="I7" i="16"/>
  <c r="I6" i="16"/>
  <c r="I4" i="16"/>
  <c r="I5" i="16"/>
  <c r="G58" i="15"/>
  <c r="AE48" i="15"/>
  <c r="AA28" i="15"/>
  <c r="D54" i="16" s="1" a="1"/>
  <c r="AA58" i="15"/>
  <c r="D56" i="16" s="1" a="1"/>
  <c r="K56" i="16" s="1"/>
  <c r="C36" i="16" a="1"/>
  <c r="C4" i="16"/>
  <c r="J7" i="16"/>
  <c r="J9" i="16"/>
  <c r="J5" i="16"/>
  <c r="J10" i="16"/>
  <c r="J11" i="16"/>
  <c r="J6" i="16"/>
  <c r="J8" i="16"/>
  <c r="J4" i="16"/>
  <c r="AA41" i="15"/>
  <c r="D55" i="16" s="1" a="1"/>
  <c r="K55" i="16" s="1"/>
  <c r="C27" i="16" a="1"/>
  <c r="C14" i="16" a="1"/>
  <c r="AE45" i="15"/>
  <c r="AE32" i="15"/>
  <c r="AE10" i="15"/>
  <c r="AE17" i="15"/>
  <c r="J16" i="16" l="1"/>
  <c r="I17" i="16"/>
  <c r="J17" i="16"/>
  <c r="I18" i="16"/>
  <c r="J18" i="16"/>
  <c r="I19" i="16"/>
  <c r="J19" i="16"/>
  <c r="I20" i="16"/>
  <c r="J20" i="16"/>
  <c r="I21" i="16"/>
  <c r="I15" i="16"/>
  <c r="J21" i="16"/>
  <c r="I14" i="16"/>
  <c r="J15" i="16"/>
  <c r="I16" i="16"/>
  <c r="J34" i="16"/>
  <c r="I28" i="16"/>
  <c r="I29" i="16"/>
  <c r="I30" i="16"/>
  <c r="I31" i="16"/>
  <c r="I32" i="16"/>
  <c r="I27" i="16"/>
  <c r="I36" i="16"/>
  <c r="I37" i="16"/>
  <c r="I38" i="16"/>
  <c r="I39" i="16"/>
  <c r="I42" i="16"/>
  <c r="I40" i="16"/>
  <c r="J43" i="16"/>
  <c r="I41" i="16"/>
  <c r="J42" i="16"/>
  <c r="J14" i="16"/>
  <c r="I22" i="16"/>
  <c r="I23" i="16"/>
  <c r="I24" i="16"/>
  <c r="I54" i="16"/>
  <c r="K54" i="16"/>
  <c r="AE28" i="15"/>
  <c r="D54" i="16"/>
  <c r="D53" i="16" a="1"/>
  <c r="AE58" i="15"/>
  <c r="C14" i="16"/>
  <c r="J23" i="16"/>
  <c r="J24" i="16"/>
  <c r="J22" i="16"/>
  <c r="AE41" i="15"/>
  <c r="C36" i="16"/>
  <c r="J41" i="16"/>
  <c r="J38" i="16"/>
  <c r="J48" i="16"/>
  <c r="J39" i="16"/>
  <c r="J44" i="16"/>
  <c r="J46" i="16"/>
  <c r="J36" i="16"/>
  <c r="J40" i="16"/>
  <c r="J37" i="16"/>
  <c r="D55" i="16"/>
  <c r="I55" i="16"/>
  <c r="C27" i="16"/>
  <c r="J27" i="16"/>
  <c r="J33" i="16"/>
  <c r="J31" i="16"/>
  <c r="J32" i="16"/>
  <c r="J29" i="16"/>
  <c r="J28" i="16"/>
  <c r="J30" i="16"/>
  <c r="D56" i="16"/>
  <c r="I56" i="16"/>
  <c r="AE13" i="15"/>
  <c r="L13" i="16" l="1"/>
  <c r="L36" i="16"/>
  <c r="L31" i="16"/>
  <c r="L15" i="16"/>
  <c r="L47" i="16"/>
  <c r="L33" i="16"/>
  <c r="L22" i="16"/>
  <c r="L39" i="16"/>
  <c r="L23" i="16"/>
  <c r="L17" i="16"/>
  <c r="L38" i="16"/>
  <c r="L16" i="16"/>
  <c r="L29" i="16"/>
  <c r="L37" i="16"/>
  <c r="L41" i="16"/>
  <c r="L14" i="16"/>
  <c r="L34" i="16"/>
  <c r="L10" i="16"/>
  <c r="L25" i="16"/>
  <c r="L30" i="16"/>
  <c r="L48" i="16"/>
  <c r="L12" i="16"/>
  <c r="L28" i="16"/>
  <c r="L20" i="16"/>
  <c r="L26" i="16"/>
  <c r="L32" i="16"/>
  <c r="L40" i="16"/>
  <c r="L42" i="16"/>
  <c r="L19" i="16"/>
  <c r="L11" i="16"/>
  <c r="L35" i="16"/>
  <c r="L8" i="16"/>
  <c r="L46" i="16"/>
  <c r="L43" i="16"/>
  <c r="L18" i="16"/>
  <c r="L9" i="16"/>
  <c r="L7" i="16"/>
  <c r="L27" i="16"/>
  <c r="L44" i="16"/>
  <c r="L24" i="16"/>
  <c r="L21" i="16"/>
  <c r="L45" i="16"/>
  <c r="L6" i="16"/>
  <c r="K41" i="16"/>
  <c r="K48" i="16"/>
  <c r="K21" i="16"/>
  <c r="K39" i="16"/>
  <c r="K29" i="16"/>
  <c r="K17" i="16"/>
  <c r="K33" i="16"/>
  <c r="K45" i="16"/>
  <c r="K38" i="16"/>
  <c r="K28" i="16"/>
  <c r="K25" i="16"/>
  <c r="K44" i="16"/>
  <c r="K37" i="16"/>
  <c r="K20" i="16"/>
  <c r="K10" i="16"/>
  <c r="K26" i="16"/>
  <c r="K5" i="16"/>
  <c r="K36" i="16"/>
  <c r="K16" i="16"/>
  <c r="K9" i="16"/>
  <c r="K27" i="16"/>
  <c r="K19" i="16"/>
  <c r="K8" i="16"/>
  <c r="K11" i="16"/>
  <c r="K32" i="16"/>
  <c r="K14" i="16"/>
  <c r="K7" i="16"/>
  <c r="K47" i="16"/>
  <c r="K40" i="16"/>
  <c r="K31" i="16"/>
  <c r="K18" i="16"/>
  <c r="K43" i="16"/>
  <c r="K46" i="16"/>
  <c r="K42" i="16"/>
  <c r="K30" i="16"/>
  <c r="K15" i="16"/>
  <c r="K34" i="16"/>
  <c r="K35" i="16"/>
  <c r="K6" i="16"/>
  <c r="L5" i="16"/>
  <c r="L4" i="16"/>
  <c r="K4" i="16"/>
  <c r="I53" i="16"/>
  <c r="J55" i="16" s="1"/>
  <c r="K53" i="16"/>
  <c r="K73" i="16" a="1"/>
  <c r="A73" i="16" a="1"/>
  <c r="F73" i="16" a="1"/>
  <c r="D53" i="16"/>
  <c r="J74" i="16" l="1"/>
  <c r="J75" i="16"/>
  <c r="J83" i="16"/>
  <c r="J76" i="16"/>
  <c r="J84" i="16"/>
  <c r="J87" i="16"/>
  <c r="J88" i="16"/>
  <c r="J81" i="16"/>
  <c r="J77" i="16"/>
  <c r="J85" i="16"/>
  <c r="J80" i="16"/>
  <c r="J82" i="16"/>
  <c r="J78" i="16"/>
  <c r="J86" i="16"/>
  <c r="J79" i="16"/>
  <c r="J89" i="16"/>
  <c r="J73" i="16"/>
  <c r="F73" i="16"/>
  <c r="A73" i="16"/>
  <c r="E76" i="16"/>
  <c r="E78" i="16"/>
  <c r="E77" i="16"/>
  <c r="E79" i="16"/>
  <c r="E80" i="16"/>
  <c r="E81" i="16"/>
  <c r="E74" i="16"/>
  <c r="E82" i="16"/>
  <c r="E75" i="16"/>
  <c r="E73" i="16"/>
  <c r="K73" i="16"/>
  <c r="O74" i="16"/>
  <c r="O75" i="16"/>
  <c r="O76" i="16"/>
  <c r="O77" i="16"/>
  <c r="O78" i="16"/>
  <c r="O79" i="16"/>
  <c r="O73" i="16"/>
  <c r="J54" i="16"/>
  <c r="J53" i="16"/>
  <c r="J56" i="16"/>
</calcChain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2">
    <metadataType name="XLDAPR" minSupportedVersion="120000" copy="1" pasteAll="1" pasteValues="1" merge="1" splitFirst="1" rowColShift="1" clearFormats="1" clearComments="1" assign="1" coerce="1" cellMeta="1"/>
    <metadataType name="XLRICHVALUE" minSupportedVersion="120000" copy="1" pasteAll="1" pasteValues="1" merge="1" splitFirst="1" rowColShift="1" clearFormats="1" clearComments="1" assign="1" coerce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futureMetadata name="XLRICHVALUE" count="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</futureMetadata>
  <cellMetadata count="1">
    <bk>
      <rc t="1" v="0"/>
    </bk>
  </cellMetadata>
  <valueMetadata count="2">
    <bk>
      <rc t="2" v="0"/>
    </bk>
    <bk>
      <rc t="2" v="1"/>
    </bk>
  </valueMetadata>
</metadata>
</file>

<file path=xl/sharedStrings.xml><?xml version="1.0" encoding="utf-8"?>
<sst xmlns="http://schemas.openxmlformats.org/spreadsheetml/2006/main" count="1223" uniqueCount="160">
  <si>
    <t>場次</t>
    <phoneticPr fontId="1" type="noConversion"/>
  </si>
  <si>
    <t>日期</t>
    <phoneticPr fontId="1" type="noConversion"/>
  </si>
  <si>
    <t>VS</t>
    <phoneticPr fontId="1" type="noConversion"/>
  </si>
  <si>
    <t>先</t>
    <phoneticPr fontId="1" type="noConversion"/>
  </si>
  <si>
    <t>球員</t>
    <phoneticPr fontId="1" type="noConversion"/>
  </si>
  <si>
    <t>投</t>
    <phoneticPr fontId="1" type="noConversion"/>
  </si>
  <si>
    <t>後</t>
    <phoneticPr fontId="1" type="noConversion"/>
  </si>
  <si>
    <t>K</t>
    <phoneticPr fontId="1" type="noConversion"/>
  </si>
  <si>
    <t>數據</t>
    <phoneticPr fontId="1" type="noConversion"/>
  </si>
  <si>
    <t>捕手</t>
    <phoneticPr fontId="1" type="noConversion"/>
  </si>
  <si>
    <t>觀測員</t>
    <phoneticPr fontId="1" type="noConversion"/>
  </si>
  <si>
    <t>R</t>
    <phoneticPr fontId="1" type="noConversion"/>
  </si>
  <si>
    <t>候補球員</t>
    <phoneticPr fontId="1" type="noConversion"/>
  </si>
  <si>
    <t>得分加總</t>
    <phoneticPr fontId="1" type="noConversion"/>
  </si>
  <si>
    <t>郭亦倫</t>
  </si>
  <si>
    <t>蔡存宥</t>
  </si>
  <si>
    <t>勞恩以達西拔</t>
  </si>
  <si>
    <t>賴智傑</t>
  </si>
  <si>
    <t>球員名單</t>
    <phoneticPr fontId="1" type="noConversion"/>
  </si>
  <si>
    <t>投捕觀名單</t>
    <phoneticPr fontId="1" type="noConversion"/>
  </si>
  <si>
    <t>撿球</t>
    <phoneticPr fontId="1" type="noConversion"/>
  </si>
  <si>
    <t>背號</t>
    <phoneticPr fontId="1" type="noConversion"/>
  </si>
  <si>
    <t>邱文昇</t>
  </si>
  <si>
    <t>G1</t>
    <phoneticPr fontId="1" type="noConversion"/>
  </si>
  <si>
    <t>投手</t>
  </si>
  <si>
    <t>投/捕/觀</t>
  </si>
  <si>
    <t>投/捕/觀</t>
    <phoneticPr fontId="1" type="noConversion"/>
  </si>
  <si>
    <t>HR</t>
    <phoneticPr fontId="1" type="noConversion"/>
  </si>
  <si>
    <t>AB</t>
    <phoneticPr fontId="1" type="noConversion"/>
  </si>
  <si>
    <t>接殺</t>
    <phoneticPr fontId="1" type="noConversion"/>
  </si>
  <si>
    <t>加計分數</t>
    <phoneticPr fontId="1" type="noConversion"/>
  </si>
  <si>
    <t>Po</t>
    <phoneticPr fontId="1" type="noConversion"/>
  </si>
  <si>
    <t>隊伍名稱</t>
    <phoneticPr fontId="1" type="noConversion"/>
  </si>
  <si>
    <t>G2</t>
    <phoneticPr fontId="1" type="noConversion"/>
  </si>
  <si>
    <t>宋展宇</t>
    <phoneticPr fontId="1" type="noConversion"/>
  </si>
  <si>
    <t>梁耿縉</t>
  </si>
  <si>
    <t>郭育廷</t>
  </si>
  <si>
    <t xml:space="preserve"> 背號</t>
    <phoneticPr fontId="1" type="noConversion"/>
  </si>
  <si>
    <t>姓名</t>
    <phoneticPr fontId="1" type="noConversion"/>
  </si>
  <si>
    <r>
      <t xml:space="preserve">打擊率 </t>
    </r>
    <r>
      <rPr>
        <sz val="10"/>
        <color theme="1"/>
        <rFont val="標楷體"/>
        <family val="1"/>
        <charset val="136"/>
        <scheme val="minor"/>
      </rPr>
      <t>(R/AB)</t>
    </r>
    <phoneticPr fontId="1" type="noConversion"/>
  </si>
  <si>
    <t>林春佑</t>
  </si>
  <si>
    <t>賴保全</t>
  </si>
  <si>
    <t>陳傑閔</t>
  </si>
  <si>
    <t>王辰光</t>
  </si>
  <si>
    <t>蔡宗豪</t>
  </si>
  <si>
    <t>古國偉</t>
  </si>
  <si>
    <t>蔡志雄</t>
  </si>
  <si>
    <t>陳韻婷</t>
  </si>
  <si>
    <t>江言鎧</t>
  </si>
  <si>
    <t>黃雅苓</t>
  </si>
  <si>
    <t>陳相睿</t>
  </si>
  <si>
    <t>余自成</t>
  </si>
  <si>
    <t>蔡孟洵</t>
  </si>
  <si>
    <t>劉維璽</t>
  </si>
  <si>
    <t>陳璽帆</t>
  </si>
  <si>
    <t>黃柏欽</t>
  </si>
  <si>
    <t>林育良</t>
  </si>
  <si>
    <t>林健彰</t>
  </si>
  <si>
    <t>陳俊欽</t>
  </si>
  <si>
    <t>鄭傳逸</t>
  </si>
  <si>
    <t>駱繼宗</t>
  </si>
  <si>
    <t>李裕仁</t>
  </si>
  <si>
    <t>A</t>
    <phoneticPr fontId="1" type="noConversion"/>
  </si>
  <si>
    <t>B</t>
    <phoneticPr fontId="1" type="noConversion"/>
  </si>
  <si>
    <t>D</t>
    <phoneticPr fontId="1" type="noConversion"/>
  </si>
  <si>
    <t>C</t>
    <phoneticPr fontId="1" type="noConversion"/>
  </si>
  <si>
    <t>閃電</t>
  </si>
  <si>
    <t>閃電</t>
    <phoneticPr fontId="1" type="noConversion"/>
  </si>
  <si>
    <t>夜魔俠</t>
  </si>
  <si>
    <t>夜魔俠</t>
    <phoneticPr fontId="1" type="noConversion"/>
  </si>
  <si>
    <t>新北獵豹</t>
    <phoneticPr fontId="1" type="noConversion"/>
  </si>
  <si>
    <t>G3</t>
    <phoneticPr fontId="1" type="noConversion"/>
  </si>
  <si>
    <t>G4</t>
    <phoneticPr fontId="1" type="noConversion"/>
  </si>
  <si>
    <t>G5</t>
    <phoneticPr fontId="1" type="noConversion"/>
  </si>
  <si>
    <t>G6</t>
    <phoneticPr fontId="1" type="noConversion"/>
  </si>
  <si>
    <t>隊名</t>
    <phoneticPr fontId="1" type="noConversion"/>
  </si>
  <si>
    <t>PO</t>
    <phoneticPr fontId="1" type="noConversion"/>
  </si>
  <si>
    <t>BA(打擊率)</t>
    <phoneticPr fontId="1" type="noConversion"/>
  </si>
  <si>
    <t>Def_G(場數)</t>
    <phoneticPr fontId="1" type="noConversion"/>
  </si>
  <si>
    <t>PO/G(防守率)</t>
    <phoneticPr fontId="1" type="noConversion"/>
  </si>
  <si>
    <t>打擊排行</t>
    <phoneticPr fontId="1" type="noConversion"/>
  </si>
  <si>
    <t>防守排行</t>
    <phoneticPr fontId="1" type="noConversion"/>
  </si>
  <si>
    <t>團隊防守成績</t>
    <phoneticPr fontId="1" type="noConversion"/>
  </si>
  <si>
    <t>Fielding</t>
    <phoneticPr fontId="1" type="noConversion"/>
  </si>
  <si>
    <t>K Pct.</t>
  </si>
  <si>
    <t>投手成績</t>
    <phoneticPr fontId="1" type="noConversion"/>
  </si>
  <si>
    <t>投手名單</t>
    <phoneticPr fontId="1" type="noConversion"/>
  </si>
  <si>
    <t>防守排行</t>
  </si>
  <si>
    <t>LOST</t>
    <phoneticPr fontId="1" type="noConversion"/>
  </si>
  <si>
    <r>
      <t>K率排行(</t>
    </r>
    <r>
      <rPr>
        <sz val="12"/>
        <color rgb="FFFF0000"/>
        <rFont val="標楷體"/>
        <family val="4"/>
        <charset val="136"/>
        <scheme val="minor"/>
      </rPr>
      <t>小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</si>
  <si>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S</t>
    <phoneticPr fontId="1" type="noConversion"/>
  </si>
  <si>
    <t>守備位置</t>
    <phoneticPr fontId="1" type="noConversion"/>
  </si>
  <si>
    <t>PO/G</t>
    <phoneticPr fontId="1" type="noConversion"/>
  </si>
  <si>
    <t>M</t>
    <phoneticPr fontId="1" type="noConversion"/>
  </si>
  <si>
    <t>O</t>
    <phoneticPr fontId="1" type="noConversion"/>
  </si>
  <si>
    <t>王兆熙</t>
  </si>
  <si>
    <t>對戰分數</t>
    <phoneticPr fontId="1" type="noConversion"/>
  </si>
  <si>
    <t>淨得分</t>
    <phoneticPr fontId="1" type="noConversion"/>
  </si>
  <si>
    <t>2次雙殺</t>
    <phoneticPr fontId="1" type="noConversion"/>
  </si>
  <si>
    <t>排行</t>
  </si>
  <si>
    <t>排行</t>
    <phoneticPr fontId="1" type="noConversion"/>
  </si>
  <si>
    <t>前排守備</t>
    <phoneticPr fontId="1" type="noConversion"/>
  </si>
  <si>
    <t>中排守備</t>
    <phoneticPr fontId="1" type="noConversion"/>
  </si>
  <si>
    <t>後排守備</t>
    <phoneticPr fontId="1" type="noConversion"/>
  </si>
  <si>
    <t>游擊</t>
    <phoneticPr fontId="1" type="noConversion"/>
  </si>
  <si>
    <t>吳品逸</t>
  </si>
  <si>
    <t>吳品逸</t>
    <phoneticPr fontId="1" type="noConversion"/>
  </si>
  <si>
    <t>o</t>
  </si>
  <si>
    <t>o</t>
    <phoneticPr fontId="1" type="noConversion"/>
  </si>
  <si>
    <t>古國偉</t>
    <phoneticPr fontId="1" type="noConversion"/>
  </si>
  <si>
    <t>黃志遠</t>
  </si>
  <si>
    <t>黃志遠</t>
    <phoneticPr fontId="1" type="noConversion"/>
  </si>
  <si>
    <t>吳品逸*</t>
  </si>
  <si>
    <t>吳品逸*</t>
    <phoneticPr fontId="1" type="noConversion"/>
  </si>
  <si>
    <t>蔡孟洵*</t>
  </si>
  <si>
    <t>蔡孟洵*</t>
    <phoneticPr fontId="1" type="noConversion"/>
  </si>
  <si>
    <t>勞恩*</t>
  </si>
  <si>
    <t>勞恩*</t>
    <phoneticPr fontId="1" type="noConversion"/>
  </si>
  <si>
    <t>蔡存宥*</t>
  </si>
  <si>
    <t>蔡存宥*</t>
    <phoneticPr fontId="1" type="noConversion"/>
  </si>
  <si>
    <t>金錢豹</t>
    <phoneticPr fontId="1" type="noConversion"/>
  </si>
  <si>
    <t>賴相存</t>
    <phoneticPr fontId="1" type="noConversion"/>
  </si>
  <si>
    <t>張睿紘</t>
    <phoneticPr fontId="1" type="noConversion"/>
  </si>
  <si>
    <t>張睿紘</t>
  </si>
  <si>
    <t>114.12.13</t>
    <phoneticPr fontId="1" type="noConversion"/>
  </si>
  <si>
    <t>游擊</t>
  </si>
  <si>
    <t>114.12.14</t>
    <phoneticPr fontId="1" type="noConversion"/>
  </si>
  <si>
    <t>金錢豹</t>
  </si>
  <si>
    <t>18</t>
    <phoneticPr fontId="1" type="noConversion"/>
  </si>
  <si>
    <t>22</t>
    <phoneticPr fontId="1" type="noConversion"/>
  </si>
  <si>
    <t>11</t>
    <phoneticPr fontId="1" type="noConversion"/>
  </si>
  <si>
    <t>37</t>
    <phoneticPr fontId="1" type="noConversion"/>
  </si>
  <si>
    <t>81</t>
    <phoneticPr fontId="1" type="noConversion"/>
  </si>
  <si>
    <t>39</t>
    <phoneticPr fontId="1" type="noConversion"/>
  </si>
  <si>
    <t>55</t>
    <phoneticPr fontId="1" type="noConversion"/>
  </si>
  <si>
    <t>26</t>
    <phoneticPr fontId="1" type="noConversion"/>
  </si>
  <si>
    <t>23</t>
    <phoneticPr fontId="1" type="noConversion"/>
  </si>
  <si>
    <t>56</t>
    <phoneticPr fontId="1" type="noConversion"/>
  </si>
  <si>
    <t>58</t>
    <phoneticPr fontId="1" type="noConversion"/>
  </si>
  <si>
    <t>88</t>
    <phoneticPr fontId="1" type="noConversion"/>
  </si>
  <si>
    <t>21</t>
    <phoneticPr fontId="1" type="noConversion"/>
  </si>
  <si>
    <t>99</t>
    <phoneticPr fontId="1" type="noConversion"/>
  </si>
  <si>
    <t>35</t>
    <phoneticPr fontId="1" type="noConversion"/>
  </si>
  <si>
    <t>4</t>
    <phoneticPr fontId="1" type="noConversion"/>
  </si>
  <si>
    <t>8</t>
    <phoneticPr fontId="1" type="noConversion"/>
  </si>
  <si>
    <t>111</t>
    <phoneticPr fontId="1" type="noConversion"/>
  </si>
  <si>
    <t>17</t>
    <phoneticPr fontId="1" type="noConversion"/>
  </si>
  <si>
    <t>28</t>
    <phoneticPr fontId="1" type="noConversion"/>
  </si>
  <si>
    <t>1</t>
    <phoneticPr fontId="1" type="noConversion"/>
  </si>
  <si>
    <t>15</t>
    <phoneticPr fontId="1" type="noConversion"/>
  </si>
  <si>
    <t>421</t>
    <phoneticPr fontId="1" type="noConversion"/>
  </si>
  <si>
    <t>66</t>
    <phoneticPr fontId="1" type="noConversion"/>
  </si>
  <si>
    <t>王辰光</t>
    <phoneticPr fontId="1" type="noConversion"/>
  </si>
  <si>
    <t>(少G5 資料,閃電、游擊數據僅供參考)</t>
    <phoneticPr fontId="1" type="noConversion"/>
  </si>
  <si>
    <t>蔡宗豪</t>
    <phoneticPr fontId="1" type="noConversion"/>
  </si>
  <si>
    <r>
      <t>積分(</t>
    </r>
    <r>
      <rPr>
        <sz val="9"/>
        <color rgb="FFFF0000"/>
        <rFont val="標楷體"/>
        <family val="4"/>
        <charset val="136"/>
        <scheme val="minor"/>
      </rPr>
      <t>不含G5</t>
    </r>
    <r>
      <rPr>
        <sz val="12"/>
        <color theme="1"/>
        <rFont val="標楷體"/>
        <family val="2"/>
        <charset val="136"/>
        <scheme val="minor"/>
      </rPr>
      <t>)</t>
    </r>
    <phoneticPr fontId="1" type="noConversion"/>
  </si>
  <si>
    <t>DP</t>
    <phoneticPr fontId="1" type="noConversion"/>
  </si>
  <si>
    <t>勞恩以達西拔</t>
    <phoneticPr fontId="1" type="noConversion"/>
  </si>
  <si>
    <t>11 (DF)</t>
  </si>
  <si>
    <t>11 (DF)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</si>
</sst>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76" formatCode="_-* #,##0.0000_-;\-* #,##0.0000_-;_-* &quot;-&quot;??_-;_-@_-"/>
    <numFmt numFmtId="177" formatCode="_-* #,##0.000_-;\-* #,##0.000_-;_-* &quot;-&quot;??_-;_-@_-"/>
    <numFmt numFmtId="178" formatCode="0.000"/>
    <numFmt numFmtId="179" formatCode="_-* #,##0_-;\-* #,##0_-;_-* &quot;-&quot;??_-;_-@_-"/>
  </numFmts>
  <fonts count="28">
    <font>
      <sz val="12"/>
      <color theme="1"/>
      <name val="標楷體"/>
      <family val="2"/>
      <charset val="136"/>
      <scheme val="minor"/>
    </font>
    <font>
      <sz val="9"/>
      <name val="標楷體"/>
      <family val="2"/>
      <charset val="136"/>
      <scheme val="minor"/>
    </font>
    <font>
      <sz val="10"/>
      <color theme="1"/>
      <name val="標楷體"/>
      <family val="2"/>
      <charset val="136"/>
      <scheme val="minor"/>
    </font>
    <font>
      <sz val="10"/>
      <color theme="1"/>
      <name val="標楷體"/>
      <family val="1"/>
      <charset val="136"/>
      <scheme val="minor"/>
    </font>
    <font>
      <b/>
      <sz val="14"/>
      <color theme="1"/>
      <name val="標楷體"/>
      <family val="1"/>
      <charset val="136"/>
      <scheme val="minor"/>
    </font>
    <font>
      <sz val="12"/>
      <name val="標楷體"/>
      <family val="2"/>
      <charset val="136"/>
      <scheme val="minor"/>
    </font>
    <font>
      <sz val="12"/>
      <color theme="0"/>
      <name val="標楷體"/>
      <family val="2"/>
      <charset val="136"/>
      <scheme val="minor"/>
    </font>
    <font>
      <sz val="12"/>
      <color rgb="FFFF0000"/>
      <name val="標楷體"/>
      <family val="2"/>
      <charset val="136"/>
      <scheme val="minor"/>
    </font>
    <font>
      <sz val="12"/>
      <color theme="1"/>
      <name val="標楷體"/>
      <family val="4"/>
      <charset val="136"/>
      <scheme val="minor"/>
    </font>
    <font>
      <sz val="12"/>
      <color theme="1"/>
      <name val="標楷體"/>
      <family val="1"/>
      <charset val="136"/>
      <scheme val="minor"/>
    </font>
    <font>
      <sz val="9"/>
      <color theme="1"/>
      <name val="標楷體"/>
      <family val="4"/>
      <charset val="136"/>
      <scheme val="minor"/>
    </font>
    <font>
      <sz val="12"/>
      <color rgb="FF0070C0"/>
      <name val="標楷體"/>
      <family val="2"/>
      <charset val="136"/>
      <scheme val="minor"/>
    </font>
    <font>
      <sz val="12"/>
      <color theme="1"/>
      <name val="標楷體"/>
      <family val="2"/>
      <charset val="136"/>
      <scheme val="minor"/>
    </font>
    <font>
      <sz val="12"/>
      <color theme="1"/>
      <name val="標楷體"/>
      <family val="4"/>
      <charset val="136"/>
    </font>
    <font>
      <sz val="10"/>
      <name val="標楷體"/>
      <family val="2"/>
      <charset val="136"/>
      <scheme val="minor"/>
    </font>
    <font>
      <sz val="12"/>
      <color rgb="FF000000"/>
      <name val="標楷體"/>
      <family val="4"/>
      <charset val="136"/>
    </font>
    <font>
      <sz val="12"/>
      <color theme="1"/>
      <name val="Times New Roman"/>
      <family val="1"/>
    </font>
    <font>
      <sz val="12"/>
      <color theme="1"/>
      <name val="標楷體"/>
      <family val="2"/>
      <scheme val="minor"/>
    </font>
    <font>
      <sz val="12"/>
      <color theme="1"/>
      <name val="Microsoft JhengHei"/>
      <family val="2"/>
      <charset val="136"/>
    </font>
    <font>
      <sz val="12"/>
      <color rgb="FF000000"/>
      <name val="Microsoft JhengHei"/>
      <family val="2"/>
      <charset val="136"/>
    </font>
    <font>
      <sz val="12"/>
      <name val="微軟正黑體"/>
      <family val="2"/>
      <charset val="136"/>
    </font>
    <font>
      <sz val="12"/>
      <color theme="1"/>
      <name val="微軟正黑體"/>
      <family val="2"/>
      <charset val="136"/>
    </font>
    <font>
      <sz val="12"/>
      <color rgb="FFFF0000"/>
      <name val="微軟正黑體"/>
      <family val="2"/>
      <charset val="136"/>
    </font>
    <font>
      <sz val="12"/>
      <color rgb="FF000000"/>
      <name val="微軟正黑體"/>
      <family val="2"/>
      <charset val="136"/>
    </font>
    <font>
      <b/>
      <sz val="12"/>
      <name val="標楷體"/>
      <family val="2"/>
      <charset val="136"/>
      <scheme val="minor"/>
    </font>
    <font>
      <sz val="12"/>
      <color rgb="FFFF0000"/>
      <name val="標楷體"/>
      <family val="4"/>
      <charset val="136"/>
      <scheme val="minor"/>
    </font>
    <font>
      <sz val="9"/>
      <color rgb="FFFF0000"/>
      <name val="標楷體"/>
      <family val="4"/>
      <charset val="136"/>
      <scheme val="minor"/>
    </font>
    <font>
      <sz val="9"/>
      <color theme="1"/>
      <name val="標楷體"/>
      <family val="2"/>
      <charset val="136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rgb="FF000000"/>
      </top>
      <bottom style="thin">
        <color rgb="FF000000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43" fontId="12" fillId="0" borderId="0" applyFont="0" applyFill="0" applyBorder="0" applyAlignment="0" applyProtection="0">
      <alignment vertical="center"/>
    </xf>
    <xf numFmtId="0" fontId="17" fillId="0" borderId="0"/>
  </cellStyleXfs>
  <cellXfs count="24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2" fillId="2" borderId="8" xfId="0" applyFont="1" applyFill="1" applyBorder="1" applyAlignment="1" applyProtection="1">
      <alignment horizontal="center" vertical="center"/>
      <protection locked="0"/>
    </xf>
    <xf numFmtId="0" fontId="2" fillId="2" borderId="9" xfId="0" applyFont="1" applyFill="1" applyBorder="1" applyAlignment="1" applyProtection="1">
      <alignment horizontal="center" vertical="center"/>
      <protection locked="0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2" borderId="11" xfId="0" applyFont="1" applyFill="1" applyBorder="1" applyAlignment="1" applyProtection="1">
      <alignment horizontal="center" vertical="center"/>
      <protection locked="0"/>
    </xf>
    <xf numFmtId="0" fontId="2" fillId="2" borderId="12" xfId="0" applyFont="1" applyFill="1" applyBorder="1" applyAlignment="1" applyProtection="1">
      <alignment horizontal="center" vertical="center"/>
      <protection locked="0"/>
    </xf>
    <xf numFmtId="0" fontId="2" fillId="2" borderId="13" xfId="0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5" xfId="0" applyFont="1" applyFill="1" applyBorder="1" applyAlignment="1" applyProtection="1">
      <alignment horizontal="center" vertical="center"/>
      <protection locked="0"/>
    </xf>
    <xf numFmtId="0" fontId="2" fillId="2" borderId="16" xfId="0" applyFont="1" applyFill="1" applyBorder="1" applyAlignment="1" applyProtection="1">
      <alignment horizontal="center" vertical="center"/>
      <protection locked="0"/>
    </xf>
    <xf numFmtId="0" fontId="2" fillId="2" borderId="17" xfId="0" applyFont="1" applyFill="1" applyBorder="1" applyAlignment="1" applyProtection="1">
      <alignment horizontal="center" vertical="center"/>
      <protection locked="0"/>
    </xf>
    <xf numFmtId="0" fontId="2" fillId="2" borderId="18" xfId="0" applyFont="1" applyFill="1" applyBorder="1" applyAlignment="1" applyProtection="1">
      <alignment horizontal="center" vertical="center"/>
      <protection locked="0"/>
    </xf>
    <xf numFmtId="0" fontId="2" fillId="2" borderId="0" xfId="0" applyFont="1" applyFill="1">
      <alignment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 applyProtection="1">
      <alignment horizontal="center" vertical="center"/>
      <protection locked="0"/>
    </xf>
    <xf numFmtId="0" fontId="0" fillId="2" borderId="0" xfId="0" applyFill="1" applyProtection="1">
      <alignment vertical="center"/>
      <protection locked="0"/>
    </xf>
    <xf numFmtId="0" fontId="2" fillId="2" borderId="4" xfId="0" applyFont="1" applyFill="1" applyBorder="1" applyAlignment="1">
      <alignment horizontal="center"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9" xfId="0" applyFill="1" applyBorder="1" applyAlignment="1" applyProtection="1">
      <alignment horizontal="center" vertical="center"/>
      <protection locked="0"/>
    </xf>
    <xf numFmtId="0" fontId="2" fillId="2" borderId="21" xfId="0" applyFont="1" applyFill="1" applyBorder="1" applyAlignment="1" applyProtection="1">
      <alignment horizontal="center" vertical="center"/>
      <protection locked="0"/>
    </xf>
    <xf numFmtId="0" fontId="2" fillId="2" borderId="22" xfId="0" applyFont="1" applyFill="1" applyBorder="1" applyAlignment="1" applyProtection="1">
      <alignment horizontal="center" vertical="center"/>
      <protection locked="0"/>
    </xf>
    <xf numFmtId="0" fontId="0" fillId="2" borderId="14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2" fillId="2" borderId="24" xfId="0" applyFont="1" applyFill="1" applyBorder="1" applyAlignment="1" applyProtection="1">
      <alignment horizontal="center" vertical="center"/>
      <protection locked="0"/>
    </xf>
    <xf numFmtId="0" fontId="3" fillId="2" borderId="27" xfId="0" applyFont="1" applyFill="1" applyBorder="1" applyAlignment="1">
      <alignment horizontal="center" vertical="center"/>
    </xf>
    <xf numFmtId="0" fontId="0" fillId="2" borderId="28" xfId="0" applyFill="1" applyBorder="1" applyAlignment="1" applyProtection="1">
      <alignment horizontal="center" vertical="center"/>
      <protection locked="0"/>
    </xf>
    <xf numFmtId="0" fontId="2" fillId="2" borderId="29" xfId="0" applyFont="1" applyFill="1" applyBorder="1" applyAlignment="1" applyProtection="1">
      <alignment horizontal="center" vertical="center"/>
      <protection locked="0"/>
    </xf>
    <xf numFmtId="0" fontId="2" fillId="2" borderId="30" xfId="0" applyFont="1" applyFill="1" applyBorder="1" applyAlignment="1" applyProtection="1">
      <alignment horizontal="center" vertical="center"/>
      <protection locked="0"/>
    </xf>
    <xf numFmtId="0" fontId="2" fillId="2" borderId="31" xfId="0" applyFont="1" applyFill="1" applyBorder="1" applyAlignment="1" applyProtection="1">
      <alignment horizontal="center" vertical="center"/>
      <protection locked="0"/>
    </xf>
    <xf numFmtId="0" fontId="2" fillId="2" borderId="32" xfId="0" applyFont="1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14" xfId="0" applyBorder="1">
      <alignment vertical="center"/>
    </xf>
    <xf numFmtId="0" fontId="0" fillId="2" borderId="36" xfId="0" applyFill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Protection="1">
      <alignment vertical="center"/>
      <protection locked="0"/>
    </xf>
    <xf numFmtId="0" fontId="2" fillId="2" borderId="39" xfId="0" applyFont="1" applyFill="1" applyBorder="1" applyAlignment="1" applyProtection="1">
      <alignment horizontal="center" vertical="center"/>
      <protection locked="0"/>
    </xf>
    <xf numFmtId="0" fontId="2" fillId="2" borderId="38" xfId="0" applyFont="1" applyFill="1" applyBorder="1" applyAlignment="1" applyProtection="1">
      <alignment horizontal="center" vertical="center"/>
      <protection locked="0"/>
    </xf>
    <xf numFmtId="0" fontId="2" fillId="2" borderId="33" xfId="0" applyFont="1" applyFill="1" applyBorder="1" applyAlignment="1" applyProtection="1">
      <alignment horizontal="center" vertical="center"/>
      <protection locked="0"/>
    </xf>
    <xf numFmtId="0" fontId="0" fillId="5" borderId="38" xfId="0" applyFill="1" applyBorder="1" applyAlignment="1" applyProtection="1">
      <alignment horizontal="center" vertical="center"/>
      <protection locked="0"/>
    </xf>
    <xf numFmtId="0" fontId="0" fillId="5" borderId="33" xfId="0" applyFill="1" applyBorder="1" applyAlignment="1" applyProtection="1">
      <alignment horizontal="center" vertical="center"/>
      <protection locked="0"/>
    </xf>
    <xf numFmtId="0" fontId="0" fillId="5" borderId="39" xfId="0" applyFill="1" applyBorder="1" applyAlignment="1" applyProtection="1">
      <alignment horizontal="center" vertical="center"/>
      <protection locked="0"/>
    </xf>
    <xf numFmtId="0" fontId="0" fillId="5" borderId="34" xfId="0" applyFill="1" applyBorder="1" applyAlignment="1" applyProtection="1">
      <alignment horizontal="center" vertical="center"/>
      <protection locked="0"/>
    </xf>
    <xf numFmtId="0" fontId="2" fillId="2" borderId="40" xfId="0" applyFont="1" applyFill="1" applyBorder="1" applyAlignment="1" applyProtection="1">
      <alignment horizontal="center" vertical="center"/>
      <protection locked="0"/>
    </xf>
    <xf numFmtId="0" fontId="2" fillId="2" borderId="41" xfId="0" applyFont="1" applyFill="1" applyBorder="1" applyAlignment="1" applyProtection="1">
      <alignment horizontal="center" vertical="center"/>
      <protection locked="0"/>
    </xf>
    <xf numFmtId="0" fontId="2" fillId="2" borderId="42" xfId="0" applyFont="1" applyFill="1" applyBorder="1" applyAlignment="1" applyProtection="1">
      <alignment horizontal="center" vertical="center"/>
      <protection locked="0"/>
    </xf>
    <xf numFmtId="0" fontId="2" fillId="2" borderId="43" xfId="0" applyFont="1" applyFill="1" applyBorder="1" applyAlignment="1" applyProtection="1">
      <alignment horizontal="center" vertical="center"/>
      <protection locked="0"/>
    </xf>
    <xf numFmtId="0" fontId="2" fillId="2" borderId="2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>
      <alignment horizontal="center" vertical="center"/>
    </xf>
    <xf numFmtId="0" fontId="0" fillId="5" borderId="7" xfId="0" applyFill="1" applyBorder="1" applyAlignment="1" applyProtection="1">
      <alignment horizontal="center" vertical="center"/>
      <protection locked="0"/>
    </xf>
    <xf numFmtId="0" fontId="2" fillId="2" borderId="46" xfId="0" applyFont="1" applyFill="1" applyBorder="1" applyAlignment="1" applyProtection="1">
      <alignment horizontal="center" vertical="center"/>
      <protection locked="0"/>
    </xf>
    <xf numFmtId="0" fontId="0" fillId="0" borderId="4" xfId="0" applyBorder="1">
      <alignment vertical="center"/>
    </xf>
    <xf numFmtId="0" fontId="2" fillId="6" borderId="20" xfId="0" applyFont="1" applyFill="1" applyBorder="1" applyAlignment="1" applyProtection="1">
      <alignment horizontal="center" vertical="center"/>
      <protection locked="0"/>
    </xf>
    <xf numFmtId="0" fontId="2" fillId="6" borderId="4" xfId="0" applyFont="1" applyFill="1" applyBorder="1" applyAlignment="1" applyProtection="1">
      <alignment horizontal="center" vertical="center"/>
      <protection locked="0"/>
    </xf>
    <xf numFmtId="0" fontId="2" fillId="0" borderId="22" xfId="0" applyFont="1" applyBorder="1" applyAlignment="1" applyProtection="1">
      <alignment horizontal="center" vertical="center"/>
      <protection locked="0"/>
    </xf>
    <xf numFmtId="0" fontId="9" fillId="2" borderId="26" xfId="0" applyFont="1" applyFill="1" applyBorder="1" applyAlignment="1">
      <alignment horizontal="center" vertical="center"/>
    </xf>
    <xf numFmtId="0" fontId="8" fillId="2" borderId="27" xfId="0" applyFont="1" applyFill="1" applyBorder="1" applyAlignment="1">
      <alignment horizontal="center" vertical="center"/>
    </xf>
    <xf numFmtId="0" fontId="9" fillId="2" borderId="27" xfId="0" applyFont="1" applyFill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5" borderId="49" xfId="0" applyFill="1" applyBorder="1" applyAlignment="1" applyProtection="1">
      <alignment horizontal="center" vertical="center"/>
      <protection locked="0"/>
    </xf>
    <xf numFmtId="0" fontId="2" fillId="2" borderId="50" xfId="0" applyFont="1" applyFill="1" applyBorder="1" applyAlignment="1" applyProtection="1">
      <alignment horizontal="center" vertical="center"/>
      <protection locked="0"/>
    </xf>
    <xf numFmtId="0" fontId="2" fillId="2" borderId="51" xfId="0" applyFont="1" applyFill="1" applyBorder="1" applyAlignment="1" applyProtection="1">
      <alignment horizontal="center" vertical="center"/>
      <protection locked="0"/>
    </xf>
    <xf numFmtId="0" fontId="2" fillId="2" borderId="27" xfId="0" applyFont="1" applyFill="1" applyBorder="1" applyAlignment="1" applyProtection="1">
      <alignment horizontal="center" vertical="center"/>
      <protection locked="0"/>
    </xf>
    <xf numFmtId="0" fontId="2" fillId="2" borderId="49" xfId="0" applyFont="1" applyFill="1" applyBorder="1" applyAlignment="1" applyProtection="1">
      <alignment horizontal="center" vertical="center"/>
      <protection locked="0"/>
    </xf>
    <xf numFmtId="0" fontId="0" fillId="2" borderId="45" xfId="0" applyFill="1" applyBorder="1" applyAlignment="1" applyProtection="1">
      <alignment horizontal="center" vertical="center"/>
      <protection locked="0"/>
    </xf>
    <xf numFmtId="0" fontId="5" fillId="4" borderId="19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5" fillId="0" borderId="0" xfId="0" applyFont="1">
      <alignment vertical="center"/>
    </xf>
    <xf numFmtId="49" fontId="10" fillId="2" borderId="24" xfId="0" applyNumberFormat="1" applyFont="1" applyFill="1" applyBorder="1" applyAlignment="1">
      <alignment horizontal="center" vertical="center"/>
    </xf>
    <xf numFmtId="49" fontId="10" fillId="2" borderId="46" xfId="0" applyNumberFormat="1" applyFont="1" applyFill="1" applyBorder="1" applyAlignment="1">
      <alignment horizontal="center" vertical="center"/>
    </xf>
    <xf numFmtId="0" fontId="2" fillId="0" borderId="21" xfId="0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horizontal="left" vertical="center"/>
      <protection locked="0"/>
    </xf>
    <xf numFmtId="0" fontId="0" fillId="0" borderId="1" xfId="0" applyBorder="1" applyAlignment="1">
      <alignment horizontal="center" vertical="center"/>
    </xf>
    <xf numFmtId="0" fontId="0" fillId="0" borderId="52" xfId="0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0" fillId="0" borderId="17" xfId="0" applyBorder="1">
      <alignment vertical="center"/>
    </xf>
    <xf numFmtId="0" fontId="6" fillId="2" borderId="17" xfId="0" applyFont="1" applyFill="1" applyBorder="1">
      <alignment vertical="center"/>
    </xf>
    <xf numFmtId="0" fontId="0" fillId="0" borderId="16" xfId="0" applyBorder="1" applyAlignment="1">
      <alignment horizontal="left" vertical="center"/>
    </xf>
    <xf numFmtId="0" fontId="0" fillId="0" borderId="43" xfId="0" applyBorder="1">
      <alignment vertical="center"/>
    </xf>
    <xf numFmtId="0" fontId="0" fillId="2" borderId="47" xfId="0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center" vertical="center"/>
      <protection locked="0"/>
    </xf>
    <xf numFmtId="0" fontId="0" fillId="5" borderId="20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 vertical="center" wrapText="1"/>
    </xf>
    <xf numFmtId="176" fontId="0" fillId="0" borderId="4" xfId="1" applyNumberFormat="1" applyFont="1" applyBorder="1">
      <alignment vertical="center"/>
    </xf>
    <xf numFmtId="0" fontId="0" fillId="0" borderId="24" xfId="0" applyBorder="1">
      <alignment vertical="center"/>
    </xf>
    <xf numFmtId="0" fontId="8" fillId="2" borderId="24" xfId="0" applyFont="1" applyFill="1" applyBorder="1" applyAlignment="1">
      <alignment horizontal="center" vertical="center"/>
    </xf>
    <xf numFmtId="0" fontId="9" fillId="2" borderId="46" xfId="0" applyFont="1" applyFill="1" applyBorder="1" applyAlignment="1">
      <alignment horizontal="center" vertical="center"/>
    </xf>
    <xf numFmtId="0" fontId="0" fillId="0" borderId="46" xfId="0" applyBorder="1">
      <alignment vertical="center"/>
    </xf>
    <xf numFmtId="176" fontId="0" fillId="0" borderId="53" xfId="1" applyNumberFormat="1" applyFont="1" applyBorder="1">
      <alignment vertical="center"/>
    </xf>
    <xf numFmtId="0" fontId="0" fillId="0" borderId="1" xfId="0" applyBorder="1">
      <alignment vertical="center"/>
    </xf>
    <xf numFmtId="0" fontId="2" fillId="0" borderId="30" xfId="0" applyFont="1" applyBorder="1" applyAlignment="1" applyProtection="1">
      <alignment horizontal="center" vertical="center"/>
      <protection locked="0"/>
    </xf>
    <xf numFmtId="0" fontId="2" fillId="0" borderId="9" xfId="0" applyFont="1" applyBorder="1" applyAlignment="1" applyProtection="1">
      <alignment horizontal="center" vertical="center"/>
      <protection locked="0"/>
    </xf>
    <xf numFmtId="0" fontId="2" fillId="0" borderId="31" xfId="0" applyFont="1" applyBorder="1" applyAlignment="1" applyProtection="1">
      <alignment horizontal="center" vertical="center"/>
      <protection locked="0"/>
    </xf>
    <xf numFmtId="0" fontId="2" fillId="0" borderId="10" xfId="0" applyFont="1" applyBorder="1" applyAlignment="1" applyProtection="1">
      <alignment horizontal="center" vertical="center"/>
      <protection locked="0"/>
    </xf>
    <xf numFmtId="0" fontId="2" fillId="0" borderId="32" xfId="0" applyFont="1" applyBorder="1" applyAlignment="1" applyProtection="1">
      <alignment horizontal="center" vertical="center"/>
      <protection locked="0"/>
    </xf>
    <xf numFmtId="0" fontId="2" fillId="0" borderId="8" xfId="0" applyFont="1" applyBorder="1" applyAlignment="1" applyProtection="1">
      <alignment horizontal="center" vertical="center"/>
      <protection locked="0"/>
    </xf>
    <xf numFmtId="0" fontId="0" fillId="0" borderId="39" xfId="0" applyBorder="1">
      <alignment vertical="center"/>
    </xf>
    <xf numFmtId="0" fontId="0" fillId="0" borderId="33" xfId="0" applyBorder="1">
      <alignment vertical="center"/>
    </xf>
    <xf numFmtId="0" fontId="0" fillId="0" borderId="34" xfId="0" applyBorder="1">
      <alignment vertical="center"/>
    </xf>
    <xf numFmtId="0" fontId="14" fillId="0" borderId="30" xfId="0" applyFont="1" applyBorder="1" applyAlignment="1" applyProtection="1">
      <alignment horizontal="center" vertical="center"/>
      <protection locked="0"/>
    </xf>
    <xf numFmtId="0" fontId="5" fillId="0" borderId="24" xfId="0" applyFont="1" applyBorder="1" applyAlignment="1">
      <alignment horizontal="center" vertical="center"/>
    </xf>
    <xf numFmtId="0" fontId="0" fillId="0" borderId="55" xfId="0" applyBorder="1">
      <alignment vertical="center"/>
    </xf>
    <xf numFmtId="49" fontId="10" fillId="2" borderId="0" xfId="0" applyNumberFormat="1" applyFont="1" applyFill="1" applyAlignment="1">
      <alignment horizontal="center" vertical="center"/>
    </xf>
    <xf numFmtId="0" fontId="8" fillId="2" borderId="0" xfId="0" applyFont="1" applyFill="1" applyAlignment="1">
      <alignment horizontal="center" vertical="center"/>
    </xf>
    <xf numFmtId="0" fontId="16" fillId="9" borderId="24" xfId="0" applyFont="1" applyFill="1" applyBorder="1" applyAlignment="1">
      <alignment horizontal="center" vertical="center" wrapText="1"/>
    </xf>
    <xf numFmtId="0" fontId="13" fillId="9" borderId="24" xfId="0" applyFont="1" applyFill="1" applyBorder="1" applyAlignment="1">
      <alignment horizontal="center" vertical="center" wrapText="1"/>
    </xf>
    <xf numFmtId="0" fontId="18" fillId="10" borderId="24" xfId="2" applyFont="1" applyFill="1" applyBorder="1" applyAlignment="1">
      <alignment horizontal="center" vertical="center" wrapText="1"/>
    </xf>
    <xf numFmtId="0" fontId="19" fillId="0" borderId="56" xfId="2" applyFont="1" applyBorder="1" applyAlignment="1">
      <alignment horizontal="center" vertical="center" wrapText="1"/>
    </xf>
    <xf numFmtId="0" fontId="18" fillId="10" borderId="56" xfId="2" applyFont="1" applyFill="1" applyBorder="1" applyAlignment="1">
      <alignment horizontal="center" vertical="center" wrapText="1"/>
    </xf>
    <xf numFmtId="0" fontId="18" fillId="0" borderId="56" xfId="2" applyFont="1" applyBorder="1" applyAlignment="1">
      <alignment horizontal="center" vertical="center" wrapText="1"/>
    </xf>
    <xf numFmtId="0" fontId="18" fillId="0" borderId="24" xfId="2" applyFont="1" applyBorder="1" applyAlignment="1">
      <alignment horizontal="center" vertical="center"/>
    </xf>
    <xf numFmtId="0" fontId="21" fillId="10" borderId="56" xfId="2" applyFont="1" applyFill="1" applyBorder="1" applyAlignment="1">
      <alignment horizontal="center" vertical="center" wrapText="1"/>
    </xf>
    <xf numFmtId="0" fontId="21" fillId="0" borderId="0" xfId="2" applyFont="1" applyAlignment="1">
      <alignment horizontal="center" vertical="center"/>
    </xf>
    <xf numFmtId="0" fontId="21" fillId="0" borderId="57" xfId="2" applyFont="1" applyBorder="1" applyAlignment="1">
      <alignment horizontal="center" vertical="center" wrapText="1"/>
    </xf>
    <xf numFmtId="0" fontId="21" fillId="0" borderId="0" xfId="0" applyFont="1">
      <alignment vertical="center"/>
    </xf>
    <xf numFmtId="0" fontId="13" fillId="0" borderId="0" xfId="0" applyFont="1" applyAlignment="1">
      <alignment horizontal="center" vertical="center" wrapText="1"/>
    </xf>
    <xf numFmtId="0" fontId="16" fillId="9" borderId="0" xfId="0" applyFont="1" applyFill="1" applyAlignment="1">
      <alignment horizontal="center" vertical="center" wrapText="1"/>
    </xf>
    <xf numFmtId="0" fontId="18" fillId="0" borderId="0" xfId="2" applyFont="1" applyAlignment="1">
      <alignment horizontal="center" vertical="center" wrapText="1"/>
    </xf>
    <xf numFmtId="0" fontId="19" fillId="0" borderId="0" xfId="2" applyFont="1" applyAlignment="1">
      <alignment horizontal="center" vertical="center" wrapText="1"/>
    </xf>
    <xf numFmtId="0" fontId="18" fillId="0" borderId="0" xfId="2" applyFont="1" applyAlignment="1">
      <alignment horizontal="center" vertical="center"/>
    </xf>
    <xf numFmtId="0" fontId="16" fillId="0" borderId="0" xfId="0" applyFont="1" applyAlignment="1">
      <alignment horizontal="center" vertical="center" wrapText="1"/>
    </xf>
    <xf numFmtId="0" fontId="21" fillId="0" borderId="0" xfId="2" applyFont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23" fillId="0" borderId="0" xfId="2" applyFont="1" applyAlignment="1">
      <alignment horizontal="center" vertical="center" wrapText="1"/>
    </xf>
    <xf numFmtId="0" fontId="22" fillId="0" borderId="0" xfId="2" applyFont="1" applyAlignment="1">
      <alignment horizontal="center" vertical="center" wrapText="1"/>
    </xf>
    <xf numFmtId="0" fontId="0" fillId="0" borderId="49" xfId="0" applyBorder="1">
      <alignment vertical="center"/>
    </xf>
    <xf numFmtId="0" fontId="8" fillId="0" borderId="20" xfId="0" applyFont="1" applyBorder="1" applyAlignment="1">
      <alignment horizontal="center" vertical="center"/>
    </xf>
    <xf numFmtId="0" fontId="21" fillId="7" borderId="57" xfId="2" applyFont="1" applyFill="1" applyBorder="1" applyAlignment="1">
      <alignment horizontal="center" vertical="center" wrapText="1"/>
    </xf>
    <xf numFmtId="0" fontId="21" fillId="8" borderId="57" xfId="2" applyFont="1" applyFill="1" applyBorder="1" applyAlignment="1">
      <alignment horizontal="center" vertical="center" wrapText="1"/>
    </xf>
    <xf numFmtId="0" fontId="23" fillId="7" borderId="57" xfId="2" applyFont="1" applyFill="1" applyBorder="1" applyAlignment="1">
      <alignment horizontal="center" vertical="center" wrapText="1"/>
    </xf>
    <xf numFmtId="0" fontId="23" fillId="8" borderId="57" xfId="2" applyFont="1" applyFill="1" applyBorder="1" applyAlignment="1">
      <alignment horizontal="center" vertical="center" wrapText="1"/>
    </xf>
    <xf numFmtId="0" fontId="0" fillId="5" borderId="45" xfId="0" applyFill="1" applyBorder="1" applyAlignment="1" applyProtection="1">
      <alignment horizontal="center" vertical="center"/>
      <protection locked="0"/>
    </xf>
    <xf numFmtId="0" fontId="21" fillId="0" borderId="24" xfId="0" applyFont="1" applyBorder="1" applyAlignment="1">
      <alignment horizontal="center" vertical="center" wrapText="1"/>
    </xf>
    <xf numFmtId="0" fontId="23" fillId="0" borderId="24" xfId="0" applyFont="1" applyBorder="1" applyAlignment="1">
      <alignment horizontal="center" vertical="center" wrapText="1"/>
    </xf>
    <xf numFmtId="0" fontId="21" fillId="0" borderId="24" xfId="2" applyFont="1" applyBorder="1" applyAlignment="1">
      <alignment horizontal="center" vertical="center"/>
    </xf>
    <xf numFmtId="0" fontId="23" fillId="0" borderId="24" xfId="2" applyFont="1" applyBorder="1" applyAlignment="1">
      <alignment horizontal="center" vertical="center" wrapText="1"/>
    </xf>
    <xf numFmtId="0" fontId="21" fillId="0" borderId="24" xfId="2" applyFont="1" applyBorder="1" applyAlignment="1">
      <alignment horizontal="center" vertical="center" wrapText="1"/>
    </xf>
    <xf numFmtId="0" fontId="21" fillId="0" borderId="0" xfId="0" applyFont="1" applyAlignment="1">
      <alignment horizontal="center" vertical="center" wrapText="1"/>
    </xf>
    <xf numFmtId="0" fontId="0" fillId="0" borderId="48" xfId="0" applyBorder="1">
      <alignment vertical="center"/>
    </xf>
    <xf numFmtId="0" fontId="0" fillId="0" borderId="2" xfId="0" applyBorder="1">
      <alignment vertical="center"/>
    </xf>
    <xf numFmtId="0" fontId="0" fillId="0" borderId="44" xfId="0" applyBorder="1">
      <alignment vertical="center"/>
    </xf>
    <xf numFmtId="0" fontId="23" fillId="10" borderId="24" xfId="2" applyFont="1" applyFill="1" applyBorder="1" applyAlignment="1">
      <alignment horizontal="center" vertical="center" wrapText="1"/>
    </xf>
    <xf numFmtId="0" fontId="20" fillId="0" borderId="24" xfId="2" applyFont="1" applyBorder="1" applyAlignment="1">
      <alignment horizontal="center" vertical="center" wrapText="1"/>
    </xf>
    <xf numFmtId="0" fontId="23" fillId="0" borderId="57" xfId="2" applyFont="1" applyBorder="1" applyAlignment="1">
      <alignment horizontal="center" vertical="center" wrapText="1"/>
    </xf>
    <xf numFmtId="0" fontId="21" fillId="10" borderId="24" xfId="2" applyFont="1" applyFill="1" applyBorder="1" applyAlignment="1">
      <alignment horizontal="center" vertical="center" wrapText="1"/>
    </xf>
    <xf numFmtId="0" fontId="21" fillId="0" borderId="23" xfId="0" applyFont="1" applyBorder="1">
      <alignment vertical="center"/>
    </xf>
    <xf numFmtId="0" fontId="21" fillId="0" borderId="4" xfId="0" applyFont="1" applyBorder="1" applyAlignment="1">
      <alignment horizontal="center" vertical="center"/>
    </xf>
    <xf numFmtId="0" fontId="21" fillId="8" borderId="24" xfId="0" applyFont="1" applyFill="1" applyBorder="1" applyAlignment="1">
      <alignment horizontal="center" vertical="center" wrapText="1"/>
    </xf>
    <xf numFmtId="0" fontId="23" fillId="7" borderId="24" xfId="0" applyFont="1" applyFill="1" applyBorder="1" applyAlignment="1">
      <alignment horizontal="center" vertical="center" wrapText="1"/>
    </xf>
    <xf numFmtId="0" fontId="23" fillId="8" borderId="24" xfId="0" applyFont="1" applyFill="1" applyBorder="1" applyAlignment="1">
      <alignment horizontal="center" vertical="center" wrapText="1"/>
    </xf>
    <xf numFmtId="0" fontId="21" fillId="8" borderId="24" xfId="2" applyFont="1" applyFill="1" applyBorder="1" applyAlignment="1">
      <alignment horizontal="center" vertical="center"/>
    </xf>
    <xf numFmtId="0" fontId="23" fillId="7" borderId="24" xfId="2" applyFont="1" applyFill="1" applyBorder="1" applyAlignment="1">
      <alignment horizontal="center" vertical="center" wrapText="1"/>
    </xf>
    <xf numFmtId="0" fontId="21" fillId="8" borderId="24" xfId="2" applyFont="1" applyFill="1" applyBorder="1" applyAlignment="1">
      <alignment horizontal="center" vertical="center" wrapText="1"/>
    </xf>
    <xf numFmtId="0" fontId="21" fillId="7" borderId="24" xfId="2" applyFont="1" applyFill="1" applyBorder="1" applyAlignment="1">
      <alignment horizontal="center" vertical="center" wrapText="1"/>
    </xf>
    <xf numFmtId="0" fontId="21" fillId="7" borderId="24" xfId="2" applyFont="1" applyFill="1" applyBorder="1" applyAlignment="1">
      <alignment horizontal="center" vertical="center"/>
    </xf>
    <xf numFmtId="0" fontId="18" fillId="10" borderId="57" xfId="2" applyFont="1" applyFill="1" applyBorder="1" applyAlignment="1">
      <alignment horizontal="center" vertical="center" wrapText="1"/>
    </xf>
    <xf numFmtId="0" fontId="18" fillId="0" borderId="51" xfId="2" applyFont="1" applyBorder="1" applyAlignment="1">
      <alignment horizontal="center" vertical="center"/>
    </xf>
    <xf numFmtId="0" fontId="21" fillId="8" borderId="24" xfId="0" applyFont="1" applyFill="1" applyBorder="1" applyAlignment="1">
      <alignment horizontal="center" vertical="center"/>
    </xf>
    <xf numFmtId="0" fontId="21" fillId="7" borderId="24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24" fillId="0" borderId="24" xfId="0" applyFont="1" applyBorder="1">
      <alignment vertical="center"/>
    </xf>
    <xf numFmtId="0" fontId="21" fillId="8" borderId="46" xfId="0" applyFont="1" applyFill="1" applyBorder="1" applyAlignment="1">
      <alignment horizontal="center" vertical="center"/>
    </xf>
    <xf numFmtId="177" fontId="7" fillId="0" borderId="0" xfId="1" applyNumberFormat="1" applyFont="1">
      <alignment vertical="center"/>
    </xf>
    <xf numFmtId="177" fontId="0" fillId="0" borderId="24" xfId="1" applyNumberFormat="1" applyFont="1" applyBorder="1" applyAlignment="1">
      <alignment horizontal="center" vertical="center"/>
    </xf>
    <xf numFmtId="177" fontId="0" fillId="0" borderId="0" xfId="1" applyNumberFormat="1" applyFont="1">
      <alignment vertical="center"/>
    </xf>
    <xf numFmtId="177" fontId="0" fillId="0" borderId="24" xfId="1" applyNumberFormat="1" applyFont="1" applyBorder="1">
      <alignment vertical="center"/>
    </xf>
    <xf numFmtId="178" fontId="0" fillId="0" borderId="24" xfId="0" applyNumberFormat="1" applyBorder="1">
      <alignment vertical="center"/>
    </xf>
    <xf numFmtId="0" fontId="7" fillId="0" borderId="24" xfId="0" applyFont="1" applyBorder="1" applyAlignment="1">
      <alignment horizontal="center" vertical="center"/>
    </xf>
    <xf numFmtId="179" fontId="0" fillId="0" borderId="0" xfId="1" applyNumberFormat="1" applyFont="1">
      <alignment vertical="center"/>
    </xf>
    <xf numFmtId="177" fontId="0" fillId="0" borderId="0" xfId="1" applyNumberFormat="1" applyFont="1" applyFill="1" applyBorder="1">
      <alignment vertical="center"/>
    </xf>
    <xf numFmtId="0" fontId="0" fillId="5" borderId="24" xfId="0" applyFill="1" applyBorder="1">
      <alignment vertical="center"/>
    </xf>
    <xf numFmtId="178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43" fontId="0" fillId="0" borderId="0" xfId="1" applyFont="1">
      <alignment vertical="center"/>
    </xf>
    <xf numFmtId="0" fontId="0" fillId="5" borderId="0" xfId="0" applyFill="1" applyAlignment="1">
      <alignment horizontal="center" vertical="center"/>
    </xf>
    <xf numFmtId="0" fontId="0" fillId="5" borderId="0" xfId="0" applyFill="1">
      <alignment vertical="center"/>
    </xf>
    <xf numFmtId="178" fontId="0" fillId="5" borderId="0" xfId="0" applyNumberFormat="1" applyFill="1">
      <alignment vertical="center"/>
    </xf>
    <xf numFmtId="177" fontId="0" fillId="5" borderId="0" xfId="1" applyNumberFormat="1" applyFont="1" applyFill="1">
      <alignment vertical="center"/>
    </xf>
    <xf numFmtId="43" fontId="0" fillId="5" borderId="0" xfId="1" applyFont="1" applyFill="1">
      <alignment vertical="center"/>
    </xf>
    <xf numFmtId="0" fontId="5" fillId="5" borderId="24" xfId="0" applyFont="1" applyFill="1" applyBorder="1" applyAlignment="1">
      <alignment horizontal="center" vertical="center"/>
    </xf>
    <xf numFmtId="177" fontId="0" fillId="5" borderId="24" xfId="1" applyNumberFormat="1" applyFont="1" applyFill="1" applyBorder="1">
      <alignment vertical="center"/>
    </xf>
    <xf numFmtId="0" fontId="0" fillId="5" borderId="24" xfId="0" applyFill="1" applyBorder="1" applyAlignment="1">
      <alignment horizontal="center" vertical="center"/>
    </xf>
    <xf numFmtId="177" fontId="0" fillId="0" borderId="0" xfId="1" applyNumberFormat="1" applyFont="1" applyFill="1">
      <alignment vertical="center"/>
    </xf>
    <xf numFmtId="0" fontId="27" fillId="0" borderId="24" xfId="0" applyFont="1" applyBorder="1" applyAlignment="1">
      <alignment horizontal="center" vertical="center"/>
    </xf>
    <xf numFmtId="0" fontId="7" fillId="0" borderId="0" xfId="0" applyFont="1">
      <alignment vertical="center"/>
    </xf>
    <xf numFmtId="0" fontId="18" fillId="10" borderId="58" xfId="2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/>
    </xf>
    <xf numFmtId="0" fontId="0" fillId="0" borderId="59" xfId="0" applyBorder="1">
      <alignment vertical="center"/>
    </xf>
    <xf numFmtId="176" fontId="0" fillId="0" borderId="25" xfId="1" applyNumberFormat="1" applyFont="1" applyBorder="1">
      <alignment vertical="center"/>
    </xf>
    <xf numFmtId="0" fontId="18" fillId="10" borderId="60" xfId="2" applyFont="1" applyFill="1" applyBorder="1" applyAlignment="1">
      <alignment horizontal="center" vertical="center" wrapText="1"/>
    </xf>
    <xf numFmtId="0" fontId="18" fillId="10" borderId="61" xfId="2" applyFont="1" applyFill="1" applyBorder="1" applyAlignment="1">
      <alignment horizontal="center" vertical="center" wrapText="1"/>
    </xf>
    <xf numFmtId="0" fontId="21" fillId="7" borderId="62" xfId="0" applyFont="1" applyFill="1" applyBorder="1" applyAlignment="1">
      <alignment horizontal="center" vertical="center"/>
    </xf>
    <xf numFmtId="0" fontId="0" fillId="0" borderId="62" xfId="0" applyBorder="1">
      <alignment vertical="center"/>
    </xf>
    <xf numFmtId="176" fontId="0" fillId="0" borderId="37" xfId="1" applyNumberFormat="1" applyFont="1" applyBorder="1">
      <alignment vertical="center"/>
    </xf>
    <xf numFmtId="0" fontId="13" fillId="9" borderId="63" xfId="0" applyFont="1" applyFill="1" applyBorder="1" applyAlignment="1">
      <alignment horizontal="center" vertical="center" wrapText="1"/>
    </xf>
    <xf numFmtId="0" fontId="21" fillId="8" borderId="59" xfId="0" applyFont="1" applyFill="1" applyBorder="1" applyAlignment="1">
      <alignment horizontal="center" vertical="center" wrapText="1"/>
    </xf>
    <xf numFmtId="0" fontId="0" fillId="0" borderId="54" xfId="0" applyBorder="1">
      <alignment vertical="center"/>
    </xf>
    <xf numFmtId="0" fontId="0" fillId="0" borderId="25" xfId="0" applyBorder="1">
      <alignment vertical="center"/>
    </xf>
    <xf numFmtId="0" fontId="13" fillId="9" borderId="64" xfId="0" applyFont="1" applyFill="1" applyBorder="1" applyAlignment="1">
      <alignment horizontal="center" vertical="center" wrapText="1"/>
    </xf>
    <xf numFmtId="0" fontId="21" fillId="8" borderId="62" xfId="0" applyFont="1" applyFill="1" applyBorder="1" applyAlignment="1">
      <alignment horizontal="center" vertical="center" wrapText="1"/>
    </xf>
    <xf numFmtId="0" fontId="0" fillId="0" borderId="35" xfId="0" applyBorder="1">
      <alignment vertical="center"/>
    </xf>
    <xf numFmtId="0" fontId="0" fillId="0" borderId="37" xfId="0" applyBorder="1">
      <alignment vertical="center"/>
    </xf>
    <xf numFmtId="0" fontId="0" fillId="0" borderId="0" xfId="0" applyAlignment="1">
      <alignment horizontal="center" vertical="center"/>
    </xf>
    <xf numFmtId="0" fontId="4" fillId="2" borderId="47" xfId="0" applyFont="1" applyFill="1" applyBorder="1" applyAlignment="1">
      <alignment horizontal="center" vertical="center"/>
    </xf>
    <xf numFmtId="0" fontId="4" fillId="2" borderId="48" xfId="0" applyFont="1" applyFill="1" applyBorder="1" applyAlignment="1">
      <alignment horizontal="center" vertical="center"/>
    </xf>
    <xf numFmtId="0" fontId="4" fillId="2" borderId="44" xfId="0" applyFont="1" applyFill="1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47" xfId="0" applyBorder="1" applyAlignment="1">
      <alignment horizontal="center" vertical="center"/>
    </xf>
    <xf numFmtId="0" fontId="4" fillId="2" borderId="20" xfId="0" applyFont="1" applyFill="1" applyBorder="1" applyAlignment="1">
      <alignment horizontal="center" vertical="center"/>
    </xf>
    <xf numFmtId="0" fontId="4" fillId="2" borderId="14" xfId="0" applyFont="1" applyFill="1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2" fillId="6" borderId="20" xfId="0" applyFont="1" applyFill="1" applyBorder="1" applyAlignment="1" applyProtection="1">
      <alignment horizontal="center" vertical="center"/>
      <protection locked="0"/>
    </xf>
    <xf numFmtId="0" fontId="0" fillId="6" borderId="14" xfId="0" applyFill="1" applyBorder="1" applyAlignment="1">
      <alignment horizontal="center" vertical="center"/>
    </xf>
    <xf numFmtId="0" fontId="0" fillId="6" borderId="23" xfId="0" applyFill="1" applyBorder="1" applyAlignment="1">
      <alignment horizontal="center" vertical="center"/>
    </xf>
    <xf numFmtId="0" fontId="0" fillId="3" borderId="20" xfId="0" applyFill="1" applyBorder="1" applyAlignment="1" applyProtection="1">
      <alignment horizontal="center" vertical="center"/>
      <protection locked="0"/>
    </xf>
    <xf numFmtId="0" fontId="0" fillId="3" borderId="14" xfId="0" applyFill="1" applyBorder="1" applyAlignment="1" applyProtection="1">
      <alignment horizontal="center" vertical="center"/>
      <protection locked="0"/>
    </xf>
    <xf numFmtId="0" fontId="0" fillId="3" borderId="23" xfId="0" applyFill="1" applyBorder="1" applyAlignment="1" applyProtection="1">
      <alignment horizontal="center" vertical="center"/>
      <protection locked="0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3" borderId="36" xfId="0" applyFill="1" applyBorder="1" applyAlignment="1" applyProtection="1">
      <alignment horizontal="center" vertical="center"/>
      <protection locked="0"/>
    </xf>
    <xf numFmtId="0" fontId="0" fillId="3" borderId="35" xfId="0" applyFill="1" applyBorder="1" applyAlignment="1" applyProtection="1">
      <alignment horizontal="center" vertical="center"/>
      <protection locked="0"/>
    </xf>
    <xf numFmtId="0" fontId="0" fillId="3" borderId="37" xfId="0" applyFill="1" applyBorder="1" applyAlignment="1" applyProtection="1">
      <alignment horizontal="center" vertical="center"/>
      <protection locked="0"/>
    </xf>
    <xf numFmtId="0" fontId="0" fillId="0" borderId="20" xfId="0" applyBorder="1" applyAlignment="1">
      <alignment horizontal="center" vertical="center"/>
    </xf>
    <xf numFmtId="0" fontId="2" fillId="2" borderId="20" xfId="0" applyFont="1" applyFill="1" applyBorder="1" applyAlignment="1">
      <alignment horizontal="center" vertical="center"/>
    </xf>
    <xf numFmtId="0" fontId="2" fillId="2" borderId="14" xfId="0" applyFont="1" applyFill="1" applyBorder="1" applyAlignment="1">
      <alignment horizontal="center" vertical="center"/>
    </xf>
    <xf numFmtId="0" fontId="2" fillId="2" borderId="23" xfId="0" applyFont="1" applyFill="1" applyBorder="1" applyAlignment="1">
      <alignment horizontal="center" vertical="center"/>
    </xf>
    <xf numFmtId="0" fontId="0" fillId="2" borderId="20" xfId="0" applyFill="1" applyBorder="1" applyAlignment="1" applyProtection="1">
      <alignment horizontal="center" vertical="center"/>
      <protection locked="0"/>
    </xf>
    <xf numFmtId="0" fontId="0" fillId="2" borderId="23" xfId="0" applyFill="1" applyBorder="1" applyAlignment="1" applyProtection="1">
      <alignment horizontal="center" vertical="center"/>
      <protection locked="0"/>
    </xf>
    <xf numFmtId="0" fontId="0" fillId="2" borderId="20" xfId="0" applyFill="1" applyBorder="1" applyAlignment="1">
      <alignment horizontal="center" vertical="center"/>
    </xf>
    <xf numFmtId="0" fontId="0" fillId="2" borderId="14" xfId="0" applyFill="1" applyBorder="1" applyAlignment="1">
      <alignment horizontal="center" vertical="center"/>
    </xf>
    <xf numFmtId="0" fontId="0" fillId="2" borderId="23" xfId="0" applyFill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23" xfId="0" applyBorder="1">
      <alignment vertical="center"/>
    </xf>
    <xf numFmtId="0" fontId="0" fillId="0" borderId="5" xfId="0" applyBorder="1" applyAlignment="1">
      <alignment horizontal="center" vertical="center"/>
    </xf>
    <xf numFmtId="0" fontId="0" fillId="0" borderId="5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</cellXfs>
  <cellStyles count="3">
    <cellStyle name="一般" xfId="0" builtinId="0"/>
    <cellStyle name="一般 2" xfId="2" xr:uid="{1F8C6B84-EE5E-4E64-9032-DA0D7736F7DD}"/>
    <cellStyle name="千分位" xfId="1" builtinId="3"/>
  </cellStyles>
  <dxfs count="16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微軟正黑體"/>
        <family val="2"/>
        <charset val="136"/>
        <scheme val="none"/>
      </font>
      <alignment horizontal="center" vertical="center" textRotation="0" wrapText="1" indent="0" justifyLastLine="0" shrinkToFit="0" readingOrder="0"/>
    </dxf>
  </dxfs>
  <tableStyles count="0" defaultTableStyle="TableStyleMedium9" defaultPivotStyle="PivotStyleLight16"/>
  <colors>
    <mruColors>
      <color rgb="FFFFCCFF"/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microsoft.com/office/2017/06/relationships/rdRichValueTypes" Target="richData/rdRichValueTypes.xml"/><Relationship Id="rId2" Type="http://schemas.openxmlformats.org/officeDocument/2006/relationships/worksheet" Target="worksheets/sheet2.xml"/><Relationship Id="rId16" Type="http://schemas.microsoft.com/office/2017/06/relationships/rdRichValueStructure" Target="richData/rdrichvaluestructure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microsoft.com/office/2017/06/relationships/rdRichValue" Target="richData/rdrichvalue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2">
  <rv s="0">
    <v>3</v>
    <v>8</v>
    <v>17</v>
    <v>1</v>
  </rv>
  <rv s="1">
    <v>8</v>
    <v>1</v>
  </rv>
</rvData>
</file>

<file path=xl/richData/rdrichvaluestructure.xml><?xml version="1.0" encoding="utf-8"?>
<rvStructures xmlns="http://schemas.microsoft.com/office/spreadsheetml/2017/richdata" count="2">
  <s t="_error">
    <k n="colOffset" t="i"/>
    <k n="errorType" t="i"/>
    <k n="rwOffset" t="i"/>
    <k n="subType" t="i"/>
  </s>
  <s t="_error">
    <k n="errorType" t="i"/>
    <k n="propagated" t="b"/>
  </s>
</rvStructure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D5C6F17-6FE5-4D09-80FC-8FC78DCE242B}" name="表格1" displayName="表格1" ref="A1:A43" totalsRowShown="0">
  <autoFilter ref="A1:A43" xr:uid="{0D5C6F17-6FE5-4D09-80FC-8FC78DCE242B}"/>
  <tableColumns count="1">
    <tableColumn id="1" xr3:uid="{7044F813-5C1A-4674-869C-532FC2AE523C}" name="球員名單"/>
  </tableColumns>
  <tableStyleInfo name="TableStyleMedium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BF7BB973-E192-45EB-BF30-F0D48BEECACB}" name="表格2_5" displayName="表格2_5" ref="D2:D19" totalsRowShown="0" dataDxfId="160">
  <autoFilter ref="D2:D19" xr:uid="{BF7BB973-E192-45EB-BF30-F0D48BEECACB}"/>
  <tableColumns count="1">
    <tableColumn id="1" xr3:uid="{1C045AF4-44EA-4E15-91F3-BEE79D7D1E35}" name="投捕觀名單" dataDxfId="159"/>
  </tableColumns>
  <tableStyleInfo name="TableStyleMedium9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078311D-98FD-4B05-8F67-2E4ADD9C9AAB}" name="表格2" displayName="表格2" ref="F2:F7" totalsRowShown="0">
  <autoFilter ref="F2:F7" xr:uid="{E078311D-98FD-4B05-8F67-2E4ADD9C9AAB}"/>
  <tableColumns count="1">
    <tableColumn id="1" xr3:uid="{98885945-4607-4C20-A3B6-6027628656FE}" name="隊伍名稱" dataDxfId="158"/>
  </tableColumns>
  <tableStyleInfo name="TableStyleMedium9" showFirstColumn="0" showLastColumn="0" showRowStripes="1" showColumnStripes="0"/>
</table>
</file>

<file path=xl/theme/_rels/theme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宣紙">
  <a:themeElements>
    <a:clrScheme name="宣紙">
      <a:dk1>
        <a:sysClr val="windowText" lastClr="000000"/>
      </a:dk1>
      <a:lt1>
        <a:sysClr val="window" lastClr="FFFFFF"/>
      </a:lt1>
      <a:dk2>
        <a:srgbClr val="444D26"/>
      </a:dk2>
      <a:lt2>
        <a:srgbClr val="FEFAC9"/>
      </a:lt2>
      <a:accent1>
        <a:srgbClr val="A5B592"/>
      </a:accent1>
      <a:accent2>
        <a:srgbClr val="F3A447"/>
      </a:accent2>
      <a:accent3>
        <a:srgbClr val="E7BC29"/>
      </a:accent3>
      <a:accent4>
        <a:srgbClr val="D092A7"/>
      </a:accent4>
      <a:accent5>
        <a:srgbClr val="9C85C0"/>
      </a:accent5>
      <a:accent6>
        <a:srgbClr val="809EC2"/>
      </a:accent6>
      <a:hlink>
        <a:srgbClr val="8E58B6"/>
      </a:hlink>
      <a:folHlink>
        <a:srgbClr val="7F6F6F"/>
      </a:folHlink>
    </a:clrScheme>
    <a:fontScheme name="宣紙">
      <a:maj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onstantia"/>
        <a:ea typeface=""/>
        <a:cs typeface=""/>
        <a:font script="Jpan" typeface="HG明朝E"/>
        <a:font script="Hang" typeface="궁서"/>
        <a:font script="Hans" typeface="华文新魏"/>
        <a:font script="Hant" typeface="標楷體"/>
        <a:font script="Arab" typeface="Times New Roman"/>
        <a:font script="Hebr" typeface="Times New Roman"/>
        <a:font script="Thai" typeface="Browalli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inorFont>
    </a:fontScheme>
    <a:fmtScheme name="宣紙">
      <a: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63000"/>
                <a:tint val="82000"/>
              </a:schemeClr>
              <a:schemeClr val="phClr">
                <a:tint val="10000"/>
                <a:satMod val="400000"/>
              </a:schemeClr>
            </a:duotone>
          </a:blip>
          <a:tile tx="0" ty="0" sx="40000" sy="40000" flip="none" algn="tl"/>
        </a:blipFill>
        <a:blipFill>
          <a:blip xmlns:r="http://schemas.openxmlformats.org/officeDocument/2006/relationships" r:embed="rId1">
            <a:duotone>
              <a:schemeClr val="phClr">
                <a:shade val="40000"/>
              </a:schemeClr>
              <a:schemeClr val="phClr">
                <a:tint val="42000"/>
              </a:schemeClr>
            </a:duotone>
          </a:blip>
          <a:tile tx="0" ty="0" sx="40000" sy="40000" flip="none" algn="tl"/>
        </a:blipFill>
      </a:fillStyleLst>
      <a:lnStyleLst>
        <a:ln w="127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  <a:ln w="635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rotWithShape="0">
              <a:srgbClr val="000000">
                <a:alpha val="50000"/>
              </a:srgbClr>
            </a:outerShdw>
            <a:softEdge rad="12700"/>
          </a:effectLst>
        </a:effectStyle>
        <a:effectStyle>
          <a:effectLst>
            <a:outerShdw blurRad="95000" algn="tl" rotWithShape="0">
              <a:srgbClr val="000000">
                <a:alpha val="50000"/>
              </a:srgbClr>
            </a:outerShdw>
          </a:effectLst>
          <a:scene3d>
            <a:camera prst="orthographicFront"/>
            <a:lightRig rig="soft" dir="t">
              <a:rot lat="0" lon="0" rev="18000000"/>
            </a:lightRig>
          </a:scene3d>
          <a:sp3d prstMaterial="dkEdge">
            <a:bevelT w="73660" h="44450" prst="riblet"/>
          </a:sp3d>
        </a:effectStyle>
      </a:effectStyleLst>
      <a:bgFillStyleLst>
        <a:solidFill>
          <a:schemeClr val="phClr"/>
        </a:solidFill>
        <a:blipFill>
          <a:blip xmlns:r="http://schemas.openxmlformats.org/officeDocument/2006/relationships" r:embed="rId1">
            <a:duotone>
              <a:schemeClr val="phClr">
                <a:shade val="55000"/>
                <a:alpha val="20000"/>
              </a:schemeClr>
              <a:schemeClr val="phClr">
                <a:tint val="40000"/>
                <a:shade val="90000"/>
                <a:satMod val="60000"/>
                <a:alpha val="20000"/>
              </a:schemeClr>
            </a:duotone>
          </a:blip>
          <a:tile tx="0" ty="0" sx="58000" sy="38000" flip="none" algn="tl"/>
        </a:blipFill>
        <a:blipFill>
          <a:blip xmlns:r="http://schemas.openxmlformats.org/officeDocument/2006/relationships" r:embed="rId2">
            <a:duotone>
              <a:schemeClr val="phClr">
                <a:shade val="12000"/>
                <a:satMod val="240000"/>
              </a:schemeClr>
              <a:schemeClr val="phClr">
                <a:tint val="65000"/>
              </a:schemeClr>
            </a:duotone>
          </a:blip>
          <a:stretch>
            <a:fillRect/>
          </a:stretch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externalLinkPath" Target="file:///C:\Users\Omaintl\Downloads\622%20&#27169;&#25836;&#36093;&#35352;&#37636;&#34920;.xlsx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157431-511E-48E9-A89F-F4719C49A471}">
  <dimension ref="A1:Q42"/>
  <sheetViews>
    <sheetView topLeftCell="A18" workbookViewId="0">
      <selection activeCell="E35" sqref="E35"/>
    </sheetView>
  </sheetViews>
  <sheetFormatPr defaultRowHeight="16.2"/>
  <cols>
    <col min="1" max="1" width="14.796875" customWidth="1"/>
    <col min="4" max="4" width="13.09765625" customWidth="1"/>
    <col min="5" max="5" width="11" customWidth="1"/>
    <col min="6" max="6" width="10.59765625" customWidth="1"/>
    <col min="13" max="13" width="14.796875" customWidth="1"/>
  </cols>
  <sheetData>
    <row r="1" spans="1:17">
      <c r="A1" t="s">
        <v>18</v>
      </c>
      <c r="B1" t="s">
        <v>21</v>
      </c>
    </row>
    <row r="2" spans="1:17">
      <c r="A2" s="1" t="s">
        <v>62</v>
      </c>
      <c r="B2" s="93"/>
      <c r="D2" t="s">
        <v>19</v>
      </c>
      <c r="F2" t="s">
        <v>32</v>
      </c>
    </row>
    <row r="3" spans="1:17">
      <c r="A3" s="122" t="s">
        <v>54</v>
      </c>
      <c r="B3" s="153">
        <v>8</v>
      </c>
      <c r="D3" s="145" t="s">
        <v>60</v>
      </c>
      <c r="F3" s="93" t="s">
        <v>67</v>
      </c>
    </row>
    <row r="4" spans="1:17">
      <c r="A4" s="122" t="s">
        <v>55</v>
      </c>
      <c r="B4" s="143">
        <v>4</v>
      </c>
      <c r="D4" s="145" t="s">
        <v>61</v>
      </c>
      <c r="F4" s="93" t="s">
        <v>69</v>
      </c>
    </row>
    <row r="5" spans="1:17">
      <c r="A5" s="152" t="s">
        <v>36</v>
      </c>
      <c r="B5" s="153">
        <v>21</v>
      </c>
      <c r="D5" s="145" t="s">
        <v>50</v>
      </c>
      <c r="F5" s="93" t="s">
        <v>104</v>
      </c>
    </row>
    <row r="6" spans="1:17">
      <c r="A6" s="152" t="s">
        <v>56</v>
      </c>
      <c r="B6" s="153">
        <v>99</v>
      </c>
      <c r="D6" s="150" t="s">
        <v>40</v>
      </c>
      <c r="F6" s="93" t="s">
        <v>120</v>
      </c>
    </row>
    <row r="7" spans="1:17">
      <c r="A7" s="152" t="s">
        <v>57</v>
      </c>
      <c r="B7" s="153">
        <v>111</v>
      </c>
      <c r="D7" s="141" t="s">
        <v>34</v>
      </c>
      <c r="F7" s="93"/>
    </row>
    <row r="8" spans="1:17">
      <c r="A8" s="122" t="s">
        <v>58</v>
      </c>
      <c r="B8" s="153">
        <v>35</v>
      </c>
      <c r="D8" s="145" t="s">
        <v>43</v>
      </c>
      <c r="G8" s="124"/>
      <c r="H8" s="129"/>
      <c r="J8" s="128"/>
      <c r="K8" s="128"/>
      <c r="M8" s="126"/>
      <c r="N8" s="126"/>
      <c r="P8" s="130"/>
      <c r="Q8" s="130"/>
    </row>
    <row r="9" spans="1:17">
      <c r="A9" s="122" t="s">
        <v>59</v>
      </c>
      <c r="B9" s="153">
        <v>88</v>
      </c>
      <c r="D9" s="150" t="s">
        <v>48</v>
      </c>
      <c r="G9" s="131"/>
      <c r="H9" s="129"/>
      <c r="J9" s="127"/>
      <c r="K9" s="126"/>
      <c r="M9" s="126"/>
      <c r="N9" s="126"/>
      <c r="P9" s="130"/>
      <c r="Q9" s="121"/>
    </row>
    <row r="10" spans="1:17" ht="18.600000000000001" customHeight="1">
      <c r="A10" s="122"/>
      <c r="B10" s="153"/>
      <c r="D10" s="145" t="s">
        <v>53</v>
      </c>
      <c r="G10" s="131"/>
      <c r="H10" s="124"/>
      <c r="J10" s="127"/>
      <c r="K10" s="126"/>
      <c r="M10" s="127"/>
      <c r="N10" s="126"/>
      <c r="P10" s="132"/>
      <c r="Q10" s="130"/>
    </row>
    <row r="11" spans="1:17">
      <c r="A11" s="122"/>
      <c r="B11" s="153"/>
      <c r="D11" s="144" t="s">
        <v>121</v>
      </c>
      <c r="G11" s="131"/>
      <c r="H11" s="124"/>
      <c r="J11" s="128"/>
      <c r="K11" s="128"/>
      <c r="M11" s="127"/>
      <c r="N11" s="126"/>
      <c r="P11" s="132"/>
      <c r="Q11" s="130"/>
    </row>
    <row r="12" spans="1:17">
      <c r="A12" s="122"/>
      <c r="B12" s="153"/>
      <c r="D12" s="145"/>
      <c r="G12" s="124"/>
      <c r="H12" s="124"/>
      <c r="J12" s="127"/>
      <c r="K12" s="126"/>
      <c r="M12" s="127"/>
      <c r="N12" s="126"/>
      <c r="P12" s="132"/>
      <c r="Q12" s="130"/>
    </row>
    <row r="13" spans="1:17">
      <c r="A13" s="1" t="s">
        <v>63</v>
      </c>
      <c r="B13" s="76"/>
      <c r="D13" s="145"/>
      <c r="G13" s="124"/>
      <c r="H13" s="129"/>
      <c r="J13" s="126"/>
      <c r="K13" s="126"/>
      <c r="M13" s="126"/>
      <c r="N13" s="126"/>
      <c r="P13" s="130"/>
      <c r="Q13" s="130"/>
    </row>
    <row r="14" spans="1:17">
      <c r="A14" s="118" t="s">
        <v>35</v>
      </c>
      <c r="B14" s="117">
        <v>18</v>
      </c>
      <c r="D14" s="141"/>
      <c r="G14" s="131"/>
      <c r="H14" s="129"/>
      <c r="J14" s="126"/>
      <c r="K14" s="126"/>
      <c r="M14" s="126"/>
      <c r="N14" s="126"/>
      <c r="P14" s="130"/>
      <c r="Q14" s="130"/>
    </row>
    <row r="15" spans="1:17">
      <c r="A15" s="116" t="s">
        <v>16</v>
      </c>
      <c r="B15" s="117">
        <v>11</v>
      </c>
      <c r="D15" s="151"/>
      <c r="G15" s="124"/>
      <c r="H15" s="129"/>
      <c r="J15" s="126"/>
      <c r="K15" s="126"/>
      <c r="M15" s="126"/>
      <c r="N15" s="126"/>
      <c r="P15" s="130"/>
      <c r="Q15" s="130"/>
    </row>
    <row r="16" spans="1:17">
      <c r="A16" s="116" t="s">
        <v>15</v>
      </c>
      <c r="B16" s="117">
        <v>22</v>
      </c>
      <c r="D16" s="145"/>
      <c r="G16" s="124"/>
      <c r="H16" s="129"/>
      <c r="J16" s="128"/>
      <c r="K16" s="128"/>
      <c r="M16" s="126"/>
      <c r="N16" s="126"/>
      <c r="P16" s="130"/>
      <c r="Q16" s="130"/>
    </row>
    <row r="17" spans="1:17">
      <c r="A17" s="116" t="s">
        <v>14</v>
      </c>
      <c r="B17" s="117">
        <v>39</v>
      </c>
      <c r="D17" s="141"/>
      <c r="G17" s="124"/>
      <c r="H17" s="129"/>
      <c r="J17" s="126"/>
      <c r="K17" s="126"/>
      <c r="M17" s="126"/>
      <c r="N17" s="126"/>
      <c r="P17" s="130"/>
      <c r="Q17" s="130"/>
    </row>
    <row r="18" spans="1:17">
      <c r="A18" s="118" t="s">
        <v>109</v>
      </c>
      <c r="B18" s="117">
        <v>37</v>
      </c>
      <c r="D18" s="141"/>
      <c r="G18" s="124"/>
      <c r="H18" s="129"/>
      <c r="J18" s="126"/>
      <c r="K18" s="126"/>
      <c r="M18" s="126"/>
      <c r="N18" s="126"/>
      <c r="P18" s="130"/>
      <c r="Q18" s="130"/>
    </row>
    <row r="19" spans="1:17">
      <c r="A19" s="118" t="s">
        <v>51</v>
      </c>
      <c r="B19" s="117">
        <v>81</v>
      </c>
      <c r="D19" s="141"/>
      <c r="G19" s="124"/>
      <c r="H19" s="129"/>
      <c r="J19" s="126"/>
      <c r="K19" s="126"/>
      <c r="M19" s="126"/>
      <c r="N19" s="126"/>
      <c r="P19" s="130"/>
      <c r="Q19" s="130"/>
    </row>
    <row r="20" spans="1:17">
      <c r="A20" s="118" t="s">
        <v>52</v>
      </c>
      <c r="B20" s="117">
        <v>58</v>
      </c>
      <c r="J20" s="127"/>
      <c r="K20" s="126"/>
      <c r="M20" s="126"/>
      <c r="N20" s="126"/>
      <c r="P20" s="133"/>
      <c r="Q20" s="133"/>
    </row>
    <row r="21" spans="1:17">
      <c r="A21" s="118" t="s">
        <v>106</v>
      </c>
      <c r="B21" s="117" t="s">
        <v>108</v>
      </c>
      <c r="J21" s="128"/>
      <c r="K21" s="128"/>
      <c r="M21" s="126"/>
      <c r="N21" s="126"/>
      <c r="P21" s="130"/>
      <c r="Q21" s="130"/>
    </row>
    <row r="22" spans="1:17">
      <c r="A22" s="118"/>
      <c r="B22" s="117"/>
      <c r="F22" s="211" t="s">
        <v>96</v>
      </c>
      <c r="G22" s="211"/>
      <c r="H22" s="211"/>
      <c r="I22" s="211"/>
      <c r="J22" s="128"/>
      <c r="K22" s="128"/>
      <c r="M22" s="127"/>
      <c r="N22" s="126"/>
      <c r="P22" s="130"/>
      <c r="Q22" s="130"/>
    </row>
    <row r="23" spans="1:17">
      <c r="A23" s="118"/>
      <c r="B23" s="117"/>
      <c r="D23" s="123"/>
      <c r="E23" s="123"/>
      <c r="F23" s="65" t="s">
        <v>67</v>
      </c>
      <c r="G23" s="65" t="s">
        <v>69</v>
      </c>
      <c r="H23" s="65" t="s">
        <v>104</v>
      </c>
      <c r="I23" s="65" t="s">
        <v>120</v>
      </c>
      <c r="M23" s="128"/>
      <c r="N23" s="128"/>
      <c r="P23" s="132"/>
      <c r="Q23" s="130"/>
    </row>
    <row r="24" spans="1:17">
      <c r="A24" s="119"/>
      <c r="B24" s="119"/>
      <c r="D24" s="123"/>
      <c r="E24" s="123" t="s">
        <v>23</v>
      </c>
      <c r="F24" s="148">
        <v>7</v>
      </c>
      <c r="G24" s="148"/>
      <c r="H24" s="148"/>
      <c r="I24" s="148">
        <v>6</v>
      </c>
      <c r="M24" s="128"/>
      <c r="N24" s="128"/>
      <c r="P24" s="132"/>
      <c r="Q24" s="130"/>
    </row>
    <row r="25" spans="1:17">
      <c r="A25" s="1" t="s">
        <v>65</v>
      </c>
      <c r="D25" s="123"/>
      <c r="E25" s="123" t="s">
        <v>33</v>
      </c>
      <c r="F25" s="98"/>
      <c r="G25" s="98">
        <v>21</v>
      </c>
      <c r="H25" s="98">
        <v>15</v>
      </c>
      <c r="I25" s="98"/>
      <c r="P25" s="132"/>
      <c r="Q25" s="130"/>
    </row>
    <row r="26" spans="1:17">
      <c r="A26" s="141" t="s">
        <v>22</v>
      </c>
      <c r="B26" s="113">
        <v>55</v>
      </c>
      <c r="D26" s="123"/>
      <c r="E26" s="123" t="s">
        <v>71</v>
      </c>
      <c r="F26" s="98">
        <v>9</v>
      </c>
      <c r="G26" s="98">
        <v>8</v>
      </c>
      <c r="H26" s="98"/>
      <c r="I26" s="98"/>
      <c r="P26" s="132"/>
      <c r="Q26" s="130"/>
    </row>
    <row r="27" spans="1:17">
      <c r="A27" s="142" t="s">
        <v>17</v>
      </c>
      <c r="B27" s="113">
        <v>26</v>
      </c>
      <c r="D27" s="123"/>
      <c r="E27" s="123" t="s">
        <v>72</v>
      </c>
      <c r="F27" s="98"/>
      <c r="G27" s="98"/>
      <c r="H27" s="98">
        <v>21</v>
      </c>
      <c r="I27" s="98">
        <v>10</v>
      </c>
      <c r="P27" s="132"/>
      <c r="Q27" s="130"/>
    </row>
    <row r="28" spans="1:17">
      <c r="A28" s="142" t="s">
        <v>111</v>
      </c>
      <c r="B28" s="114">
        <v>56</v>
      </c>
      <c r="D28" s="123"/>
      <c r="E28" s="123" t="s">
        <v>73</v>
      </c>
      <c r="F28" s="98"/>
      <c r="G28" s="98"/>
      <c r="H28" s="98"/>
      <c r="I28" s="98"/>
    </row>
    <row r="29" spans="1:17">
      <c r="A29" s="142" t="s">
        <v>95</v>
      </c>
      <c r="B29" s="114">
        <v>23</v>
      </c>
      <c r="E29" s="123" t="s">
        <v>74</v>
      </c>
      <c r="F29" s="98"/>
      <c r="G29" s="98">
        <v>12</v>
      </c>
      <c r="H29" s="98"/>
      <c r="I29" s="98">
        <v>5</v>
      </c>
    </row>
    <row r="30" spans="1:17">
      <c r="A30" s="141" t="s">
        <v>115</v>
      </c>
      <c r="B30" s="114">
        <v>58</v>
      </c>
      <c r="D30" s="123"/>
      <c r="E30" s="123"/>
      <c r="F30" s="93">
        <f>SUM(F24:F29)</f>
        <v>16</v>
      </c>
      <c r="G30" s="93">
        <f t="shared" ref="G30:I30" si="0">SUM(G24:G29)</f>
        <v>41</v>
      </c>
      <c r="H30" s="93">
        <f t="shared" si="0"/>
        <v>36</v>
      </c>
      <c r="I30" s="93">
        <f t="shared" si="0"/>
        <v>21</v>
      </c>
    </row>
    <row r="31" spans="1:17">
      <c r="A31" s="141" t="s">
        <v>113</v>
      </c>
      <c r="B31" s="113" t="s">
        <v>107</v>
      </c>
      <c r="D31" s="123"/>
      <c r="E31" s="123"/>
    </row>
    <row r="32" spans="1:17">
      <c r="A32" s="142" t="s">
        <v>117</v>
      </c>
      <c r="B32" s="113">
        <v>11</v>
      </c>
      <c r="E32" s="123"/>
    </row>
    <row r="33" spans="1:5">
      <c r="A33" s="141" t="s">
        <v>119</v>
      </c>
      <c r="B33" s="113">
        <v>22</v>
      </c>
      <c r="D33" s="123"/>
    </row>
    <row r="34" spans="1:5">
      <c r="A34" s="141"/>
      <c r="B34" s="113"/>
    </row>
    <row r="35" spans="1:5">
      <c r="A35" s="146" t="s">
        <v>64</v>
      </c>
      <c r="B35" s="125"/>
      <c r="E35" s="123"/>
    </row>
    <row r="36" spans="1:5">
      <c r="A36" s="143" t="s">
        <v>42</v>
      </c>
      <c r="B36" s="119">
        <v>28</v>
      </c>
    </row>
    <row r="37" spans="1:5">
      <c r="A37" s="144" t="s">
        <v>44</v>
      </c>
      <c r="B37" s="115">
        <v>15</v>
      </c>
    </row>
    <row r="38" spans="1:5">
      <c r="A38" s="145" t="s">
        <v>41</v>
      </c>
      <c r="B38" s="115">
        <v>1</v>
      </c>
    </row>
    <row r="39" spans="1:5">
      <c r="A39" s="143" t="s">
        <v>46</v>
      </c>
      <c r="B39" s="119">
        <v>37</v>
      </c>
    </row>
    <row r="40" spans="1:5">
      <c r="A40" s="145" t="s">
        <v>47</v>
      </c>
      <c r="B40" s="115">
        <v>66</v>
      </c>
    </row>
    <row r="41" spans="1:5">
      <c r="A41" s="143" t="s">
        <v>49</v>
      </c>
      <c r="B41" s="119">
        <v>421</v>
      </c>
    </row>
    <row r="42" spans="1:5">
      <c r="A42" s="124" t="s">
        <v>122</v>
      </c>
      <c r="B42" s="125">
        <v>17</v>
      </c>
    </row>
  </sheetData>
  <mergeCells count="1">
    <mergeCell ref="F22:I22"/>
  </mergeCells>
  <phoneticPr fontId="1" type="noConversion"/>
  <pageMargins left="0.7" right="0.7" top="0.75" bottom="0.75" header="0.3" footer="0.3"/>
  <tableParts count="3">
    <tablePart r:id="rId1"/>
    <tablePart r:id="rId2"/>
    <tablePart r:id="rId3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950B7-1F39-4E85-B2F5-5F8C9FA71542}">
  <sheetPr>
    <pageSetUpPr fitToPage="1"/>
  </sheetPr>
  <dimension ref="A1:AP328"/>
  <sheetViews>
    <sheetView tabSelected="1" topLeftCell="H1" zoomScaleNormal="100" workbookViewId="0">
      <selection activeCell="AM3" sqref="AM3"/>
    </sheetView>
  </sheetViews>
  <sheetFormatPr defaultRowHeight="16.2"/>
  <cols>
    <col min="1" max="1" width="7.5" customWidth="1"/>
    <col min="2" max="2" width="5.69921875" customWidth="1"/>
    <col min="3" max="3" width="5.796875" customWidth="1"/>
    <col min="4" max="4" width="2.59765625" style="14" customWidth="1"/>
    <col min="5" max="5" width="4.296875" style="14" customWidth="1"/>
    <col min="6" max="6" width="14.59765625" style="15" customWidth="1"/>
    <col min="7" max="9" width="3.59765625" style="16" customWidth="1"/>
    <col min="10" max="10" width="2.59765625" style="17" customWidth="1"/>
    <col min="11" max="13" width="3.59765625" style="15" customWidth="1"/>
    <col min="14" max="14" width="2.59765625" style="15" customWidth="1"/>
    <col min="15" max="17" width="3.59765625" style="1" customWidth="1"/>
    <col min="18" max="18" width="2.59765625" customWidth="1"/>
    <col min="19" max="21" width="3.59765625" customWidth="1"/>
    <col min="22" max="22" width="2.59765625" customWidth="1"/>
    <col min="23" max="25" width="3.59765625" customWidth="1"/>
    <col min="26" max="26" width="2.59765625" customWidth="1"/>
    <col min="27" max="29" width="3.59765625" customWidth="1"/>
    <col min="30" max="30" width="2.59765625" customWidth="1"/>
    <col min="31" max="31" width="4.3984375" customWidth="1"/>
    <col min="32" max="32" width="4.296875" customWidth="1"/>
    <col min="33" max="33" width="4.59765625" customWidth="1"/>
    <col min="34" max="34" width="4.5" customWidth="1"/>
    <col min="35" max="35" width="16" customWidth="1"/>
    <col min="38" max="38" width="14.09765625" customWidth="1"/>
  </cols>
  <sheetData>
    <row r="1" spans="1:42" ht="20.100000000000001" customHeight="1" thickBot="1">
      <c r="B1" s="233" t="s">
        <v>30</v>
      </c>
      <c r="C1" s="221"/>
      <c r="D1" s="234" t="s">
        <v>0</v>
      </c>
      <c r="E1" s="235"/>
      <c r="F1" s="236"/>
      <c r="G1" s="24"/>
      <c r="H1" s="23" t="s">
        <v>23</v>
      </c>
      <c r="I1" s="23"/>
      <c r="J1" s="237" t="s">
        <v>1</v>
      </c>
      <c r="K1" s="238"/>
      <c r="L1" s="239" t="s">
        <v>124</v>
      </c>
      <c r="M1" s="240"/>
      <c r="N1" s="240"/>
      <c r="O1" s="241"/>
      <c r="P1" s="33"/>
      <c r="Q1" s="63">
        <f>AA21</f>
        <v>6</v>
      </c>
      <c r="R1" s="34"/>
      <c r="S1" s="34"/>
      <c r="T1" s="34" t="s">
        <v>127</v>
      </c>
      <c r="U1" s="36"/>
      <c r="V1" s="34" t="s">
        <v>2</v>
      </c>
      <c r="W1" s="34"/>
      <c r="X1" s="34" t="s">
        <v>66</v>
      </c>
      <c r="Y1" s="36"/>
      <c r="Z1" s="34"/>
      <c r="AA1" s="34"/>
      <c r="AB1" s="63">
        <f>AA41</f>
        <v>7</v>
      </c>
      <c r="AC1" s="34"/>
      <c r="AD1" s="35"/>
      <c r="AE1" s="233" t="s">
        <v>8</v>
      </c>
      <c r="AF1" s="242"/>
      <c r="AG1" s="242"/>
      <c r="AH1" s="242"/>
      <c r="AI1" s="72"/>
    </row>
    <row r="2" spans="1:42" ht="15" customHeight="1" thickBot="1">
      <c r="A2" s="75" t="s">
        <v>20</v>
      </c>
      <c r="B2" s="64" t="s">
        <v>29</v>
      </c>
      <c r="C2" s="64" t="s">
        <v>27</v>
      </c>
      <c r="D2" s="18" t="s">
        <v>3</v>
      </c>
      <c r="E2" s="18" t="s">
        <v>21</v>
      </c>
      <c r="F2" s="25" t="s">
        <v>4</v>
      </c>
      <c r="G2" s="225">
        <v>1</v>
      </c>
      <c r="H2" s="226"/>
      <c r="I2" s="226"/>
      <c r="J2" s="20" t="s">
        <v>5</v>
      </c>
      <c r="K2" s="226">
        <v>2</v>
      </c>
      <c r="L2" s="226"/>
      <c r="M2" s="226"/>
      <c r="N2" s="19" t="s">
        <v>5</v>
      </c>
      <c r="O2" s="225">
        <v>3</v>
      </c>
      <c r="P2" s="226"/>
      <c r="Q2" s="227"/>
      <c r="R2" s="88" t="s">
        <v>5</v>
      </c>
      <c r="S2" s="230">
        <v>4</v>
      </c>
      <c r="T2" s="231"/>
      <c r="U2" s="231"/>
      <c r="V2" s="28" t="s">
        <v>5</v>
      </c>
      <c r="W2" s="230">
        <v>5</v>
      </c>
      <c r="X2" s="231"/>
      <c r="Y2" s="231"/>
      <c r="Z2" s="37" t="s">
        <v>5</v>
      </c>
      <c r="AA2" s="230">
        <v>6</v>
      </c>
      <c r="AB2" s="231"/>
      <c r="AC2" s="232"/>
      <c r="AD2" s="19" t="s">
        <v>5</v>
      </c>
      <c r="AE2" s="45" t="s">
        <v>28</v>
      </c>
      <c r="AF2" s="43" t="s">
        <v>11</v>
      </c>
      <c r="AG2" s="44" t="s">
        <v>31</v>
      </c>
      <c r="AH2" s="66" t="s">
        <v>7</v>
      </c>
      <c r="AI2" s="19" t="s">
        <v>26</v>
      </c>
      <c r="AJ2" s="80"/>
      <c r="AK2" s="18" t="s">
        <v>21</v>
      </c>
      <c r="AL2" s="25" t="s">
        <v>4</v>
      </c>
      <c r="AM2" s="45" t="s">
        <v>28</v>
      </c>
      <c r="AN2" s="43" t="s">
        <v>11</v>
      </c>
      <c r="AO2" s="66" t="s">
        <v>31</v>
      </c>
      <c r="AP2" s="89" t="s">
        <v>7</v>
      </c>
    </row>
    <row r="3" spans="1:42" ht="15" customHeight="1">
      <c r="A3" s="65">
        <f>COUNTIF($G$23:$AC$40,E3)</f>
        <v>0</v>
      </c>
      <c r="B3" s="74"/>
      <c r="C3" s="74">
        <f>COUNTIF(G3:AC3,"HR")</f>
        <v>0</v>
      </c>
      <c r="D3" s="212">
        <v>1</v>
      </c>
      <c r="E3" s="78" t="s">
        <v>131</v>
      </c>
      <c r="F3" s="60" t="s">
        <v>46</v>
      </c>
      <c r="G3" s="29" t="s">
        <v>7</v>
      </c>
      <c r="H3" s="21"/>
      <c r="I3" s="22"/>
      <c r="J3" s="11"/>
      <c r="K3" s="29"/>
      <c r="L3" s="21" t="s">
        <v>11</v>
      </c>
      <c r="M3" s="22"/>
      <c r="N3" s="11"/>
      <c r="O3" s="29"/>
      <c r="P3" s="79"/>
      <c r="Q3" s="59"/>
      <c r="R3" s="11"/>
      <c r="S3" s="29"/>
      <c r="T3" s="21">
        <v>8</v>
      </c>
      <c r="U3" s="22"/>
      <c r="V3" s="11"/>
      <c r="W3" s="29"/>
      <c r="X3" s="21" t="s">
        <v>7</v>
      </c>
      <c r="Y3" s="22"/>
      <c r="Z3" s="11"/>
      <c r="AA3" s="29"/>
      <c r="AB3" s="21"/>
      <c r="AC3" s="22"/>
      <c r="AD3" s="8"/>
      <c r="AE3" s="55">
        <f>COUNTA(G3:I3,K3:M3,O3:Q3,S3:U3,W3:Y3,AA3:AC3)</f>
        <v>4</v>
      </c>
      <c r="AF3" s="55">
        <f>COUNTIF(G3:AC3,"R")+(COUNTIF(G3:AC3,"HR")*2)</f>
        <v>1</v>
      </c>
      <c r="AG3" s="55">
        <f>A3+B3</f>
        <v>0</v>
      </c>
      <c r="AH3" s="67">
        <f>COUNTIF(G3:AC3,"K")</f>
        <v>2</v>
      </c>
      <c r="AI3" s="82" t="s">
        <v>24</v>
      </c>
      <c r="AK3" s="78"/>
      <c r="AL3" s="95" t="s">
        <v>46</v>
      </c>
      <c r="AM3" s="96" cm="1">
        <f t="array" ref="AM3:AP3">_xlfn.CHOOSECOLS(_xlfn._xlws.FILTER($F$3:$AH$20,$F$3:$F$20=AL3),26,27,28,29)</f>
        <v>4</v>
      </c>
      <c r="AN3" s="96">
        <v>1</v>
      </c>
      <c r="AO3" s="96">
        <v>0</v>
      </c>
      <c r="AP3" s="96">
        <v>2</v>
      </c>
    </row>
    <row r="4" spans="1:42" ht="15" customHeight="1">
      <c r="A4" s="65">
        <f t="shared" ref="A4:A20" si="0">COUNTIF($G$23:$AC$40,E4)</f>
        <v>0</v>
      </c>
      <c r="B4" s="65"/>
      <c r="C4" s="74">
        <f t="shared" ref="C4:C20" si="1">COUNTIF(G4:AC4,"HR")</f>
        <v>0</v>
      </c>
      <c r="D4" s="212"/>
      <c r="E4" s="77"/>
      <c r="F4" s="61"/>
      <c r="G4" s="30"/>
      <c r="H4" s="3"/>
      <c r="I4" s="6"/>
      <c r="J4" s="12"/>
      <c r="K4" s="30"/>
      <c r="L4" s="3"/>
      <c r="M4" s="6"/>
      <c r="N4" s="12"/>
      <c r="O4" s="30"/>
      <c r="P4" s="3"/>
      <c r="Q4" s="6"/>
      <c r="R4" s="12"/>
      <c r="S4" s="30"/>
      <c r="T4" s="3"/>
      <c r="U4" s="6"/>
      <c r="V4" s="12"/>
      <c r="W4" s="30"/>
      <c r="X4" s="3"/>
      <c r="Y4" s="6"/>
      <c r="Z4" s="12"/>
      <c r="AA4" s="30"/>
      <c r="AB4" s="3"/>
      <c r="AC4" s="6"/>
      <c r="AD4" s="9"/>
      <c r="AE4" s="26">
        <f t="shared" ref="AE4:AE20" si="2">COUNTA(G4:I4,K4:M4,O4:Q4,S4:U4,W4:Y4,AA4:AC4)</f>
        <v>0</v>
      </c>
      <c r="AF4" s="55">
        <f t="shared" ref="AF4:AF20" si="3">COUNTIF(G4:AC4,"R")+(COUNTIF(G4:AC4,"HR")*2)</f>
        <v>0</v>
      </c>
      <c r="AG4" s="55">
        <f t="shared" ref="AG4:AG20" si="4">A4+B4</f>
        <v>0</v>
      </c>
      <c r="AH4" s="68">
        <f t="shared" ref="AH4:AH20" si="5">COUNTIF(G4:AC4,"K")</f>
        <v>0</v>
      </c>
      <c r="AI4" s="83"/>
      <c r="AK4" s="77"/>
      <c r="AL4" s="95" t="s">
        <v>42</v>
      </c>
      <c r="AM4" s="96" cm="1">
        <f t="array" ref="AM4:AP4">_xlfn.CHOOSECOLS(_xlfn._xlws.FILTER($F$3:$AH$20,$F$3:$F$20=AL4),26,27,28,29)</f>
        <v>4</v>
      </c>
      <c r="AN4" s="93">
        <v>0</v>
      </c>
      <c r="AO4" s="93">
        <v>1</v>
      </c>
      <c r="AP4" s="93">
        <v>4</v>
      </c>
    </row>
    <row r="5" spans="1:42" ht="15" customHeight="1">
      <c r="A5" s="65">
        <f t="shared" si="0"/>
        <v>0</v>
      </c>
      <c r="B5" s="65"/>
      <c r="C5" s="74">
        <f t="shared" si="1"/>
        <v>0</v>
      </c>
      <c r="D5" s="213"/>
      <c r="E5" s="77"/>
      <c r="F5" s="61"/>
      <c r="G5" s="31"/>
      <c r="H5" s="4"/>
      <c r="I5" s="7"/>
      <c r="J5" s="12"/>
      <c r="K5" s="31"/>
      <c r="L5" s="4"/>
      <c r="M5" s="7"/>
      <c r="N5" s="12"/>
      <c r="O5" s="31"/>
      <c r="P5" s="4"/>
      <c r="Q5" s="7"/>
      <c r="R5" s="12"/>
      <c r="S5" s="31"/>
      <c r="T5" s="4"/>
      <c r="U5" s="7"/>
      <c r="V5" s="12"/>
      <c r="W5" s="31"/>
      <c r="X5" s="4"/>
      <c r="Y5" s="7"/>
      <c r="Z5" s="12"/>
      <c r="AA5" s="31"/>
      <c r="AB5" s="4"/>
      <c r="AC5" s="7"/>
      <c r="AD5" s="9"/>
      <c r="AE5" s="26">
        <f t="shared" si="2"/>
        <v>0</v>
      </c>
      <c r="AF5" s="55">
        <f t="shared" si="3"/>
        <v>0</v>
      </c>
      <c r="AG5" s="55">
        <f t="shared" si="4"/>
        <v>0</v>
      </c>
      <c r="AH5" s="68">
        <f t="shared" si="5"/>
        <v>0</v>
      </c>
      <c r="AI5" s="83"/>
      <c r="AK5" s="77"/>
      <c r="AL5" s="95" t="s">
        <v>41</v>
      </c>
      <c r="AM5" s="96" cm="1">
        <f t="array" ref="AM5:AP5">_xlfn.CHOOSECOLS(_xlfn._xlws.FILTER($F$3:$AH$20,$F$3:$F$20=AL5),26,27,28,29)</f>
        <v>4</v>
      </c>
      <c r="AN5" s="93">
        <v>1</v>
      </c>
      <c r="AO5" s="93">
        <v>0</v>
      </c>
      <c r="AP5" s="93">
        <v>3</v>
      </c>
    </row>
    <row r="6" spans="1:42" ht="15" customHeight="1">
      <c r="A6" s="65">
        <f t="shared" si="0"/>
        <v>1</v>
      </c>
      <c r="B6" s="65"/>
      <c r="C6" s="74">
        <f t="shared" si="1"/>
        <v>0</v>
      </c>
      <c r="D6" s="214">
        <v>2</v>
      </c>
      <c r="E6" s="77" t="s">
        <v>147</v>
      </c>
      <c r="F6" s="61" t="s">
        <v>42</v>
      </c>
      <c r="G6" s="32" t="s">
        <v>7</v>
      </c>
      <c r="H6" s="2"/>
      <c r="I6" s="5"/>
      <c r="J6" s="12"/>
      <c r="K6" s="32"/>
      <c r="L6" s="2" t="s">
        <v>7</v>
      </c>
      <c r="M6" s="5"/>
      <c r="N6" s="12"/>
      <c r="O6" s="32"/>
      <c r="P6" s="2"/>
      <c r="Q6" s="5"/>
      <c r="R6" s="12"/>
      <c r="S6" s="32"/>
      <c r="T6" s="2" t="s">
        <v>7</v>
      </c>
      <c r="U6" s="5"/>
      <c r="V6" s="12"/>
      <c r="W6" s="32"/>
      <c r="X6" s="2" t="s">
        <v>7</v>
      </c>
      <c r="Y6" s="5"/>
      <c r="Z6" s="12"/>
      <c r="AA6" s="32"/>
      <c r="AB6" s="2"/>
      <c r="AC6" s="5"/>
      <c r="AD6" s="9"/>
      <c r="AE6" s="26">
        <f t="shared" si="2"/>
        <v>4</v>
      </c>
      <c r="AF6" s="55">
        <f t="shared" si="3"/>
        <v>0</v>
      </c>
      <c r="AG6" s="55">
        <f t="shared" si="4"/>
        <v>1</v>
      </c>
      <c r="AH6" s="68">
        <f t="shared" si="5"/>
        <v>4</v>
      </c>
      <c r="AI6" s="84" t="s">
        <v>9</v>
      </c>
      <c r="AK6" s="77"/>
      <c r="AL6" s="95" t="s">
        <v>123</v>
      </c>
      <c r="AM6" s="96" cm="1">
        <f t="array" ref="AM6:AP6">_xlfn.CHOOSECOLS(_xlfn._xlws.FILTER($F$3:$AH$20,$F$3:$F$20=AL6),26,27,28,29)</f>
        <v>4</v>
      </c>
      <c r="AN6" s="93">
        <v>1</v>
      </c>
      <c r="AO6" s="93">
        <v>0</v>
      </c>
      <c r="AP6" s="93">
        <v>2</v>
      </c>
    </row>
    <row r="7" spans="1:42" ht="15" customHeight="1">
      <c r="A7" s="65">
        <f t="shared" si="0"/>
        <v>0</v>
      </c>
      <c r="B7" s="65"/>
      <c r="C7" s="74">
        <f t="shared" si="1"/>
        <v>0</v>
      </c>
      <c r="D7" s="212"/>
      <c r="E7" s="77"/>
      <c r="F7" s="61"/>
      <c r="G7" s="30"/>
      <c r="H7" s="3"/>
      <c r="I7" s="6"/>
      <c r="J7" s="12"/>
      <c r="K7" s="99"/>
      <c r="L7" s="100"/>
      <c r="M7" s="6"/>
      <c r="N7" s="12"/>
      <c r="O7" s="30"/>
      <c r="P7" s="3"/>
      <c r="Q7" s="6"/>
      <c r="R7" s="12"/>
      <c r="S7" s="30"/>
      <c r="T7" s="3"/>
      <c r="U7" s="6"/>
      <c r="V7" s="12"/>
      <c r="W7" s="30"/>
      <c r="X7" s="3"/>
      <c r="Y7" s="6"/>
      <c r="Z7" s="12"/>
      <c r="AA7" s="30"/>
      <c r="AB7" s="3"/>
      <c r="AC7" s="6"/>
      <c r="AD7" s="9"/>
      <c r="AE7" s="26">
        <f t="shared" si="2"/>
        <v>0</v>
      </c>
      <c r="AF7" s="55">
        <f t="shared" si="3"/>
        <v>0</v>
      </c>
      <c r="AG7" s="55">
        <f t="shared" si="4"/>
        <v>0</v>
      </c>
      <c r="AH7" s="68">
        <f t="shared" si="5"/>
        <v>0</v>
      </c>
      <c r="AI7" s="83"/>
      <c r="AK7" s="77"/>
      <c r="AL7" s="95" t="s">
        <v>49</v>
      </c>
      <c r="AM7" s="96" cm="1">
        <f t="array" ref="AM7:AP7">_xlfn.CHOOSECOLS(_xlfn._xlws.FILTER($F$3:$AH$20,$F$3:$F$20=AL7),26,27,28,29)</f>
        <v>2</v>
      </c>
      <c r="AN7" s="93">
        <v>0</v>
      </c>
      <c r="AO7" s="93">
        <v>0</v>
      </c>
      <c r="AP7" s="93">
        <v>2</v>
      </c>
    </row>
    <row r="8" spans="1:42" ht="15" customHeight="1">
      <c r="A8" s="65">
        <f t="shared" si="0"/>
        <v>0</v>
      </c>
      <c r="B8" s="65"/>
      <c r="C8" s="74">
        <f t="shared" si="1"/>
        <v>0</v>
      </c>
      <c r="D8" s="213"/>
      <c r="E8" s="77"/>
      <c r="F8" s="61"/>
      <c r="G8" s="31"/>
      <c r="H8" s="4"/>
      <c r="I8" s="7"/>
      <c r="J8" s="12"/>
      <c r="K8" s="101"/>
      <c r="L8" s="102"/>
      <c r="M8" s="7"/>
      <c r="N8" s="12"/>
      <c r="O8" s="31"/>
      <c r="P8" s="4"/>
      <c r="Q8" s="7"/>
      <c r="R8" s="12"/>
      <c r="S8" s="31"/>
      <c r="T8" s="4"/>
      <c r="U8" s="7"/>
      <c r="V8" s="12"/>
      <c r="W8" s="31"/>
      <c r="X8" s="4"/>
      <c r="Y8" s="7"/>
      <c r="Z8" s="12"/>
      <c r="AA8" s="31"/>
      <c r="AB8" s="4"/>
      <c r="AC8" s="7"/>
      <c r="AD8" s="9"/>
      <c r="AE8" s="26">
        <f>COUNTA(G8:I8,K8:M8,O8:Q8,S8:U8,W8:Y8,AA8:AC8)</f>
        <v>0</v>
      </c>
      <c r="AF8" s="55">
        <f t="shared" si="3"/>
        <v>0</v>
      </c>
      <c r="AG8" s="55">
        <f t="shared" si="4"/>
        <v>0</v>
      </c>
      <c r="AH8" s="68">
        <f t="shared" si="5"/>
        <v>0</v>
      </c>
      <c r="AI8" s="83"/>
      <c r="AK8" s="77"/>
      <c r="AL8" s="95" t="s">
        <v>47</v>
      </c>
      <c r="AM8" s="96" cm="1">
        <f t="array" ref="AM8:AP8">_xlfn.CHOOSECOLS(_xlfn._xlws.FILTER($F$3:$AH$20,$F$3:$F$20=AL8),26,27,28,29)</f>
        <v>2</v>
      </c>
      <c r="AN8" s="93">
        <v>0</v>
      </c>
      <c r="AO8" s="93">
        <v>0</v>
      </c>
      <c r="AP8" s="93">
        <v>2</v>
      </c>
    </row>
    <row r="9" spans="1:42" ht="15" customHeight="1">
      <c r="A9" s="65">
        <f t="shared" si="0"/>
        <v>0</v>
      </c>
      <c r="B9" s="65"/>
      <c r="C9" s="74">
        <f t="shared" si="1"/>
        <v>0</v>
      </c>
      <c r="D9" s="214">
        <v>3</v>
      </c>
      <c r="E9" s="77" t="s">
        <v>148</v>
      </c>
      <c r="F9" s="61" t="s">
        <v>41</v>
      </c>
      <c r="G9" s="32" t="s">
        <v>7</v>
      </c>
      <c r="H9" s="2"/>
      <c r="I9" s="5"/>
      <c r="J9" s="12"/>
      <c r="K9" s="103"/>
      <c r="L9" s="104"/>
      <c r="M9" s="5"/>
      <c r="N9" s="12"/>
      <c r="O9" s="32" t="s">
        <v>7</v>
      </c>
      <c r="P9" s="2"/>
      <c r="Q9" s="5"/>
      <c r="R9" s="12"/>
      <c r="S9" s="32"/>
      <c r="T9" s="2" t="s">
        <v>7</v>
      </c>
      <c r="U9" s="5"/>
      <c r="V9" s="12"/>
      <c r="W9" s="32"/>
      <c r="X9" s="2"/>
      <c r="Y9" s="5"/>
      <c r="Z9" s="12"/>
      <c r="AA9" s="32" t="s">
        <v>11</v>
      </c>
      <c r="AB9" s="2"/>
      <c r="AC9" s="5"/>
      <c r="AD9" s="9"/>
      <c r="AE9" s="26">
        <f t="shared" si="2"/>
        <v>4</v>
      </c>
      <c r="AF9" s="55">
        <f t="shared" si="3"/>
        <v>1</v>
      </c>
      <c r="AG9" s="55">
        <f t="shared" si="4"/>
        <v>0</v>
      </c>
      <c r="AH9" s="68">
        <f t="shared" si="5"/>
        <v>3</v>
      </c>
      <c r="AI9" s="85"/>
      <c r="AK9" s="65"/>
      <c r="AL9" s="95" t="s">
        <v>154</v>
      </c>
      <c r="AM9" s="96" cm="1">
        <f t="array" ref="AM9:AP9">_xlfn.CHOOSECOLS(_xlfn._xlws.FILTER($F$3:$AH$20,$F$3:$F$20=AL9),26,27,28,29)</f>
        <v>4</v>
      </c>
      <c r="AN9" s="93">
        <v>3</v>
      </c>
      <c r="AO9" s="93">
        <v>0</v>
      </c>
      <c r="AP9" s="93">
        <v>0</v>
      </c>
    </row>
    <row r="10" spans="1:42" ht="15" customHeight="1">
      <c r="A10" s="65">
        <f t="shared" si="0"/>
        <v>0</v>
      </c>
      <c r="B10" s="65"/>
      <c r="C10" s="74">
        <f t="shared" si="1"/>
        <v>0</v>
      </c>
      <c r="D10" s="212"/>
      <c r="E10" s="77"/>
      <c r="F10" s="61"/>
      <c r="G10" s="30"/>
      <c r="H10" s="3"/>
      <c r="I10" s="6"/>
      <c r="J10" s="12"/>
      <c r="K10" s="108"/>
      <c r="L10" s="100"/>
      <c r="M10" s="6"/>
      <c r="N10" s="12"/>
      <c r="O10" s="30"/>
      <c r="P10" s="3"/>
      <c r="Q10" s="6"/>
      <c r="R10" s="12"/>
      <c r="S10" s="30"/>
      <c r="T10" s="3"/>
      <c r="U10" s="6"/>
      <c r="V10" s="12"/>
      <c r="W10" s="30"/>
      <c r="X10" s="3"/>
      <c r="Y10" s="6"/>
      <c r="Z10" s="12"/>
      <c r="AA10" s="30"/>
      <c r="AB10" s="3"/>
      <c r="AC10" s="6"/>
      <c r="AD10" s="9"/>
      <c r="AE10" s="26">
        <f t="shared" si="2"/>
        <v>0</v>
      </c>
      <c r="AF10" s="55">
        <f t="shared" si="3"/>
        <v>0</v>
      </c>
      <c r="AG10" s="55">
        <f t="shared" si="4"/>
        <v>0</v>
      </c>
      <c r="AH10" s="68">
        <f t="shared" si="5"/>
        <v>0</v>
      </c>
      <c r="AI10" s="84" t="s">
        <v>10</v>
      </c>
      <c r="AK10" s="65"/>
      <c r="AL10" s="95"/>
      <c r="AM10" s="96"/>
      <c r="AN10" s="93"/>
      <c r="AO10" s="93"/>
      <c r="AP10" s="93"/>
    </row>
    <row r="11" spans="1:42" ht="15" customHeight="1">
      <c r="A11" s="65">
        <f t="shared" si="0"/>
        <v>0</v>
      </c>
      <c r="B11" s="65"/>
      <c r="C11" s="74">
        <f t="shared" si="1"/>
        <v>0</v>
      </c>
      <c r="D11" s="213"/>
      <c r="E11" s="77"/>
      <c r="F11" s="61"/>
      <c r="G11" s="31"/>
      <c r="H11" s="4"/>
      <c r="I11" s="7"/>
      <c r="J11" s="12"/>
      <c r="K11" s="101"/>
      <c r="L11" s="102"/>
      <c r="M11" s="7"/>
      <c r="N11" s="12"/>
      <c r="O11" s="31"/>
      <c r="P11" s="4"/>
      <c r="Q11" s="7"/>
      <c r="R11" s="12"/>
      <c r="S11" s="31"/>
      <c r="T11" s="4"/>
      <c r="U11" s="7"/>
      <c r="V11" s="12"/>
      <c r="W11" s="31"/>
      <c r="X11" s="4"/>
      <c r="Y11" s="7"/>
      <c r="Z11" s="12"/>
      <c r="AA11" s="31"/>
      <c r="AB11" s="4"/>
      <c r="AC11" s="7"/>
      <c r="AD11" s="9"/>
      <c r="AE11" s="26">
        <f t="shared" si="2"/>
        <v>0</v>
      </c>
      <c r="AF11" s="55">
        <f t="shared" si="3"/>
        <v>0</v>
      </c>
      <c r="AG11" s="55">
        <f t="shared" si="4"/>
        <v>0</v>
      </c>
      <c r="AH11" s="68">
        <f t="shared" si="5"/>
        <v>0</v>
      </c>
      <c r="AI11" s="83"/>
      <c r="AK11" s="65"/>
      <c r="AL11" s="95"/>
      <c r="AM11" s="96"/>
      <c r="AN11" s="93"/>
      <c r="AO11" s="93"/>
      <c r="AP11" s="93"/>
    </row>
    <row r="12" spans="1:42" ht="15" customHeight="1">
      <c r="A12" s="65">
        <f t="shared" si="0"/>
        <v>0</v>
      </c>
      <c r="B12" s="65"/>
      <c r="C12" s="74">
        <f t="shared" si="1"/>
        <v>0</v>
      </c>
      <c r="D12" s="214">
        <v>4</v>
      </c>
      <c r="E12" s="77" t="s">
        <v>146</v>
      </c>
      <c r="F12" s="61" t="s">
        <v>123</v>
      </c>
      <c r="G12" s="32"/>
      <c r="H12" s="2"/>
      <c r="I12" s="5"/>
      <c r="J12" s="12"/>
      <c r="K12" s="32" t="s">
        <v>7</v>
      </c>
      <c r="L12" s="2"/>
      <c r="M12" s="5"/>
      <c r="N12" s="12"/>
      <c r="O12" s="32" t="s">
        <v>7</v>
      </c>
      <c r="P12" s="2"/>
      <c r="Q12" s="5"/>
      <c r="R12" s="12"/>
      <c r="S12" s="32"/>
      <c r="T12" s="2"/>
      <c r="U12" s="5"/>
      <c r="V12" s="12"/>
      <c r="W12" s="32" t="s">
        <v>11</v>
      </c>
      <c r="X12" s="2"/>
      <c r="Y12" s="5"/>
      <c r="Z12" s="12"/>
      <c r="AA12" s="32">
        <v>8</v>
      </c>
      <c r="AB12" s="2"/>
      <c r="AC12" s="5"/>
      <c r="AD12" s="9"/>
      <c r="AE12" s="26">
        <f t="shared" si="2"/>
        <v>4</v>
      </c>
      <c r="AF12" s="55">
        <f t="shared" si="3"/>
        <v>1</v>
      </c>
      <c r="AG12" s="55">
        <f t="shared" si="4"/>
        <v>0</v>
      </c>
      <c r="AH12" s="68">
        <f t="shared" si="5"/>
        <v>2</v>
      </c>
      <c r="AI12" s="83"/>
      <c r="AK12" s="93"/>
      <c r="AL12" s="95"/>
      <c r="AM12" s="96"/>
      <c r="AN12" s="93"/>
      <c r="AO12" s="93"/>
      <c r="AP12" s="93"/>
    </row>
    <row r="13" spans="1:42" ht="15" customHeight="1">
      <c r="A13" s="65">
        <f t="shared" si="0"/>
        <v>0</v>
      </c>
      <c r="B13" s="65"/>
      <c r="C13" s="74">
        <f t="shared" si="1"/>
        <v>0</v>
      </c>
      <c r="D13" s="212"/>
      <c r="E13" s="77"/>
      <c r="F13" s="61"/>
      <c r="G13" s="30"/>
      <c r="H13" s="3"/>
      <c r="I13" s="6"/>
      <c r="J13" s="12"/>
      <c r="K13" s="30"/>
      <c r="L13" s="3"/>
      <c r="M13" s="6"/>
      <c r="N13" s="12"/>
      <c r="O13" s="30"/>
      <c r="P13" s="3"/>
      <c r="Q13" s="6"/>
      <c r="R13" s="12"/>
      <c r="S13" s="30"/>
      <c r="T13" s="3"/>
      <c r="U13" s="6"/>
      <c r="V13" s="12"/>
      <c r="W13" s="30"/>
      <c r="X13" s="3"/>
      <c r="Y13" s="6"/>
      <c r="Z13" s="12"/>
      <c r="AA13" s="30"/>
      <c r="AB13" s="3"/>
      <c r="AC13" s="6"/>
      <c r="AD13" s="9"/>
      <c r="AE13" s="26">
        <f t="shared" si="2"/>
        <v>0</v>
      </c>
      <c r="AF13" s="55">
        <f t="shared" si="3"/>
        <v>0</v>
      </c>
      <c r="AG13" s="55">
        <f t="shared" si="4"/>
        <v>0</v>
      </c>
      <c r="AH13" s="68">
        <f t="shared" si="5"/>
        <v>0</v>
      </c>
      <c r="AI13" s="84"/>
      <c r="AK13" s="93"/>
      <c r="AL13" s="95"/>
      <c r="AM13" s="96"/>
      <c r="AN13" s="93"/>
      <c r="AO13" s="93"/>
      <c r="AP13" s="93"/>
    </row>
    <row r="14" spans="1:42" ht="15" customHeight="1">
      <c r="A14" s="65">
        <f t="shared" si="0"/>
        <v>0</v>
      </c>
      <c r="B14" s="65"/>
      <c r="C14" s="74">
        <f t="shared" si="1"/>
        <v>0</v>
      </c>
      <c r="D14" s="213"/>
      <c r="E14" s="77"/>
      <c r="F14" s="61"/>
      <c r="G14" s="31"/>
      <c r="H14" s="4"/>
      <c r="I14" s="7"/>
      <c r="J14" s="12"/>
      <c r="K14" s="31"/>
      <c r="L14" s="4"/>
      <c r="M14" s="7"/>
      <c r="N14" s="12"/>
      <c r="O14" s="31"/>
      <c r="P14" s="4"/>
      <c r="Q14" s="7"/>
      <c r="R14" s="12"/>
      <c r="S14" s="31"/>
      <c r="T14" s="4"/>
      <c r="U14" s="7"/>
      <c r="V14" s="12"/>
      <c r="W14" s="31"/>
      <c r="X14" s="4"/>
      <c r="Y14" s="7"/>
      <c r="Z14" s="12"/>
      <c r="AA14" s="31"/>
      <c r="AB14" s="4"/>
      <c r="AC14" s="7"/>
      <c r="AD14" s="9"/>
      <c r="AE14" s="26">
        <f t="shared" si="2"/>
        <v>0</v>
      </c>
      <c r="AF14" s="55">
        <f t="shared" si="3"/>
        <v>0</v>
      </c>
      <c r="AG14" s="55">
        <f t="shared" si="4"/>
        <v>0</v>
      </c>
      <c r="AH14" s="68">
        <f t="shared" si="5"/>
        <v>0</v>
      </c>
      <c r="AI14" s="84" t="s">
        <v>12</v>
      </c>
      <c r="AK14" s="93"/>
      <c r="AL14" s="95"/>
      <c r="AM14" s="96"/>
      <c r="AN14" s="93"/>
      <c r="AO14" s="93"/>
      <c r="AP14" s="93"/>
    </row>
    <row r="15" spans="1:42" ht="15" customHeight="1">
      <c r="A15" s="65">
        <f t="shared" si="0"/>
        <v>0</v>
      </c>
      <c r="B15" s="65"/>
      <c r="C15" s="74">
        <f t="shared" si="1"/>
        <v>0</v>
      </c>
      <c r="D15" s="214">
        <v>5</v>
      </c>
      <c r="E15" s="77" t="s">
        <v>150</v>
      </c>
      <c r="F15" s="61" t="s">
        <v>49</v>
      </c>
      <c r="G15" s="32"/>
      <c r="H15" s="2"/>
      <c r="I15" s="5"/>
      <c r="J15" s="12"/>
      <c r="K15" s="32" t="s">
        <v>7</v>
      </c>
      <c r="L15" s="2"/>
      <c r="M15" s="5"/>
      <c r="N15" s="12"/>
      <c r="O15" s="32" t="s">
        <v>7</v>
      </c>
      <c r="P15" s="2"/>
      <c r="Q15" s="5"/>
      <c r="R15" s="12"/>
      <c r="S15" s="32"/>
      <c r="T15" s="2"/>
      <c r="U15" s="5"/>
      <c r="V15" s="12"/>
      <c r="W15" s="32"/>
      <c r="X15" s="2"/>
      <c r="Y15" s="5"/>
      <c r="Z15" s="12"/>
      <c r="AA15" s="32"/>
      <c r="AB15" s="2"/>
      <c r="AC15" s="5"/>
      <c r="AD15" s="9"/>
      <c r="AE15" s="26">
        <f t="shared" si="2"/>
        <v>2</v>
      </c>
      <c r="AF15" s="55">
        <f t="shared" si="3"/>
        <v>0</v>
      </c>
      <c r="AG15" s="55">
        <f t="shared" si="4"/>
        <v>0</v>
      </c>
      <c r="AH15" s="68">
        <f t="shared" si="5"/>
        <v>2</v>
      </c>
      <c r="AI15" s="228"/>
      <c r="AK15" s="77"/>
      <c r="AL15" s="94"/>
      <c r="AM15" s="96"/>
      <c r="AN15" s="93"/>
      <c r="AO15" s="93"/>
      <c r="AP15" s="93"/>
    </row>
    <row r="16" spans="1:42" ht="15" customHeight="1">
      <c r="A16" s="65">
        <f t="shared" si="0"/>
        <v>0</v>
      </c>
      <c r="B16" s="65"/>
      <c r="C16" s="74">
        <f t="shared" si="1"/>
        <v>0</v>
      </c>
      <c r="D16" s="212"/>
      <c r="E16" s="77" t="s">
        <v>151</v>
      </c>
      <c r="F16" s="61" t="s">
        <v>47</v>
      </c>
      <c r="G16" s="30"/>
      <c r="H16" s="3"/>
      <c r="I16" s="6"/>
      <c r="J16" s="12"/>
      <c r="K16" s="30"/>
      <c r="L16" s="3"/>
      <c r="M16" s="6"/>
      <c r="N16" s="12"/>
      <c r="O16" s="30"/>
      <c r="P16" s="3"/>
      <c r="Q16" s="6"/>
      <c r="R16" s="12"/>
      <c r="S16" s="30"/>
      <c r="T16" s="3"/>
      <c r="U16" s="6"/>
      <c r="V16" s="12"/>
      <c r="W16" s="30" t="s">
        <v>7</v>
      </c>
      <c r="X16" s="3"/>
      <c r="Y16" s="6"/>
      <c r="Z16" s="12"/>
      <c r="AA16" s="30" t="s">
        <v>7</v>
      </c>
      <c r="AB16" s="3"/>
      <c r="AC16" s="6"/>
      <c r="AD16" s="9"/>
      <c r="AE16" s="26">
        <f t="shared" si="2"/>
        <v>2</v>
      </c>
      <c r="AF16" s="55">
        <f t="shared" si="3"/>
        <v>0</v>
      </c>
      <c r="AG16" s="55">
        <f t="shared" si="4"/>
        <v>0</v>
      </c>
      <c r="AH16" s="68">
        <f t="shared" si="5"/>
        <v>2</v>
      </c>
      <c r="AI16" s="228"/>
      <c r="AM16" s="93">
        <f>SUM(AM3:AM15)</f>
        <v>24</v>
      </c>
      <c r="AN16" s="93">
        <f>SUM(AN3:AN15)</f>
        <v>6</v>
      </c>
      <c r="AO16" s="93">
        <f>SUM(AO3:AO15)</f>
        <v>1</v>
      </c>
      <c r="AP16" s="93">
        <f>SUM(AP3:AP15)</f>
        <v>15</v>
      </c>
    </row>
    <row r="17" spans="1:42" ht="15" customHeight="1">
      <c r="A17" s="65">
        <f t="shared" si="0"/>
        <v>0</v>
      </c>
      <c r="B17" s="65"/>
      <c r="C17" s="74">
        <f t="shared" si="1"/>
        <v>0</v>
      </c>
      <c r="D17" s="213"/>
      <c r="E17" s="77"/>
      <c r="F17" s="61"/>
      <c r="G17" s="31"/>
      <c r="H17" s="4"/>
      <c r="I17" s="7"/>
      <c r="J17" s="12"/>
      <c r="K17" s="31"/>
      <c r="L17" s="4"/>
      <c r="M17" s="7"/>
      <c r="N17" s="12"/>
      <c r="O17" s="31"/>
      <c r="P17" s="4"/>
      <c r="Q17" s="7"/>
      <c r="R17" s="12"/>
      <c r="S17" s="31"/>
      <c r="T17" s="4"/>
      <c r="U17" s="7"/>
      <c r="V17" s="12"/>
      <c r="W17" s="31"/>
      <c r="X17" s="4"/>
      <c r="Y17" s="7"/>
      <c r="Z17" s="12"/>
      <c r="AA17" s="31"/>
      <c r="AB17" s="4"/>
      <c r="AC17" s="7"/>
      <c r="AD17" s="9"/>
      <c r="AE17" s="26">
        <f t="shared" si="2"/>
        <v>0</v>
      </c>
      <c r="AF17" s="55">
        <f t="shared" si="3"/>
        <v>0</v>
      </c>
      <c r="AG17" s="55">
        <f t="shared" si="4"/>
        <v>0</v>
      </c>
      <c r="AH17" s="68">
        <f t="shared" si="5"/>
        <v>0</v>
      </c>
      <c r="AI17" s="228"/>
    </row>
    <row r="18" spans="1:42" ht="15" customHeight="1">
      <c r="A18" s="65">
        <f t="shared" si="0"/>
        <v>0</v>
      </c>
      <c r="B18" s="65"/>
      <c r="C18" s="74">
        <f t="shared" si="1"/>
        <v>0</v>
      </c>
      <c r="D18" s="214">
        <v>6</v>
      </c>
      <c r="E18" s="77" t="s">
        <v>149</v>
      </c>
      <c r="F18" s="61" t="s">
        <v>44</v>
      </c>
      <c r="G18" s="32"/>
      <c r="H18" s="2"/>
      <c r="I18" s="5"/>
      <c r="J18" s="12"/>
      <c r="K18" s="32" t="s">
        <v>11</v>
      </c>
      <c r="L18" s="2"/>
      <c r="M18" s="5"/>
      <c r="N18" s="12"/>
      <c r="O18" s="32"/>
      <c r="P18" s="2"/>
      <c r="Q18" s="5"/>
      <c r="R18" s="12"/>
      <c r="S18" s="32" t="s">
        <v>11</v>
      </c>
      <c r="T18" s="2"/>
      <c r="U18" s="5"/>
      <c r="V18" s="12"/>
      <c r="W18" s="32" t="s">
        <v>11</v>
      </c>
      <c r="X18" s="2"/>
      <c r="Y18" s="5"/>
      <c r="Z18" s="12"/>
      <c r="AA18" s="32">
        <v>35</v>
      </c>
      <c r="AB18" s="2"/>
      <c r="AC18" s="5"/>
      <c r="AD18" s="9"/>
      <c r="AE18" s="26">
        <f t="shared" si="2"/>
        <v>4</v>
      </c>
      <c r="AF18" s="55">
        <f t="shared" si="3"/>
        <v>3</v>
      </c>
      <c r="AG18" s="55">
        <f t="shared" si="4"/>
        <v>0</v>
      </c>
      <c r="AH18" s="68">
        <f t="shared" si="5"/>
        <v>0</v>
      </c>
      <c r="AI18" s="228"/>
    </row>
    <row r="19" spans="1:42" ht="15" customHeight="1">
      <c r="A19" s="65">
        <f t="shared" si="0"/>
        <v>0</v>
      </c>
      <c r="B19" s="65"/>
      <c r="C19" s="74">
        <f t="shared" si="1"/>
        <v>0</v>
      </c>
      <c r="D19" s="218"/>
      <c r="E19" s="77"/>
      <c r="F19" s="61"/>
      <c r="G19" s="30"/>
      <c r="H19" s="3"/>
      <c r="I19" s="6"/>
      <c r="J19" s="12"/>
      <c r="K19" s="30"/>
      <c r="L19" s="3"/>
      <c r="M19" s="6"/>
      <c r="N19" s="12"/>
      <c r="O19" s="30"/>
      <c r="P19" s="3"/>
      <c r="Q19" s="6"/>
      <c r="R19" s="12"/>
      <c r="S19" s="30"/>
      <c r="T19" s="3"/>
      <c r="U19" s="6"/>
      <c r="V19" s="12"/>
      <c r="W19" s="99"/>
      <c r="X19" s="3"/>
      <c r="Y19" s="6"/>
      <c r="Z19" s="12"/>
      <c r="AA19" s="30"/>
      <c r="AB19" s="3"/>
      <c r="AC19" s="6"/>
      <c r="AD19" s="9"/>
      <c r="AE19" s="26">
        <f t="shared" si="2"/>
        <v>0</v>
      </c>
      <c r="AF19" s="55">
        <f t="shared" si="3"/>
        <v>0</v>
      </c>
      <c r="AG19" s="55">
        <f t="shared" si="4"/>
        <v>0</v>
      </c>
      <c r="AH19" s="68">
        <f t="shared" si="5"/>
        <v>0</v>
      </c>
      <c r="AI19" s="228"/>
    </row>
    <row r="20" spans="1:42" ht="15" customHeight="1" thickBot="1">
      <c r="A20" s="73">
        <f t="shared" si="0"/>
        <v>0</v>
      </c>
      <c r="B20" s="73"/>
      <c r="C20" s="74">
        <f t="shared" si="1"/>
        <v>0</v>
      </c>
      <c r="D20" s="218"/>
      <c r="E20" s="77"/>
      <c r="F20" s="61"/>
      <c r="G20" s="47"/>
      <c r="H20" s="48"/>
      <c r="I20" s="49"/>
      <c r="J20" s="50"/>
      <c r="K20" s="47"/>
      <c r="L20" s="48"/>
      <c r="M20" s="49"/>
      <c r="N20" s="50"/>
      <c r="O20" s="47"/>
      <c r="P20" s="48"/>
      <c r="Q20" s="49"/>
      <c r="R20" s="13"/>
      <c r="S20" s="47"/>
      <c r="T20" s="48"/>
      <c r="U20" s="49"/>
      <c r="V20" s="50"/>
      <c r="W20" s="47"/>
      <c r="X20" s="48"/>
      <c r="Y20" s="49"/>
      <c r="Z20" s="50"/>
      <c r="AA20" s="47"/>
      <c r="AB20" s="48"/>
      <c r="AC20" s="49"/>
      <c r="AD20" s="10"/>
      <c r="AE20" s="51">
        <f t="shared" si="2"/>
        <v>0</v>
      </c>
      <c r="AF20" s="55">
        <f t="shared" si="3"/>
        <v>0</v>
      </c>
      <c r="AG20" s="55">
        <f t="shared" si="4"/>
        <v>0</v>
      </c>
      <c r="AH20" s="69">
        <f t="shared" si="5"/>
        <v>0</v>
      </c>
      <c r="AI20" s="228"/>
    </row>
    <row r="21" spans="1:42" ht="15" customHeight="1" thickBot="1">
      <c r="A21" s="64">
        <f>SUM(A3:A20)</f>
        <v>1</v>
      </c>
      <c r="B21" s="64">
        <f>SUM(B3:B20)</f>
        <v>0</v>
      </c>
      <c r="C21" s="64">
        <f>SUM(C3:C20)</f>
        <v>0</v>
      </c>
      <c r="D21" s="219" t="s">
        <v>13</v>
      </c>
      <c r="E21" s="220"/>
      <c r="F21" s="221"/>
      <c r="G21" s="222">
        <f>COUNTIF(G3:I20,"R")+(COUNTIF(G3:I20,"HR")*2)</f>
        <v>0</v>
      </c>
      <c r="H21" s="223"/>
      <c r="I21" s="224"/>
      <c r="J21" s="58"/>
      <c r="K21" s="222">
        <f>COUNTIF(K3:M20,"R")+(COUNTIF(K3:M20,"HR")*2)+G21</f>
        <v>2</v>
      </c>
      <c r="L21" s="223"/>
      <c r="M21" s="224"/>
      <c r="N21" s="58"/>
      <c r="O21" s="222">
        <f>COUNTIF(O3:Q20,"R")+(COUNTIF(O3:Q20,"HR")*2)+K21</f>
        <v>2</v>
      </c>
      <c r="P21" s="223"/>
      <c r="Q21" s="224"/>
      <c r="R21" s="57"/>
      <c r="S21" s="222">
        <f>COUNTIF(S3:U20,"R")+(COUNTIF(S3:U20,"HR")*2)+O21</f>
        <v>3</v>
      </c>
      <c r="T21" s="223"/>
      <c r="U21" s="224"/>
      <c r="V21" s="58"/>
      <c r="W21" s="222">
        <f>COUNTIF(W3:Y20,"R")+(COUNTIF(W3:Y20,"HR")*2)+S21</f>
        <v>5</v>
      </c>
      <c r="X21" s="223"/>
      <c r="Y21" s="224"/>
      <c r="Z21" s="58"/>
      <c r="AA21" s="222">
        <f>COUNTIF(AA3:AC20,"R")+(COUNTIF(AA3:AC20,"HR")*2)+W21</f>
        <v>6</v>
      </c>
      <c r="AB21" s="223"/>
      <c r="AC21" s="224"/>
      <c r="AD21" s="52"/>
      <c r="AE21" s="40">
        <f>SUM(AE3:AE20)</f>
        <v>24</v>
      </c>
      <c r="AF21" s="41">
        <f>SUM(AF3:AF20)</f>
        <v>6</v>
      </c>
      <c r="AG21" s="42">
        <f>SUM(AG3:AG20)</f>
        <v>1</v>
      </c>
      <c r="AH21" s="70">
        <f>SUM(AH3:AH20)</f>
        <v>15</v>
      </c>
      <c r="AI21" s="229"/>
    </row>
    <row r="22" spans="1:42" ht="15" customHeight="1" thickBot="1">
      <c r="A22" s="64" t="s">
        <v>20</v>
      </c>
      <c r="B22" s="64" t="s">
        <v>29</v>
      </c>
      <c r="C22" s="64" t="s">
        <v>27</v>
      </c>
      <c r="D22" s="18" t="s">
        <v>6</v>
      </c>
      <c r="E22" s="18" t="s">
        <v>21</v>
      </c>
      <c r="F22" s="53" t="s">
        <v>4</v>
      </c>
      <c r="G22" s="225">
        <v>1</v>
      </c>
      <c r="H22" s="226"/>
      <c r="I22" s="227"/>
      <c r="J22" s="28" t="s">
        <v>5</v>
      </c>
      <c r="K22" s="225">
        <v>2</v>
      </c>
      <c r="L22" s="226"/>
      <c r="M22" s="227"/>
      <c r="N22" s="28" t="s">
        <v>5</v>
      </c>
      <c r="O22" s="225">
        <v>3</v>
      </c>
      <c r="P22" s="226"/>
      <c r="Q22" s="227"/>
      <c r="R22" s="88" t="s">
        <v>5</v>
      </c>
      <c r="S22" s="225">
        <v>4</v>
      </c>
      <c r="T22" s="226"/>
      <c r="U22" s="227"/>
      <c r="V22" s="28" t="s">
        <v>5</v>
      </c>
      <c r="W22" s="225">
        <v>5</v>
      </c>
      <c r="X22" s="226"/>
      <c r="Y22" s="227"/>
      <c r="Z22" s="28" t="s">
        <v>5</v>
      </c>
      <c r="AA22" s="225">
        <v>6</v>
      </c>
      <c r="AB22" s="226"/>
      <c r="AC22" s="227"/>
      <c r="AD22" s="28" t="s">
        <v>5</v>
      </c>
      <c r="AE22" s="54" t="s">
        <v>28</v>
      </c>
      <c r="AF22" s="43" t="s">
        <v>11</v>
      </c>
      <c r="AG22" s="44" t="s">
        <v>31</v>
      </c>
      <c r="AH22" s="46" t="s">
        <v>7</v>
      </c>
      <c r="AI22" s="71" t="s">
        <v>25</v>
      </c>
    </row>
    <row r="23" spans="1:42" ht="15" customHeight="1">
      <c r="A23" s="74">
        <f>COUNTIF($G$3:$AC$20,E23)</f>
        <v>0</v>
      </c>
      <c r="B23" s="74"/>
      <c r="C23" s="74">
        <f t="shared" ref="C23:C40" si="6">COUNTIF(G23:AC23,"HR")</f>
        <v>0</v>
      </c>
      <c r="D23" s="212">
        <v>1</v>
      </c>
      <c r="E23" s="77" t="s">
        <v>141</v>
      </c>
      <c r="F23" s="60" t="s">
        <v>56</v>
      </c>
      <c r="G23" s="29" t="s">
        <v>7</v>
      </c>
      <c r="H23" s="21"/>
      <c r="I23" s="22"/>
      <c r="J23" s="11"/>
      <c r="K23" s="29"/>
      <c r="L23" s="21" t="s">
        <v>11</v>
      </c>
      <c r="M23" s="22"/>
      <c r="N23" s="11"/>
      <c r="O23" s="29"/>
      <c r="P23" s="21" t="s">
        <v>7</v>
      </c>
      <c r="Q23" s="22"/>
      <c r="R23" s="11"/>
      <c r="S23" s="29"/>
      <c r="T23" s="21"/>
      <c r="U23" s="22"/>
      <c r="V23" s="11"/>
      <c r="W23" s="29"/>
      <c r="X23" s="21" t="s">
        <v>7</v>
      </c>
      <c r="Y23" s="22"/>
      <c r="Z23" s="11"/>
      <c r="AA23" s="29"/>
      <c r="AB23" s="21"/>
      <c r="AC23" s="22"/>
      <c r="AD23" s="8"/>
      <c r="AE23" s="26">
        <f>COUNTA(G23:I23,K23:M23,O23:Q23,S23:U23,W23:Y23,AA23:AC23)</f>
        <v>4</v>
      </c>
      <c r="AF23" s="55">
        <f>COUNTIF(G23:AC23,"R")+C23</f>
        <v>1</v>
      </c>
      <c r="AG23" s="55">
        <f>A23+B23</f>
        <v>0</v>
      </c>
      <c r="AH23" s="68">
        <f>COUNTIF(G23:AC23,"K")</f>
        <v>3</v>
      </c>
      <c r="AI23" s="86" t="s">
        <v>24</v>
      </c>
      <c r="AK23" s="77"/>
      <c r="AL23" s="93" t="s">
        <v>56</v>
      </c>
      <c r="AM23" s="93" cm="1">
        <f t="array" ref="AM23:AP23">_xlfn.CHOOSECOLS(_xlfn._xlws.FILTER($F$23:$AH$40,$F$23:$F$40=AL23),26,27,28,29)</f>
        <v>4</v>
      </c>
      <c r="AN23" s="93">
        <v>1</v>
      </c>
      <c r="AO23" s="93">
        <v>0</v>
      </c>
      <c r="AP23" s="93">
        <v>3</v>
      </c>
    </row>
    <row r="24" spans="1:42" ht="15" customHeight="1">
      <c r="A24" s="74">
        <f t="shared" ref="A24:A40" si="7">COUNTIF($G$3:$AC$20,E24)</f>
        <v>0</v>
      </c>
      <c r="B24" s="74"/>
      <c r="C24" s="74">
        <f t="shared" si="6"/>
        <v>0</v>
      </c>
      <c r="D24" s="212"/>
      <c r="E24" s="77"/>
      <c r="F24" s="61"/>
      <c r="G24" s="30"/>
      <c r="H24" s="3"/>
      <c r="I24" s="6"/>
      <c r="J24" s="12"/>
      <c r="K24" s="30"/>
      <c r="L24" s="3"/>
      <c r="M24" s="6"/>
      <c r="N24" s="12"/>
      <c r="O24" s="30"/>
      <c r="P24" s="3"/>
      <c r="Q24" s="6"/>
      <c r="R24" s="12"/>
      <c r="S24" s="30"/>
      <c r="T24" s="3"/>
      <c r="U24" s="6"/>
      <c r="V24" s="12"/>
      <c r="W24" s="30"/>
      <c r="X24" s="3"/>
      <c r="Y24" s="6"/>
      <c r="Z24" s="12"/>
      <c r="AA24" s="30"/>
      <c r="AB24" s="3"/>
      <c r="AC24" s="6"/>
      <c r="AD24" s="9"/>
      <c r="AE24" s="26">
        <f t="shared" ref="AE24:AE40" si="8">COUNTA(G24:I24,K24:M24,O24:Q24,S24:U24,W24:Y24,AA24:AC24)</f>
        <v>0</v>
      </c>
      <c r="AF24" s="55">
        <f t="shared" ref="AF24:AF40" si="9">COUNTIF(G24:AC24,"R")+C24</f>
        <v>0</v>
      </c>
      <c r="AG24" s="55">
        <f t="shared" ref="AG24:AG40" si="10">A24+B24</f>
        <v>0</v>
      </c>
      <c r="AH24" s="68">
        <f t="shared" ref="AH24:AH40" si="11">COUNTIF(G24:AC24,"K")</f>
        <v>0</v>
      </c>
      <c r="AI24" s="83"/>
      <c r="AK24" s="77"/>
      <c r="AL24" s="93" t="s">
        <v>54</v>
      </c>
      <c r="AM24" s="93" cm="1">
        <f t="array" ref="AM24:AP24">_xlfn.CHOOSECOLS(_xlfn._xlws.FILTER($F$23:$AH$40,$F$23:$F$40=AL24),26,27,28,29)</f>
        <v>4</v>
      </c>
      <c r="AN24" s="93">
        <v>1</v>
      </c>
      <c r="AO24" s="93">
        <v>2</v>
      </c>
      <c r="AP24" s="93">
        <v>3</v>
      </c>
    </row>
    <row r="25" spans="1:42" ht="15" customHeight="1">
      <c r="A25" s="74">
        <f t="shared" si="7"/>
        <v>0</v>
      </c>
      <c r="B25" s="74"/>
      <c r="C25" s="74">
        <f t="shared" si="6"/>
        <v>0</v>
      </c>
      <c r="D25" s="213"/>
      <c r="E25" s="77"/>
      <c r="F25" s="61"/>
      <c r="G25" s="31"/>
      <c r="H25" s="4"/>
      <c r="I25" s="7"/>
      <c r="J25" s="12"/>
      <c r="K25" s="31"/>
      <c r="L25" s="4"/>
      <c r="M25" s="7"/>
      <c r="N25" s="12"/>
      <c r="O25" s="31"/>
      <c r="P25" s="4"/>
      <c r="Q25" s="7"/>
      <c r="R25" s="12"/>
      <c r="S25" s="31"/>
      <c r="T25" s="4"/>
      <c r="U25" s="7"/>
      <c r="V25" s="12"/>
      <c r="W25" s="31"/>
      <c r="X25" s="4"/>
      <c r="Y25" s="7"/>
      <c r="Z25" s="12"/>
      <c r="AA25" s="31"/>
      <c r="AB25" s="4"/>
      <c r="AC25" s="7"/>
      <c r="AD25" s="9"/>
      <c r="AE25" s="26">
        <f t="shared" si="8"/>
        <v>0</v>
      </c>
      <c r="AF25" s="55">
        <f t="shared" si="9"/>
        <v>0</v>
      </c>
      <c r="AG25" s="55">
        <f t="shared" si="10"/>
        <v>0</v>
      </c>
      <c r="AH25" s="68">
        <f t="shared" si="11"/>
        <v>0</v>
      </c>
      <c r="AI25" s="83"/>
      <c r="AK25" s="77"/>
      <c r="AL25" s="93" t="s">
        <v>59</v>
      </c>
      <c r="AM25" s="93" cm="1">
        <f t="array" ref="AM25:AP25">_xlfn.CHOOSECOLS(_xlfn._xlws.FILTER($F$23:$AH$40,$F$23:$F$40=AL25),26,27,28,29)</f>
        <v>4</v>
      </c>
      <c r="AN25" s="93">
        <v>1</v>
      </c>
      <c r="AO25" s="93">
        <v>0</v>
      </c>
      <c r="AP25" s="93">
        <v>2</v>
      </c>
    </row>
    <row r="26" spans="1:42" ht="15" customHeight="1">
      <c r="A26" s="74">
        <f t="shared" si="7"/>
        <v>2</v>
      </c>
      <c r="B26" s="74"/>
      <c r="C26" s="74">
        <f t="shared" si="6"/>
        <v>0</v>
      </c>
      <c r="D26" s="214">
        <v>2</v>
      </c>
      <c r="E26" s="77" t="s">
        <v>144</v>
      </c>
      <c r="F26" s="27" t="s">
        <v>54</v>
      </c>
      <c r="G26" s="32" t="s">
        <v>7</v>
      </c>
      <c r="H26" s="2"/>
      <c r="I26" s="5"/>
      <c r="J26" s="12"/>
      <c r="K26" s="32"/>
      <c r="L26" s="2" t="s">
        <v>7</v>
      </c>
      <c r="M26" s="5"/>
      <c r="N26" s="12"/>
      <c r="O26" s="32"/>
      <c r="P26" s="2"/>
      <c r="Q26" s="5"/>
      <c r="R26" s="12"/>
      <c r="S26" s="32" t="s">
        <v>7</v>
      </c>
      <c r="T26" s="2"/>
      <c r="U26" s="5"/>
      <c r="V26" s="12"/>
      <c r="W26" s="32"/>
      <c r="X26" s="2" t="s">
        <v>11</v>
      </c>
      <c r="Y26" s="5"/>
      <c r="Z26" s="12"/>
      <c r="AA26" s="32"/>
      <c r="AB26" s="2"/>
      <c r="AC26" s="5"/>
      <c r="AD26" s="9"/>
      <c r="AE26" s="26">
        <f t="shared" si="8"/>
        <v>4</v>
      </c>
      <c r="AF26" s="55">
        <f t="shared" si="9"/>
        <v>1</v>
      </c>
      <c r="AG26" s="55">
        <f t="shared" si="10"/>
        <v>2</v>
      </c>
      <c r="AH26" s="68">
        <f t="shared" si="11"/>
        <v>3</v>
      </c>
      <c r="AI26" s="84" t="s">
        <v>9</v>
      </c>
      <c r="AK26" s="77"/>
      <c r="AL26" s="93" t="s">
        <v>57</v>
      </c>
      <c r="AM26" s="93" cm="1">
        <f t="array" ref="AM26:AP26">_xlfn.CHOOSECOLS(_xlfn._xlws.FILTER($F$23:$AH$40,$F$23:$F$40=AL26),26,27,28,29)</f>
        <v>4</v>
      </c>
      <c r="AN26" s="93">
        <v>3</v>
      </c>
      <c r="AO26" s="93">
        <v>0</v>
      </c>
      <c r="AP26" s="93">
        <v>1</v>
      </c>
    </row>
    <row r="27" spans="1:42" ht="15" customHeight="1">
      <c r="A27" s="74">
        <f t="shared" si="7"/>
        <v>0</v>
      </c>
      <c r="B27" s="74"/>
      <c r="C27" s="74">
        <f t="shared" si="6"/>
        <v>0</v>
      </c>
      <c r="D27" s="212"/>
      <c r="E27" s="77"/>
      <c r="F27" s="62"/>
      <c r="G27" s="30"/>
      <c r="H27" s="3"/>
      <c r="I27" s="6"/>
      <c r="J27" s="12"/>
      <c r="K27" s="30"/>
      <c r="L27" s="3"/>
      <c r="M27" s="6"/>
      <c r="N27" s="12"/>
      <c r="O27" s="30"/>
      <c r="P27" s="3"/>
      <c r="Q27" s="6"/>
      <c r="R27" s="12"/>
      <c r="S27" s="30"/>
      <c r="T27" s="3"/>
      <c r="U27" s="6"/>
      <c r="V27" s="12"/>
      <c r="W27" s="30"/>
      <c r="X27" s="3"/>
      <c r="Y27" s="6"/>
      <c r="Z27" s="12"/>
      <c r="AA27" s="99"/>
      <c r="AB27" s="100"/>
      <c r="AC27" s="6"/>
      <c r="AD27" s="9"/>
      <c r="AE27" s="26">
        <f t="shared" si="8"/>
        <v>0</v>
      </c>
      <c r="AF27" s="55">
        <f t="shared" si="9"/>
        <v>0</v>
      </c>
      <c r="AG27" s="55">
        <f t="shared" si="10"/>
        <v>0</v>
      </c>
      <c r="AH27" s="68">
        <f t="shared" si="11"/>
        <v>0</v>
      </c>
      <c r="AI27" s="83"/>
      <c r="AK27" s="77"/>
      <c r="AL27" s="93" t="s">
        <v>55</v>
      </c>
      <c r="AM27" s="93" cm="1">
        <f t="array" ref="AM27:AP27">_xlfn.CHOOSECOLS(_xlfn._xlws.FILTER($F$23:$AH$40,$F$23:$F$40=AL27),26,27,28,29)</f>
        <v>3</v>
      </c>
      <c r="AN27" s="93">
        <v>1</v>
      </c>
      <c r="AO27" s="93">
        <v>0</v>
      </c>
      <c r="AP27" s="93">
        <v>2</v>
      </c>
    </row>
    <row r="28" spans="1:42" ht="15" customHeight="1">
      <c r="A28" s="74">
        <f t="shared" si="7"/>
        <v>0</v>
      </c>
      <c r="B28" s="74"/>
      <c r="C28" s="74">
        <f t="shared" si="6"/>
        <v>0</v>
      </c>
      <c r="D28" s="213"/>
      <c r="E28" s="77"/>
      <c r="F28" s="62"/>
      <c r="G28" s="31"/>
      <c r="H28" s="4"/>
      <c r="I28" s="7"/>
      <c r="J28" s="12"/>
      <c r="K28" s="31"/>
      <c r="L28" s="4"/>
      <c r="M28" s="7"/>
      <c r="N28" s="12"/>
      <c r="O28" s="31"/>
      <c r="P28" s="4"/>
      <c r="Q28" s="7"/>
      <c r="R28" s="12"/>
      <c r="S28" s="31"/>
      <c r="T28" s="4"/>
      <c r="U28" s="7"/>
      <c r="V28" s="12"/>
      <c r="W28" s="31"/>
      <c r="X28" s="4"/>
      <c r="Y28" s="7"/>
      <c r="Z28" s="12"/>
      <c r="AA28" s="101"/>
      <c r="AB28" s="102"/>
      <c r="AC28" s="7"/>
      <c r="AD28" s="9"/>
      <c r="AE28" s="26">
        <f t="shared" si="8"/>
        <v>0</v>
      </c>
      <c r="AF28" s="55">
        <f t="shared" si="9"/>
        <v>0</v>
      </c>
      <c r="AG28" s="55">
        <f t="shared" si="10"/>
        <v>0</v>
      </c>
      <c r="AH28" s="68">
        <f t="shared" si="11"/>
        <v>0</v>
      </c>
      <c r="AI28" s="83"/>
      <c r="AK28" s="77"/>
      <c r="AL28" s="93" t="s">
        <v>58</v>
      </c>
      <c r="AM28" s="93" cm="1">
        <f t="array" ref="AM28:AP28">_xlfn.CHOOSECOLS(_xlfn._xlws.FILTER($F$23:$AH$40,$F$23:$F$40=AL28),26,27,28,29)</f>
        <v>3</v>
      </c>
      <c r="AN28" s="93">
        <v>0</v>
      </c>
      <c r="AO28" s="93">
        <v>1</v>
      </c>
      <c r="AP28" s="93">
        <v>3</v>
      </c>
    </row>
    <row r="29" spans="1:42" ht="15" customHeight="1">
      <c r="A29" s="74">
        <f t="shared" si="7"/>
        <v>0</v>
      </c>
      <c r="B29" s="74"/>
      <c r="C29" s="74">
        <f t="shared" si="6"/>
        <v>0</v>
      </c>
      <c r="D29" s="214">
        <v>3</v>
      </c>
      <c r="E29" s="77" t="s">
        <v>139</v>
      </c>
      <c r="F29" s="62" t="s">
        <v>59</v>
      </c>
      <c r="G29" s="32" t="s">
        <v>7</v>
      </c>
      <c r="H29" s="2"/>
      <c r="I29" s="5"/>
      <c r="J29" s="12"/>
      <c r="K29" s="32"/>
      <c r="L29" s="2"/>
      <c r="M29" s="5"/>
      <c r="N29" s="12"/>
      <c r="O29" s="32" t="s">
        <v>11</v>
      </c>
      <c r="P29" s="2"/>
      <c r="Q29" s="5"/>
      <c r="R29" s="12"/>
      <c r="S29" s="32">
        <v>28</v>
      </c>
      <c r="T29" s="2"/>
      <c r="U29" s="5"/>
      <c r="V29" s="12"/>
      <c r="W29" s="32"/>
      <c r="X29" s="2" t="s">
        <v>7</v>
      </c>
      <c r="Y29" s="5"/>
      <c r="Z29" s="12"/>
      <c r="AA29" s="103"/>
      <c r="AB29" s="104"/>
      <c r="AC29" s="5"/>
      <c r="AD29" s="9"/>
      <c r="AE29" s="26">
        <f t="shared" si="8"/>
        <v>4</v>
      </c>
      <c r="AF29" s="55">
        <f t="shared" si="9"/>
        <v>1</v>
      </c>
      <c r="AG29" s="55">
        <f t="shared" si="10"/>
        <v>0</v>
      </c>
      <c r="AH29" s="68">
        <f t="shared" si="11"/>
        <v>2</v>
      </c>
      <c r="AI29" s="85"/>
      <c r="AK29" s="77"/>
      <c r="AL29" s="94"/>
      <c r="AM29" s="93"/>
      <c r="AN29" s="93"/>
      <c r="AO29" s="93"/>
      <c r="AP29" s="93"/>
    </row>
    <row r="30" spans="1:42" ht="15" customHeight="1">
      <c r="A30" s="74">
        <f t="shared" si="7"/>
        <v>0</v>
      </c>
      <c r="B30" s="74"/>
      <c r="C30" s="74">
        <f t="shared" si="6"/>
        <v>0</v>
      </c>
      <c r="D30" s="212"/>
      <c r="E30" s="77"/>
      <c r="F30" s="61"/>
      <c r="G30" s="30"/>
      <c r="H30" s="3"/>
      <c r="I30" s="6"/>
      <c r="J30" s="12"/>
      <c r="K30" s="30"/>
      <c r="L30" s="3"/>
      <c r="M30" s="6"/>
      <c r="N30" s="12"/>
      <c r="O30" s="30"/>
      <c r="P30" s="3"/>
      <c r="Q30" s="6"/>
      <c r="R30" s="12"/>
      <c r="S30" s="30"/>
      <c r="T30" s="3"/>
      <c r="U30" s="6"/>
      <c r="V30" s="12"/>
      <c r="W30" s="30"/>
      <c r="X30" s="3"/>
      <c r="Y30" s="6"/>
      <c r="Z30" s="12"/>
      <c r="AA30" s="99"/>
      <c r="AB30" s="100"/>
      <c r="AC30" s="6"/>
      <c r="AD30" s="9"/>
      <c r="AE30" s="26">
        <f t="shared" si="8"/>
        <v>0</v>
      </c>
      <c r="AF30" s="55">
        <f t="shared" si="9"/>
        <v>0</v>
      </c>
      <c r="AG30" s="55">
        <f t="shared" si="10"/>
        <v>0</v>
      </c>
      <c r="AH30" s="68">
        <f t="shared" si="11"/>
        <v>0</v>
      </c>
      <c r="AI30" s="84" t="s">
        <v>10</v>
      </c>
      <c r="AK30" s="77"/>
      <c r="AL30" s="94"/>
      <c r="AM30" s="93"/>
      <c r="AN30" s="93"/>
      <c r="AO30" s="93"/>
      <c r="AP30" s="93"/>
    </row>
    <row r="31" spans="1:42" ht="15" customHeight="1">
      <c r="A31" s="74">
        <f t="shared" si="7"/>
        <v>0</v>
      </c>
      <c r="B31" s="74"/>
      <c r="C31" s="74">
        <f t="shared" si="6"/>
        <v>0</v>
      </c>
      <c r="D31" s="213"/>
      <c r="E31" s="77"/>
      <c r="F31" s="61"/>
      <c r="G31" s="31"/>
      <c r="H31" s="4"/>
      <c r="I31" s="7"/>
      <c r="J31" s="12"/>
      <c r="K31" s="31"/>
      <c r="L31" s="4"/>
      <c r="M31" s="7"/>
      <c r="N31" s="12"/>
      <c r="O31" s="31"/>
      <c r="P31" s="4"/>
      <c r="Q31" s="7"/>
      <c r="R31" s="12"/>
      <c r="S31" s="31"/>
      <c r="T31" s="4"/>
      <c r="U31" s="7"/>
      <c r="V31" s="12"/>
      <c r="W31" s="31"/>
      <c r="X31" s="4"/>
      <c r="Y31" s="7"/>
      <c r="Z31" s="12"/>
      <c r="AA31" s="101"/>
      <c r="AB31" s="102"/>
      <c r="AC31" s="7"/>
      <c r="AD31" s="9"/>
      <c r="AE31" s="26">
        <f t="shared" si="8"/>
        <v>0</v>
      </c>
      <c r="AF31" s="55">
        <f t="shared" si="9"/>
        <v>0</v>
      </c>
      <c r="AG31" s="55">
        <f t="shared" si="10"/>
        <v>0</v>
      </c>
      <c r="AH31" s="68">
        <f t="shared" si="11"/>
        <v>0</v>
      </c>
      <c r="AI31" s="83"/>
      <c r="AK31" s="77"/>
      <c r="AL31" s="94"/>
      <c r="AM31" s="93"/>
      <c r="AN31" s="93"/>
      <c r="AO31" s="93"/>
      <c r="AP31" s="93"/>
    </row>
    <row r="32" spans="1:42" ht="15" customHeight="1">
      <c r="A32" s="74">
        <f t="shared" si="7"/>
        <v>0</v>
      </c>
      <c r="B32" s="74"/>
      <c r="C32" s="74">
        <f t="shared" si="6"/>
        <v>0</v>
      </c>
      <c r="D32" s="214">
        <v>4</v>
      </c>
      <c r="E32" s="77" t="s">
        <v>145</v>
      </c>
      <c r="F32" s="61" t="s">
        <v>57</v>
      </c>
      <c r="G32" s="32"/>
      <c r="H32" s="2"/>
      <c r="I32" s="5"/>
      <c r="J32" s="12"/>
      <c r="K32" s="32" t="s">
        <v>7</v>
      </c>
      <c r="L32" s="2"/>
      <c r="M32" s="5"/>
      <c r="N32" s="12"/>
      <c r="O32" s="32" t="s">
        <v>11</v>
      </c>
      <c r="P32" s="2"/>
      <c r="Q32" s="5"/>
      <c r="R32" s="12"/>
      <c r="S32" s="32" t="s">
        <v>11</v>
      </c>
      <c r="T32" s="2"/>
      <c r="U32" s="5"/>
      <c r="V32" s="12"/>
      <c r="W32" s="32"/>
      <c r="X32" s="2"/>
      <c r="Y32" s="5"/>
      <c r="Z32" s="12"/>
      <c r="AA32" s="103" t="s">
        <v>11</v>
      </c>
      <c r="AB32" s="104"/>
      <c r="AC32" s="5"/>
      <c r="AD32" s="9"/>
      <c r="AE32" s="26">
        <f t="shared" si="8"/>
        <v>4</v>
      </c>
      <c r="AF32" s="55">
        <f t="shared" si="9"/>
        <v>3</v>
      </c>
      <c r="AG32" s="55">
        <f t="shared" si="10"/>
        <v>0</v>
      </c>
      <c r="AH32" s="68">
        <f t="shared" si="11"/>
        <v>1</v>
      </c>
      <c r="AI32" s="83"/>
      <c r="AK32" s="77"/>
      <c r="AL32" s="94"/>
      <c r="AM32" s="93"/>
      <c r="AN32" s="93"/>
      <c r="AO32" s="93"/>
      <c r="AP32" s="93"/>
    </row>
    <row r="33" spans="1:42" ht="15" customHeight="1">
      <c r="A33" s="74">
        <f t="shared" si="7"/>
        <v>0</v>
      </c>
      <c r="B33" s="74"/>
      <c r="C33" s="74">
        <f t="shared" si="6"/>
        <v>0</v>
      </c>
      <c r="D33" s="212"/>
      <c r="E33" s="77"/>
      <c r="F33" s="61"/>
      <c r="G33" s="30"/>
      <c r="H33" s="3"/>
      <c r="I33" s="6"/>
      <c r="J33" s="12"/>
      <c r="K33" s="30"/>
      <c r="L33" s="3"/>
      <c r="M33" s="6"/>
      <c r="N33" s="12"/>
      <c r="O33" s="30"/>
      <c r="P33" s="3"/>
      <c r="Q33" s="6"/>
      <c r="R33" s="12"/>
      <c r="S33" s="30"/>
      <c r="T33" s="3"/>
      <c r="U33" s="6"/>
      <c r="V33" s="12"/>
      <c r="W33" s="30"/>
      <c r="X33" s="3"/>
      <c r="Y33" s="6"/>
      <c r="Z33" s="12"/>
      <c r="AA33" s="99"/>
      <c r="AB33" s="100"/>
      <c r="AC33" s="6"/>
      <c r="AD33" s="9"/>
      <c r="AE33" s="26">
        <f t="shared" si="8"/>
        <v>0</v>
      </c>
      <c r="AF33" s="55">
        <f t="shared" si="9"/>
        <v>0</v>
      </c>
      <c r="AG33" s="55">
        <f t="shared" si="10"/>
        <v>0</v>
      </c>
      <c r="AH33" s="68">
        <f t="shared" si="11"/>
        <v>0</v>
      </c>
      <c r="AI33" s="84"/>
      <c r="AK33" s="93"/>
      <c r="AL33" s="94"/>
      <c r="AM33" s="93"/>
      <c r="AN33" s="93"/>
      <c r="AO33" s="93"/>
      <c r="AP33" s="93"/>
    </row>
    <row r="34" spans="1:42" ht="15" customHeight="1" thickBot="1">
      <c r="A34" s="74">
        <f t="shared" si="7"/>
        <v>0</v>
      </c>
      <c r="B34" s="74"/>
      <c r="C34" s="74">
        <f t="shared" si="6"/>
        <v>0</v>
      </c>
      <c r="D34" s="213"/>
      <c r="E34" s="77"/>
      <c r="F34" s="61"/>
      <c r="G34" s="31"/>
      <c r="H34" s="4"/>
      <c r="I34" s="7"/>
      <c r="J34" s="12"/>
      <c r="K34" s="31"/>
      <c r="L34" s="4"/>
      <c r="M34" s="7"/>
      <c r="N34" s="12"/>
      <c r="O34" s="31"/>
      <c r="P34" s="4"/>
      <c r="Q34" s="7"/>
      <c r="R34" s="12"/>
      <c r="S34" s="31"/>
      <c r="T34" s="4"/>
      <c r="U34" s="7"/>
      <c r="V34" s="12"/>
      <c r="W34" s="31"/>
      <c r="X34" s="4"/>
      <c r="Y34" s="7"/>
      <c r="Z34" s="12"/>
      <c r="AA34" s="31"/>
      <c r="AB34" s="4"/>
      <c r="AC34" s="7"/>
      <c r="AD34" s="9"/>
      <c r="AE34" s="26">
        <f t="shared" si="8"/>
        <v>0</v>
      </c>
      <c r="AF34" s="55">
        <f t="shared" si="9"/>
        <v>0</v>
      </c>
      <c r="AG34" s="55">
        <f t="shared" si="10"/>
        <v>0</v>
      </c>
      <c r="AH34" s="68">
        <f t="shared" si="11"/>
        <v>0</v>
      </c>
      <c r="AI34" s="87" t="s">
        <v>12</v>
      </c>
      <c r="AK34" s="93"/>
      <c r="AL34" s="94"/>
      <c r="AM34" s="93"/>
      <c r="AN34" s="93"/>
      <c r="AO34" s="93"/>
      <c r="AP34" s="93"/>
    </row>
    <row r="35" spans="1:42" ht="15" customHeight="1">
      <c r="A35" s="74">
        <f t="shared" si="7"/>
        <v>0</v>
      </c>
      <c r="B35" s="74"/>
      <c r="C35" s="74">
        <f t="shared" si="6"/>
        <v>0</v>
      </c>
      <c r="D35" s="214">
        <v>5</v>
      </c>
      <c r="E35" s="77" t="s">
        <v>143</v>
      </c>
      <c r="F35" s="61" t="s">
        <v>55</v>
      </c>
      <c r="G35" s="32"/>
      <c r="H35" s="2"/>
      <c r="I35" s="5"/>
      <c r="J35" s="12"/>
      <c r="K35" s="32" t="s">
        <v>11</v>
      </c>
      <c r="L35" s="2"/>
      <c r="M35" s="5"/>
      <c r="N35" s="12"/>
      <c r="O35" s="32" t="s">
        <v>7</v>
      </c>
      <c r="P35" s="2"/>
      <c r="Q35" s="5"/>
      <c r="R35" s="12"/>
      <c r="S35" s="32" t="s">
        <v>7</v>
      </c>
      <c r="T35" s="2"/>
      <c r="U35" s="5"/>
      <c r="V35" s="12"/>
      <c r="W35" s="32"/>
      <c r="X35" s="2"/>
      <c r="Y35" s="5"/>
      <c r="Z35" s="12"/>
      <c r="AA35" s="32"/>
      <c r="AB35" s="2"/>
      <c r="AC35" s="5"/>
      <c r="AD35" s="9"/>
      <c r="AE35" s="26">
        <f t="shared" si="8"/>
        <v>3</v>
      </c>
      <c r="AF35" s="55">
        <f t="shared" si="9"/>
        <v>1</v>
      </c>
      <c r="AG35" s="55">
        <f t="shared" si="10"/>
        <v>0</v>
      </c>
      <c r="AH35" s="68">
        <f t="shared" si="11"/>
        <v>2</v>
      </c>
      <c r="AI35" s="215"/>
      <c r="AK35" s="111"/>
      <c r="AL35" s="112"/>
      <c r="AM35" s="93">
        <f>SUM(AM23:AM34)</f>
        <v>22</v>
      </c>
      <c r="AN35" s="93">
        <f>SUM(AN23:AN32)</f>
        <v>7</v>
      </c>
      <c r="AO35" s="93">
        <f>SUM(AO23:AO32)</f>
        <v>3</v>
      </c>
      <c r="AP35" s="93">
        <f>SUM(AP23:AP32)</f>
        <v>14</v>
      </c>
    </row>
    <row r="36" spans="1:42" ht="15" customHeight="1">
      <c r="A36" s="74">
        <f t="shared" si="7"/>
        <v>0</v>
      </c>
      <c r="B36" s="74"/>
      <c r="C36" s="74">
        <f t="shared" si="6"/>
        <v>0</v>
      </c>
      <c r="D36" s="212"/>
      <c r="E36" s="77"/>
      <c r="F36" s="61"/>
      <c r="G36" s="30"/>
      <c r="H36" s="3"/>
      <c r="I36" s="6"/>
      <c r="J36" s="12"/>
      <c r="K36" s="30"/>
      <c r="L36" s="3"/>
      <c r="M36" s="6"/>
      <c r="N36" s="12"/>
      <c r="O36" s="30"/>
      <c r="P36" s="3"/>
      <c r="Q36" s="6"/>
      <c r="R36" s="12"/>
      <c r="S36" s="99"/>
      <c r="T36" s="3"/>
      <c r="U36" s="6"/>
      <c r="V36" s="12"/>
      <c r="W36" s="30"/>
      <c r="X36" s="3"/>
      <c r="Y36" s="6"/>
      <c r="Z36" s="12"/>
      <c r="AA36" s="30"/>
      <c r="AB36" s="3"/>
      <c r="AC36" s="6"/>
      <c r="AD36" s="9"/>
      <c r="AE36" s="26">
        <f t="shared" si="8"/>
        <v>0</v>
      </c>
      <c r="AF36" s="55">
        <f t="shared" si="9"/>
        <v>0</v>
      </c>
      <c r="AG36" s="55">
        <f t="shared" si="10"/>
        <v>0</v>
      </c>
      <c r="AH36" s="68">
        <f t="shared" si="11"/>
        <v>0</v>
      </c>
      <c r="AI36" s="216"/>
    </row>
    <row r="37" spans="1:42" ht="15" customHeight="1">
      <c r="A37" s="74">
        <f t="shared" si="7"/>
        <v>0</v>
      </c>
      <c r="B37" s="74"/>
      <c r="C37" s="74">
        <f t="shared" si="6"/>
        <v>0</v>
      </c>
      <c r="D37" s="213"/>
      <c r="E37" s="77"/>
      <c r="F37" s="61"/>
      <c r="G37" s="31"/>
      <c r="H37" s="4"/>
      <c r="I37" s="7"/>
      <c r="J37" s="12"/>
      <c r="K37" s="31"/>
      <c r="L37" s="4"/>
      <c r="M37" s="7"/>
      <c r="N37" s="12"/>
      <c r="O37" s="31"/>
      <c r="P37" s="4"/>
      <c r="Q37" s="7"/>
      <c r="R37" s="12"/>
      <c r="S37" s="101"/>
      <c r="T37" s="4"/>
      <c r="U37" s="7"/>
      <c r="V37" s="12"/>
      <c r="W37" s="31"/>
      <c r="X37" s="4"/>
      <c r="Y37" s="7"/>
      <c r="Z37" s="12"/>
      <c r="AA37" s="31"/>
      <c r="AB37" s="4"/>
      <c r="AC37" s="7"/>
      <c r="AD37" s="9"/>
      <c r="AE37" s="26">
        <f t="shared" si="8"/>
        <v>0</v>
      </c>
      <c r="AF37" s="55">
        <f t="shared" si="9"/>
        <v>0</v>
      </c>
      <c r="AG37" s="55">
        <f t="shared" si="10"/>
        <v>0</v>
      </c>
      <c r="AH37" s="68">
        <f t="shared" si="11"/>
        <v>0</v>
      </c>
      <c r="AI37" s="216"/>
    </row>
    <row r="38" spans="1:42" ht="15" customHeight="1">
      <c r="A38" s="74">
        <f t="shared" si="7"/>
        <v>1</v>
      </c>
      <c r="B38" s="74"/>
      <c r="C38" s="74">
        <f t="shared" si="6"/>
        <v>0</v>
      </c>
      <c r="D38" s="214">
        <v>6</v>
      </c>
      <c r="E38" s="77" t="s">
        <v>142</v>
      </c>
      <c r="F38" s="61" t="s">
        <v>58</v>
      </c>
      <c r="G38" s="32"/>
      <c r="H38" s="2"/>
      <c r="I38" s="5"/>
      <c r="J38" s="12"/>
      <c r="K38" s="32" t="s">
        <v>7</v>
      </c>
      <c r="L38" s="2"/>
      <c r="M38" s="5"/>
      <c r="N38" s="12"/>
      <c r="O38" s="32" t="s">
        <v>7</v>
      </c>
      <c r="P38" s="2"/>
      <c r="Q38" s="5"/>
      <c r="R38" s="12"/>
      <c r="S38" s="103"/>
      <c r="T38" s="2"/>
      <c r="U38" s="5"/>
      <c r="V38" s="12"/>
      <c r="W38" s="32" t="s">
        <v>7</v>
      </c>
      <c r="X38" s="2"/>
      <c r="Y38" s="5"/>
      <c r="Z38" s="12"/>
      <c r="AA38" s="32"/>
      <c r="AB38" s="2"/>
      <c r="AC38" s="5"/>
      <c r="AD38" s="9"/>
      <c r="AE38" s="26">
        <f t="shared" si="8"/>
        <v>3</v>
      </c>
      <c r="AF38" s="55">
        <f t="shared" si="9"/>
        <v>0</v>
      </c>
      <c r="AG38" s="55">
        <f t="shared" si="10"/>
        <v>1</v>
      </c>
      <c r="AH38" s="68">
        <f t="shared" si="11"/>
        <v>3</v>
      </c>
      <c r="AI38" s="216"/>
    </row>
    <row r="39" spans="1:42" ht="15" customHeight="1">
      <c r="A39" s="74">
        <f t="shared" si="7"/>
        <v>0</v>
      </c>
      <c r="B39" s="74"/>
      <c r="C39" s="74">
        <f t="shared" si="6"/>
        <v>0</v>
      </c>
      <c r="D39" s="218"/>
      <c r="E39" s="77"/>
      <c r="F39" s="61"/>
      <c r="G39" s="30"/>
      <c r="H39" s="3"/>
      <c r="I39" s="6"/>
      <c r="J39" s="12"/>
      <c r="K39" s="30"/>
      <c r="L39" s="3"/>
      <c r="M39" s="6"/>
      <c r="N39" s="12"/>
      <c r="O39" s="30"/>
      <c r="P39" s="3"/>
      <c r="Q39" s="6"/>
      <c r="R39" s="12"/>
      <c r="S39" s="99"/>
      <c r="T39" s="3"/>
      <c r="U39" s="6"/>
      <c r="V39" s="12"/>
      <c r="W39" s="30"/>
      <c r="X39" s="3"/>
      <c r="Y39" s="6"/>
      <c r="Z39" s="12"/>
      <c r="AA39" s="30"/>
      <c r="AB39" s="3"/>
      <c r="AC39" s="6"/>
      <c r="AD39" s="9"/>
      <c r="AE39" s="26">
        <f t="shared" si="8"/>
        <v>0</v>
      </c>
      <c r="AF39" s="55">
        <f t="shared" si="9"/>
        <v>0</v>
      </c>
      <c r="AG39" s="55">
        <f t="shared" si="10"/>
        <v>0</v>
      </c>
      <c r="AH39" s="68">
        <f t="shared" si="11"/>
        <v>0</v>
      </c>
      <c r="AI39" s="216"/>
    </row>
    <row r="40" spans="1:42" ht="15" customHeight="1" thickBot="1">
      <c r="A40" s="74">
        <f t="shared" si="7"/>
        <v>0</v>
      </c>
      <c r="B40" s="81"/>
      <c r="C40" s="74">
        <f t="shared" si="6"/>
        <v>0</v>
      </c>
      <c r="D40" s="218"/>
      <c r="E40" s="77"/>
      <c r="F40" s="61"/>
      <c r="G40" s="47"/>
      <c r="H40" s="48"/>
      <c r="I40" s="49"/>
      <c r="J40" s="50"/>
      <c r="K40" s="47"/>
      <c r="L40" s="48"/>
      <c r="M40" s="49"/>
      <c r="N40" s="50"/>
      <c r="O40" s="47"/>
      <c r="P40" s="48"/>
      <c r="Q40" s="49"/>
      <c r="R40" s="13"/>
      <c r="S40" s="47"/>
      <c r="T40" s="48"/>
      <c r="U40" s="49"/>
      <c r="V40" s="50"/>
      <c r="W40" s="47"/>
      <c r="X40" s="48"/>
      <c r="Y40" s="49"/>
      <c r="Z40" s="50"/>
      <c r="AA40" s="47"/>
      <c r="AB40" s="48"/>
      <c r="AC40" s="49"/>
      <c r="AD40" s="10"/>
      <c r="AE40" s="51">
        <f t="shared" si="8"/>
        <v>0</v>
      </c>
      <c r="AF40" s="55">
        <f t="shared" si="9"/>
        <v>0</v>
      </c>
      <c r="AG40" s="55">
        <f t="shared" si="10"/>
        <v>0</v>
      </c>
      <c r="AH40" s="69">
        <f t="shared" si="11"/>
        <v>0</v>
      </c>
      <c r="AI40" s="216"/>
    </row>
    <row r="41" spans="1:42" ht="16.2" customHeight="1" thickBot="1">
      <c r="A41" s="64">
        <f>SUM(A23:A40)</f>
        <v>3</v>
      </c>
      <c r="B41" s="64">
        <f>SUM(B23:B40)</f>
        <v>0</v>
      </c>
      <c r="C41" s="64">
        <f>SUM(C23:C40)</f>
        <v>0</v>
      </c>
      <c r="D41" s="219" t="s">
        <v>13</v>
      </c>
      <c r="E41" s="220"/>
      <c r="F41" s="221"/>
      <c r="G41" s="222">
        <f>COUNTIF(G23:I40,"R")+(COUNTIF(G23:I40,"HR")*2)</f>
        <v>0</v>
      </c>
      <c r="H41" s="223"/>
      <c r="I41" s="224"/>
      <c r="J41" s="58"/>
      <c r="K41" s="222">
        <f>COUNTIF(K23:M40,"R")+(COUNTIF(K23:M40,"HR")*2)+G41</f>
        <v>2</v>
      </c>
      <c r="L41" s="223"/>
      <c r="M41" s="224"/>
      <c r="N41" s="58"/>
      <c r="O41" s="222">
        <f>COUNTIF(O23:Q40,"R")+(COUNTIF(O23:Q40,"HR")*2)+K41</f>
        <v>4</v>
      </c>
      <c r="P41" s="223"/>
      <c r="Q41" s="224"/>
      <c r="R41" s="57"/>
      <c r="S41" s="222">
        <f>COUNTIF(S23:U40,"R")+(COUNTIF(S23:U40,"HR")*2)+O41</f>
        <v>5</v>
      </c>
      <c r="T41" s="223"/>
      <c r="U41" s="224"/>
      <c r="V41" s="58"/>
      <c r="W41" s="222">
        <f>COUNTIF(W23:Y40,"R")+(COUNTIF(W23:Y40,"HR")*2)+S41</f>
        <v>6</v>
      </c>
      <c r="X41" s="223"/>
      <c r="Y41" s="224"/>
      <c r="Z41" s="58"/>
      <c r="AA41" s="222">
        <f>COUNTIF(AA23:AC40,"R")+(COUNTIF(AA23:AC40,"HR")*2)+W41</f>
        <v>7</v>
      </c>
      <c r="AB41" s="223"/>
      <c r="AC41" s="224"/>
      <c r="AD41" s="52"/>
      <c r="AE41" s="40">
        <f>SUM(AE23:AE40)</f>
        <v>22</v>
      </c>
      <c r="AF41" s="41">
        <f>SUM(AF23:AF40)</f>
        <v>7</v>
      </c>
      <c r="AG41" s="42">
        <f>SUM(AG23:AG40)</f>
        <v>3</v>
      </c>
      <c r="AH41" s="70">
        <f>SUM(AH23:AH40)</f>
        <v>14</v>
      </c>
      <c r="AI41" s="217"/>
    </row>
    <row r="42" spans="1:42" ht="12" customHeight="1">
      <c r="F42" s="1"/>
      <c r="G42" s="38"/>
      <c r="H42" s="38"/>
      <c r="I42" s="38"/>
      <c r="J42" s="39"/>
      <c r="K42" s="1"/>
      <c r="L42" s="1"/>
      <c r="M42" s="1"/>
      <c r="N42" s="1"/>
      <c r="O42"/>
      <c r="P42"/>
      <c r="Q42"/>
    </row>
    <row r="43" spans="1:42" ht="12" customHeight="1">
      <c r="F43" s="1"/>
      <c r="G43" s="38"/>
      <c r="H43" s="38"/>
      <c r="I43" s="38"/>
      <c r="J43" s="39"/>
      <c r="K43" s="1"/>
      <c r="L43" s="1"/>
      <c r="M43" s="1"/>
      <c r="N43" s="1"/>
      <c r="O43"/>
      <c r="P43"/>
      <c r="Q43"/>
    </row>
    <row r="44" spans="1:42" ht="12" customHeight="1">
      <c r="F44" s="1"/>
      <c r="G44" s="38"/>
      <c r="H44" s="38"/>
      <c r="I44" s="38"/>
      <c r="J44" s="39"/>
      <c r="K44" s="1"/>
      <c r="L44" s="1"/>
      <c r="M44" s="1"/>
      <c r="N44" s="1"/>
      <c r="O44"/>
      <c r="P44"/>
      <c r="Q44"/>
    </row>
    <row r="45" spans="1:42" ht="12" customHeight="1">
      <c r="F45" s="1"/>
      <c r="G45" s="38"/>
      <c r="H45" s="38"/>
      <c r="I45" s="38"/>
      <c r="J45" s="39"/>
      <c r="K45" s="1"/>
      <c r="L45" s="1"/>
      <c r="M45" s="1"/>
      <c r="N45" s="1"/>
      <c r="O45"/>
      <c r="P45"/>
      <c r="Q45"/>
    </row>
    <row r="46" spans="1:42" ht="12" customHeight="1">
      <c r="F46" s="1"/>
      <c r="G46" s="38"/>
      <c r="H46" s="38"/>
      <c r="I46" s="38"/>
      <c r="J46" s="39"/>
      <c r="K46" s="1"/>
      <c r="L46" s="1"/>
      <c r="M46" s="1"/>
      <c r="N46" s="1"/>
      <c r="O46"/>
      <c r="P46"/>
      <c r="Q46"/>
    </row>
    <row r="47" spans="1:42" ht="12" customHeight="1">
      <c r="F47" s="1"/>
      <c r="G47" s="38"/>
      <c r="H47" s="38"/>
      <c r="I47" s="38"/>
      <c r="J47" s="39"/>
      <c r="K47" s="1"/>
      <c r="L47" s="1"/>
      <c r="M47" s="1"/>
      <c r="N47" s="1"/>
      <c r="O47"/>
      <c r="P47"/>
      <c r="Q47"/>
    </row>
    <row r="48" spans="1:42" ht="12" customHeight="1">
      <c r="F48" s="1"/>
      <c r="G48" s="38"/>
      <c r="H48" s="38"/>
      <c r="I48" s="38"/>
      <c r="J48" s="39"/>
      <c r="K48" s="1"/>
      <c r="L48" s="1"/>
      <c r="M48" s="1"/>
      <c r="N48" s="1"/>
      <c r="O48"/>
      <c r="P48"/>
      <c r="Q48"/>
    </row>
    <row r="49" spans="6:17" ht="12" customHeight="1">
      <c r="F49" s="1"/>
      <c r="G49" s="38"/>
      <c r="H49" s="38"/>
      <c r="I49" s="38"/>
      <c r="J49" s="39"/>
      <c r="K49" s="1"/>
      <c r="L49" s="1"/>
      <c r="M49" s="1"/>
      <c r="N49" s="1"/>
      <c r="O49"/>
      <c r="P49"/>
      <c r="Q49"/>
    </row>
    <row r="50" spans="6:17" ht="12" customHeight="1">
      <c r="F50" s="1"/>
      <c r="G50" s="38"/>
      <c r="H50" s="38"/>
      <c r="I50" s="38"/>
      <c r="J50" s="39"/>
      <c r="K50" s="1"/>
      <c r="L50" s="1"/>
      <c r="M50" s="1"/>
      <c r="N50" s="1"/>
      <c r="O50"/>
      <c r="P50"/>
      <c r="Q50"/>
    </row>
    <row r="51" spans="6:17" ht="12" customHeight="1">
      <c r="F51" s="1"/>
      <c r="G51" s="38"/>
      <c r="H51" s="38"/>
      <c r="I51" s="38"/>
      <c r="J51" s="39"/>
      <c r="K51" s="1"/>
      <c r="L51" s="1"/>
      <c r="M51" s="1"/>
      <c r="N51" s="1"/>
      <c r="O51"/>
      <c r="P51"/>
      <c r="Q51"/>
    </row>
    <row r="52" spans="6:17" ht="12" customHeight="1">
      <c r="F52" s="1"/>
      <c r="G52" s="38"/>
      <c r="H52" s="38"/>
      <c r="I52" s="38"/>
      <c r="J52" s="39"/>
      <c r="K52" s="1"/>
      <c r="L52" s="1"/>
      <c r="M52" s="1"/>
      <c r="N52" s="1"/>
      <c r="O52"/>
      <c r="P52"/>
      <c r="Q52"/>
    </row>
    <row r="53" spans="6:17" ht="12" customHeight="1">
      <c r="F53" s="1"/>
      <c r="G53" s="38"/>
      <c r="H53" s="38"/>
      <c r="I53" s="38"/>
      <c r="J53" s="39"/>
      <c r="K53" s="1"/>
      <c r="L53" s="1"/>
      <c r="M53" s="1"/>
      <c r="N53" s="1"/>
      <c r="O53"/>
      <c r="P53"/>
      <c r="Q53"/>
    </row>
    <row r="54" spans="6:17" ht="12" customHeight="1">
      <c r="F54" s="1"/>
      <c r="G54" s="38"/>
      <c r="H54" s="38"/>
      <c r="I54" s="38"/>
      <c r="J54" s="39"/>
      <c r="K54" s="1"/>
      <c r="L54" s="1"/>
      <c r="M54" s="1"/>
      <c r="N54" s="1"/>
      <c r="O54"/>
      <c r="P54"/>
      <c r="Q54"/>
    </row>
    <row r="55" spans="6:17" ht="12" customHeight="1">
      <c r="F55" s="1"/>
      <c r="G55" s="38"/>
      <c r="H55" s="38"/>
      <c r="I55" s="38"/>
      <c r="J55" s="39"/>
      <c r="K55" s="1"/>
      <c r="L55" s="1"/>
      <c r="M55" s="1"/>
      <c r="N55" s="1"/>
      <c r="O55"/>
      <c r="P55"/>
      <c r="Q55"/>
    </row>
    <row r="56" spans="6:17" ht="12" customHeight="1">
      <c r="F56" s="1"/>
      <c r="G56" s="38"/>
      <c r="H56" s="38"/>
      <c r="I56" s="38"/>
      <c r="J56" s="39"/>
      <c r="K56" s="1"/>
      <c r="L56" s="1"/>
      <c r="M56" s="1"/>
      <c r="N56" s="1"/>
      <c r="O56"/>
      <c r="P56"/>
      <c r="Q56"/>
    </row>
    <row r="57" spans="6:17" ht="12" customHeight="1">
      <c r="F57" s="1"/>
      <c r="G57" s="38"/>
      <c r="H57" s="38"/>
      <c r="I57" s="38"/>
      <c r="J57" s="39"/>
      <c r="K57" s="1"/>
      <c r="L57" s="1"/>
      <c r="M57" s="1"/>
      <c r="N57" s="1"/>
      <c r="O57"/>
      <c r="P57"/>
      <c r="Q57"/>
    </row>
    <row r="58" spans="6:17" ht="12" customHeight="1">
      <c r="F58" s="1"/>
      <c r="G58" s="38"/>
      <c r="H58" s="38"/>
      <c r="I58" s="38"/>
      <c r="J58" s="39"/>
      <c r="K58" s="1"/>
      <c r="L58" s="1"/>
      <c r="M58" s="1"/>
      <c r="N58" s="1"/>
      <c r="O58"/>
      <c r="P58"/>
      <c r="Q58"/>
    </row>
    <row r="59" spans="6:17">
      <c r="F59" s="1"/>
      <c r="G59" s="38"/>
      <c r="H59" s="38"/>
      <c r="I59" s="38"/>
      <c r="J59" s="39"/>
      <c r="K59" s="1"/>
      <c r="L59" s="1"/>
      <c r="M59" s="1"/>
      <c r="N59" s="1"/>
      <c r="O59"/>
      <c r="P59"/>
      <c r="Q59"/>
    </row>
    <row r="60" spans="6:17" ht="12" customHeight="1">
      <c r="F60" s="1"/>
      <c r="G60" s="38"/>
      <c r="H60" s="38"/>
      <c r="I60" s="38"/>
      <c r="J60" s="39"/>
      <c r="K60" s="1"/>
      <c r="L60" s="1"/>
      <c r="M60" s="1"/>
      <c r="N60" s="1"/>
      <c r="O60"/>
      <c r="P60"/>
      <c r="Q60"/>
    </row>
    <row r="61" spans="6:17" ht="12" customHeight="1">
      <c r="F61" s="1"/>
      <c r="G61" s="38"/>
      <c r="H61" s="38"/>
      <c r="I61" s="38"/>
      <c r="J61" s="39"/>
      <c r="K61" s="1"/>
      <c r="L61" s="1"/>
      <c r="M61" s="1"/>
      <c r="N61" s="1"/>
      <c r="O61"/>
      <c r="P61"/>
      <c r="Q61"/>
    </row>
    <row r="62" spans="6:17" ht="12" customHeight="1">
      <c r="F62" s="1"/>
      <c r="G62" s="38"/>
      <c r="H62" s="38"/>
      <c r="I62" s="38"/>
      <c r="J62" s="39"/>
      <c r="K62" s="1"/>
      <c r="L62" s="1"/>
      <c r="M62" s="1"/>
      <c r="N62" s="1"/>
      <c r="O62"/>
      <c r="P62"/>
      <c r="Q62"/>
    </row>
    <row r="63" spans="6:17" ht="12" customHeight="1">
      <c r="F63" s="1"/>
      <c r="G63" s="38"/>
      <c r="H63" s="38"/>
      <c r="I63" s="38"/>
      <c r="J63" s="39"/>
      <c r="K63" s="1"/>
      <c r="L63" s="1"/>
      <c r="M63" s="1"/>
      <c r="N63" s="1"/>
      <c r="O63"/>
      <c r="P63"/>
      <c r="Q63"/>
    </row>
    <row r="64" spans="6:17" ht="12" customHeight="1">
      <c r="F64" s="1"/>
      <c r="G64" s="38"/>
      <c r="H64" s="38"/>
      <c r="I64" s="38"/>
      <c r="J64" s="39"/>
      <c r="K64" s="1"/>
      <c r="L64" s="1"/>
      <c r="M64" s="1"/>
      <c r="N64" s="1"/>
      <c r="O64"/>
      <c r="P64"/>
      <c r="Q64"/>
    </row>
    <row r="65" spans="6:17" ht="12" customHeight="1">
      <c r="F65" s="1"/>
      <c r="G65" s="38"/>
      <c r="H65" s="38"/>
      <c r="I65" s="38"/>
      <c r="J65" s="39"/>
      <c r="K65" s="1"/>
      <c r="L65" s="1"/>
      <c r="M65" s="1"/>
      <c r="N65" s="1"/>
      <c r="O65"/>
      <c r="P65"/>
      <c r="Q65"/>
    </row>
    <row r="66" spans="6:17" ht="12" customHeight="1">
      <c r="F66" s="1"/>
      <c r="G66" s="38"/>
      <c r="H66" s="38"/>
      <c r="I66" s="38"/>
      <c r="J66" s="39"/>
      <c r="K66" s="1"/>
      <c r="L66" s="1"/>
      <c r="M66" s="1"/>
      <c r="N66" s="1"/>
      <c r="O66"/>
      <c r="P66"/>
      <c r="Q66"/>
    </row>
    <row r="67" spans="6:17" ht="12" customHeight="1">
      <c r="F67" s="1"/>
      <c r="G67" s="38"/>
      <c r="H67" s="38"/>
      <c r="I67" s="38"/>
      <c r="J67" s="39"/>
      <c r="K67" s="1"/>
      <c r="L67" s="1"/>
      <c r="M67" s="1"/>
      <c r="N67" s="1"/>
      <c r="O67"/>
      <c r="P67"/>
      <c r="Q67"/>
    </row>
    <row r="68" spans="6:17" ht="12" customHeight="1">
      <c r="F68" s="1"/>
      <c r="G68" s="38"/>
      <c r="H68" s="38"/>
      <c r="I68" s="38"/>
      <c r="J68" s="39"/>
      <c r="K68" s="1"/>
      <c r="L68" s="1"/>
      <c r="M68" s="1"/>
      <c r="N68" s="1"/>
      <c r="O68"/>
      <c r="P68"/>
      <c r="Q68"/>
    </row>
    <row r="69" spans="6:17" ht="12" customHeight="1">
      <c r="F69" s="1"/>
      <c r="G69" s="38"/>
      <c r="H69" s="38"/>
      <c r="I69" s="38"/>
      <c r="J69" s="39"/>
      <c r="K69" s="1"/>
      <c r="L69" s="1"/>
      <c r="M69" s="1"/>
      <c r="N69" s="1"/>
      <c r="O69"/>
      <c r="P69"/>
      <c r="Q69"/>
    </row>
    <row r="70" spans="6:17" ht="12" customHeight="1">
      <c r="F70" s="1"/>
      <c r="G70" s="38"/>
      <c r="H70" s="38"/>
      <c r="I70" s="38"/>
      <c r="J70" s="39"/>
      <c r="K70" s="1"/>
      <c r="L70" s="1"/>
      <c r="M70" s="1"/>
      <c r="N70" s="1"/>
      <c r="O70"/>
      <c r="P70"/>
      <c r="Q70"/>
    </row>
    <row r="71" spans="6:17" ht="12" customHeight="1">
      <c r="F71" s="1"/>
      <c r="G71" s="38"/>
      <c r="H71" s="38"/>
      <c r="I71" s="38"/>
      <c r="J71" s="39"/>
      <c r="K71" s="1"/>
      <c r="L71" s="1"/>
      <c r="M71" s="1"/>
      <c r="N71" s="1"/>
      <c r="O71"/>
      <c r="P71"/>
      <c r="Q71"/>
    </row>
    <row r="72" spans="6:17" ht="12" customHeight="1">
      <c r="F72" s="1"/>
      <c r="G72" s="38"/>
      <c r="H72" s="38"/>
      <c r="I72" s="38"/>
      <c r="J72" s="39"/>
      <c r="K72" s="1"/>
      <c r="L72" s="1"/>
      <c r="M72" s="1"/>
      <c r="N72" s="1"/>
      <c r="O72"/>
      <c r="P72"/>
      <c r="Q72"/>
    </row>
    <row r="73" spans="6:17" ht="12" customHeight="1">
      <c r="F73" s="1"/>
      <c r="G73" s="38"/>
      <c r="H73" s="38"/>
      <c r="I73" s="38"/>
      <c r="J73" s="39"/>
      <c r="K73" s="1"/>
      <c r="L73" s="1"/>
      <c r="M73" s="1"/>
      <c r="N73" s="1"/>
      <c r="O73"/>
      <c r="P73"/>
      <c r="Q73"/>
    </row>
    <row r="74" spans="6:17" ht="12" customHeight="1">
      <c r="F74" s="1"/>
      <c r="G74" s="38"/>
      <c r="H74" s="38"/>
      <c r="I74" s="38"/>
      <c r="J74" s="39"/>
      <c r="K74" s="1"/>
      <c r="L74" s="1"/>
      <c r="M74" s="1"/>
      <c r="N74" s="1"/>
      <c r="O74"/>
      <c r="P74"/>
      <c r="Q74"/>
    </row>
    <row r="75" spans="6:17" ht="12" customHeight="1">
      <c r="F75" s="1"/>
      <c r="G75" s="38"/>
      <c r="H75" s="38"/>
      <c r="I75" s="38"/>
      <c r="J75" s="39"/>
      <c r="K75" s="1"/>
      <c r="L75" s="1"/>
      <c r="M75" s="1"/>
      <c r="N75" s="1"/>
      <c r="O75"/>
      <c r="P75"/>
      <c r="Q75"/>
    </row>
    <row r="76" spans="6:17" ht="12" customHeight="1">
      <c r="F76" s="1"/>
      <c r="G76" s="38"/>
      <c r="H76" s="38"/>
      <c r="I76" s="38"/>
      <c r="J76" s="39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B1:C1"/>
    <mergeCell ref="D1:F1"/>
    <mergeCell ref="J1:K1"/>
    <mergeCell ref="L1:O1"/>
    <mergeCell ref="AE1:AH1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D23:D25"/>
    <mergeCell ref="D26:D28"/>
    <mergeCell ref="D29:D31"/>
    <mergeCell ref="D32:D34"/>
    <mergeCell ref="D35:D37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57" priority="26" operator="containsText" text="K">
      <formula>NOT(ISERROR(SEARCH("K",G2)))</formula>
    </cfRule>
  </conditionalFormatting>
  <conditionalFormatting sqref="G3">
    <cfRule type="cellIs" dxfId="156" priority="25" operator="equal">
      <formula>"K"</formula>
    </cfRule>
  </conditionalFormatting>
  <conditionalFormatting sqref="G23">
    <cfRule type="cellIs" dxfId="155" priority="15" operator="equal">
      <formula>"K"</formula>
    </cfRule>
  </conditionalFormatting>
  <conditionalFormatting sqref="G3:I20">
    <cfRule type="cellIs" dxfId="154" priority="24" operator="between">
      <formula>1</formula>
      <formula>999</formula>
    </cfRule>
  </conditionalFormatting>
  <conditionalFormatting sqref="G23:I40">
    <cfRule type="cellIs" dxfId="153" priority="14" operator="between">
      <formula>1</formula>
      <formula>999</formula>
    </cfRule>
  </conditionalFormatting>
  <conditionalFormatting sqref="G3:AC20 G23:AC40">
    <cfRule type="cellIs" dxfId="152" priority="2" operator="equal">
      <formula>"AP"</formula>
    </cfRule>
    <cfRule type="cellIs" dxfId="151" priority="3" operator="equal">
      <formula>"DI"</formula>
    </cfRule>
  </conditionalFormatting>
  <conditionalFormatting sqref="K3">
    <cfRule type="cellIs" dxfId="150" priority="23" operator="equal">
      <formula>"K"</formula>
    </cfRule>
  </conditionalFormatting>
  <conditionalFormatting sqref="K23">
    <cfRule type="cellIs" dxfId="149" priority="13" operator="equal">
      <formula>"K"</formula>
    </cfRule>
  </conditionalFormatting>
  <conditionalFormatting sqref="K3:M20">
    <cfRule type="cellIs" dxfId="148" priority="22" operator="between">
      <formula>1</formula>
      <formula>999</formula>
    </cfRule>
  </conditionalFormatting>
  <conditionalFormatting sqref="K23:M40">
    <cfRule type="cellIs" dxfId="147" priority="12" operator="between">
      <formula>1</formula>
      <formula>999</formula>
    </cfRule>
  </conditionalFormatting>
  <conditionalFormatting sqref="O3">
    <cfRule type="cellIs" dxfId="146" priority="21" operator="equal">
      <formula>"K"</formula>
    </cfRule>
  </conditionalFormatting>
  <conditionalFormatting sqref="O23">
    <cfRule type="cellIs" dxfId="145" priority="11" operator="equal">
      <formula>"K"</formula>
    </cfRule>
  </conditionalFormatting>
  <conditionalFormatting sqref="O3:Q20">
    <cfRule type="cellIs" dxfId="144" priority="20" operator="between">
      <formula>1</formula>
      <formula>999</formula>
    </cfRule>
  </conditionalFormatting>
  <conditionalFormatting sqref="O23:Q40">
    <cfRule type="cellIs" dxfId="143" priority="10" operator="between">
      <formula>1</formula>
      <formula>999</formula>
    </cfRule>
  </conditionalFormatting>
  <conditionalFormatting sqref="S23">
    <cfRule type="cellIs" dxfId="142" priority="9" operator="equal">
      <formula>"K"</formula>
    </cfRule>
  </conditionalFormatting>
  <conditionalFormatting sqref="S3:U20">
    <cfRule type="cellIs" dxfId="141" priority="1" operator="between">
      <formula>1</formula>
      <formula>999</formula>
    </cfRule>
  </conditionalFormatting>
  <conditionalFormatting sqref="S23:U40">
    <cfRule type="cellIs" dxfId="140" priority="8" operator="between">
      <formula>1</formula>
      <formula>999</formula>
    </cfRule>
  </conditionalFormatting>
  <conditionalFormatting sqref="W3">
    <cfRule type="cellIs" dxfId="139" priority="19" operator="equal">
      <formula>"K"</formula>
    </cfRule>
  </conditionalFormatting>
  <conditionalFormatting sqref="W23">
    <cfRule type="cellIs" dxfId="138" priority="7" operator="equal">
      <formula>"K"</formula>
    </cfRule>
  </conditionalFormatting>
  <conditionalFormatting sqref="W3:Y20">
    <cfRule type="cellIs" dxfId="137" priority="18" operator="between">
      <formula>1</formula>
      <formula>999</formula>
    </cfRule>
  </conditionalFormatting>
  <conditionalFormatting sqref="W23:Y40">
    <cfRule type="cellIs" dxfId="136" priority="6" operator="between">
      <formula>1</formula>
      <formula>999</formula>
    </cfRule>
  </conditionalFormatting>
  <conditionalFormatting sqref="AA3">
    <cfRule type="cellIs" dxfId="135" priority="17" operator="equal">
      <formula>"K"</formula>
    </cfRule>
  </conditionalFormatting>
  <conditionalFormatting sqref="AA23">
    <cfRule type="cellIs" dxfId="134" priority="5" operator="equal">
      <formula>"K"</formula>
    </cfRule>
  </conditionalFormatting>
  <conditionalFormatting sqref="AA3:AC20">
    <cfRule type="cellIs" dxfId="133" priority="16" operator="between">
      <formula>1</formula>
      <formula>999</formula>
    </cfRule>
  </conditionalFormatting>
  <conditionalFormatting sqref="AA23:AC40">
    <cfRule type="cellIs" dxfId="132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5BE10A37-CA84-40F7-B333-A21E389A6345}">
          <x14:formula1>
            <xm:f>分組球員名單!$A$2:$A$26</xm:f>
          </x14:formula1>
          <xm:sqref>AL35</xm:sqref>
        </x14:dataValidation>
        <x14:dataValidation type="list" allowBlank="1" showInputMessage="1" showErrorMessage="1" xr:uid="{69BF6D37-9ADF-402E-9CBB-7B67EBF51BFA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8570C073-DEB7-4EFD-8105-24B10EBB751D}">
          <x14:formula1>
            <xm:f>分組球員名單!$D$1:$D$11</xm:f>
          </x14:formula1>
          <xm:sqref>AI9:AI10 AI3 AI6 AI13 AI23 AI26 AI29:AI30 AI33</xm:sqref>
        </x14:dataValidation>
        <x14:dataValidation type="list" allowBlank="1" showInputMessage="1" showErrorMessage="1" xr:uid="{29FA3325-12E7-4D41-99CC-5B5213186D83}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 xr:uid="{FFC6C13E-705D-430F-A1C3-010BB3950510}">
          <x14:formula1>
            <xm:f>分組球員名單!$A$36:$A$42</xm:f>
          </x14:formula1>
          <xm:sqref>F3:F19</xm:sqref>
        </x14:dataValidation>
        <x14:dataValidation type="list" allowBlank="1" showInputMessage="1" showErrorMessage="1" xr:uid="{553546EB-E0B6-422F-9F4D-C30FB77B14F0}">
          <x14:formula1>
            <xm:f>分組球員名單!$A$3:$A$9</xm:f>
          </x14:formula1>
          <xm:sqref>F23:F40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98CF0-848A-4BB1-884D-B60882B45FBD}">
  <sheetPr>
    <pageSetUpPr fitToPage="1"/>
  </sheetPr>
  <dimension ref="A1:AP328"/>
  <sheetViews>
    <sheetView zoomScaleNormal="100" workbookViewId="0">
      <selection activeCell="Z33" sqref="Z33"/>
    </sheetView>
  </sheetViews>
  <sheetFormatPr defaultRowHeight="16.2"/>
  <cols>
    <col min="1" max="1" width="7.5" customWidth="1"/>
    <col min="2" max="2" width="5.69921875" customWidth="1"/>
    <col min="3" max="3" width="5.796875" customWidth="1"/>
    <col min="4" max="4" width="2.59765625" style="14" customWidth="1"/>
    <col min="5" max="5" width="4.296875" style="14" customWidth="1"/>
    <col min="6" max="6" width="14.59765625" style="15" customWidth="1"/>
    <col min="7" max="9" width="3.59765625" style="16" customWidth="1"/>
    <col min="10" max="10" width="2.59765625" style="17" customWidth="1"/>
    <col min="11" max="13" width="3.59765625" style="15" customWidth="1"/>
    <col min="14" max="14" width="2.59765625" style="15" customWidth="1"/>
    <col min="15" max="17" width="3.59765625" style="1" customWidth="1"/>
    <col min="18" max="18" width="2.59765625" customWidth="1"/>
    <col min="19" max="21" width="3.59765625" customWidth="1"/>
    <col min="22" max="22" width="2.59765625" customWidth="1"/>
    <col min="23" max="25" width="3.59765625" customWidth="1"/>
    <col min="26" max="26" width="2.59765625" customWidth="1"/>
    <col min="27" max="29" width="3.59765625" customWidth="1"/>
    <col min="30" max="30" width="2.59765625" customWidth="1"/>
    <col min="31" max="31" width="4.3984375" customWidth="1"/>
    <col min="32" max="32" width="4.296875" customWidth="1"/>
    <col min="33" max="33" width="4.59765625" customWidth="1"/>
    <col min="34" max="34" width="4.5" customWidth="1"/>
    <col min="35" max="35" width="16" customWidth="1"/>
    <col min="38" max="38" width="14.09765625" customWidth="1"/>
  </cols>
  <sheetData>
    <row r="1" spans="1:42" ht="20.100000000000001" customHeight="1" thickBot="1">
      <c r="B1" s="233" t="s">
        <v>30</v>
      </c>
      <c r="C1" s="221"/>
      <c r="D1" s="234" t="s">
        <v>0</v>
      </c>
      <c r="E1" s="235"/>
      <c r="F1" s="236"/>
      <c r="G1" s="24"/>
      <c r="H1" s="23" t="s">
        <v>33</v>
      </c>
      <c r="I1" s="23"/>
      <c r="J1" s="237" t="s">
        <v>1</v>
      </c>
      <c r="K1" s="238"/>
      <c r="L1" s="239" t="s">
        <v>124</v>
      </c>
      <c r="M1" s="240"/>
      <c r="N1" s="240"/>
      <c r="O1" s="241"/>
      <c r="P1" s="33"/>
      <c r="Q1" s="63">
        <f>AA21</f>
        <v>21</v>
      </c>
      <c r="R1" s="34"/>
      <c r="S1" s="34"/>
      <c r="T1" s="34" t="s">
        <v>68</v>
      </c>
      <c r="U1" s="36"/>
      <c r="V1" s="34" t="s">
        <v>2</v>
      </c>
      <c r="W1" s="34"/>
      <c r="X1" s="34" t="s">
        <v>125</v>
      </c>
      <c r="Y1" s="36"/>
      <c r="Z1" s="34"/>
      <c r="AA1" s="34"/>
      <c r="AB1" s="63">
        <f>AA41</f>
        <v>15</v>
      </c>
      <c r="AC1" s="34"/>
      <c r="AD1" s="35"/>
      <c r="AE1" s="233" t="s">
        <v>8</v>
      </c>
      <c r="AF1" s="242"/>
      <c r="AG1" s="242"/>
      <c r="AH1" s="242"/>
      <c r="AI1" s="72"/>
    </row>
    <row r="2" spans="1:42" ht="15" customHeight="1" thickBot="1">
      <c r="A2" s="75" t="s">
        <v>20</v>
      </c>
      <c r="B2" s="64" t="s">
        <v>29</v>
      </c>
      <c r="C2" s="64" t="s">
        <v>27</v>
      </c>
      <c r="D2" s="18" t="s">
        <v>3</v>
      </c>
      <c r="E2" s="18" t="s">
        <v>21</v>
      </c>
      <c r="F2" s="25" t="s">
        <v>4</v>
      </c>
      <c r="G2" s="225">
        <v>1</v>
      </c>
      <c r="H2" s="226"/>
      <c r="I2" s="226"/>
      <c r="J2" s="20" t="s">
        <v>5</v>
      </c>
      <c r="K2" s="226">
        <v>2</v>
      </c>
      <c r="L2" s="226"/>
      <c r="M2" s="226"/>
      <c r="N2" s="19" t="s">
        <v>5</v>
      </c>
      <c r="O2" s="225">
        <v>3</v>
      </c>
      <c r="P2" s="226"/>
      <c r="Q2" s="227"/>
      <c r="R2" s="88" t="s">
        <v>5</v>
      </c>
      <c r="S2" s="230">
        <v>4</v>
      </c>
      <c r="T2" s="231"/>
      <c r="U2" s="231"/>
      <c r="V2" s="28" t="s">
        <v>5</v>
      </c>
      <c r="W2" s="230">
        <v>5</v>
      </c>
      <c r="X2" s="231"/>
      <c r="Y2" s="231"/>
      <c r="Z2" s="37" t="s">
        <v>5</v>
      </c>
      <c r="AA2" s="230">
        <v>6</v>
      </c>
      <c r="AB2" s="231"/>
      <c r="AC2" s="232"/>
      <c r="AD2" s="19" t="s">
        <v>5</v>
      </c>
      <c r="AE2" s="45" t="s">
        <v>28</v>
      </c>
      <c r="AF2" s="43" t="s">
        <v>11</v>
      </c>
      <c r="AG2" s="44" t="s">
        <v>31</v>
      </c>
      <c r="AH2" s="66" t="s">
        <v>7</v>
      </c>
      <c r="AI2" s="19" t="s">
        <v>26</v>
      </c>
      <c r="AJ2" s="80"/>
      <c r="AK2" s="18" t="s">
        <v>21</v>
      </c>
      <c r="AL2" s="25" t="s">
        <v>4</v>
      </c>
      <c r="AM2" s="45" t="s">
        <v>28</v>
      </c>
      <c r="AN2" s="43" t="s">
        <v>11</v>
      </c>
      <c r="AO2" s="66" t="s">
        <v>31</v>
      </c>
      <c r="AP2" s="89" t="s">
        <v>7</v>
      </c>
    </row>
    <row r="3" spans="1:42" ht="15" customHeight="1">
      <c r="A3" s="65">
        <f>COUNTIF($G$23:$AC$40,E3)</f>
        <v>0</v>
      </c>
      <c r="B3" s="74"/>
      <c r="C3" s="74">
        <f>COUNTIF(G3:AC3,"HR")</f>
        <v>0</v>
      </c>
      <c r="D3" s="212">
        <v>1</v>
      </c>
      <c r="E3" s="78" t="s">
        <v>128</v>
      </c>
      <c r="F3" s="60" t="s">
        <v>35</v>
      </c>
      <c r="G3" s="29" t="s">
        <v>11</v>
      </c>
      <c r="H3" s="21" t="s">
        <v>11</v>
      </c>
      <c r="I3" s="22"/>
      <c r="J3" s="11"/>
      <c r="K3" s="29"/>
      <c r="L3" s="21"/>
      <c r="M3" s="22"/>
      <c r="N3" s="11"/>
      <c r="O3" s="29" t="s">
        <v>7</v>
      </c>
      <c r="P3" s="79"/>
      <c r="Q3" s="59"/>
      <c r="R3" s="11"/>
      <c r="S3" s="29"/>
      <c r="T3" s="21" t="s">
        <v>11</v>
      </c>
      <c r="U3" s="22" t="s">
        <v>11</v>
      </c>
      <c r="V3" s="11"/>
      <c r="W3" s="29"/>
      <c r="X3" s="21" t="s">
        <v>11</v>
      </c>
      <c r="Y3" s="22"/>
      <c r="Z3" s="11"/>
      <c r="AA3" s="29"/>
      <c r="AB3" s="21" t="s">
        <v>11</v>
      </c>
      <c r="AC3" s="22"/>
      <c r="AD3" s="8"/>
      <c r="AE3" s="55">
        <f>COUNTA(G3:I3,K3:M3,O3:Q3,S3:U3,W3:Y3,AA3:AC3)</f>
        <v>7</v>
      </c>
      <c r="AF3" s="55">
        <f>COUNTIF(G3:AC3,"R")+(COUNTIF(G3:AC3,"HR")*2)</f>
        <v>6</v>
      </c>
      <c r="AG3" s="55">
        <f>A3+B3</f>
        <v>0</v>
      </c>
      <c r="AH3" s="67">
        <f>COUNTIF(G3:AC3,"K")</f>
        <v>1</v>
      </c>
      <c r="AI3" s="82" t="s">
        <v>24</v>
      </c>
      <c r="AK3" s="78" t="s">
        <v>128</v>
      </c>
      <c r="AL3" s="95" t="s">
        <v>35</v>
      </c>
      <c r="AM3" s="96" cm="1">
        <f t="array" ref="AM3:AP3">_xlfn.CHOOSECOLS(_xlfn._xlws.FILTER($F$3:$AH$20,$F$3:$F$20=AL3),26,27,28,29)</f>
        <v>7</v>
      </c>
      <c r="AN3" s="96">
        <v>6</v>
      </c>
      <c r="AO3" s="96">
        <v>0</v>
      </c>
      <c r="AP3" s="96">
        <v>1</v>
      </c>
    </row>
    <row r="4" spans="1:42" ht="15" customHeight="1">
      <c r="A4" s="65">
        <f t="shared" ref="A4:A20" si="0">COUNTIF($G$23:$AC$40,E4)</f>
        <v>0</v>
      </c>
      <c r="B4" s="65"/>
      <c r="C4" s="74">
        <f t="shared" ref="C4:C20" si="1">COUNTIF(G4:AC4,"HR")</f>
        <v>0</v>
      </c>
      <c r="D4" s="212"/>
      <c r="E4" s="77"/>
      <c r="F4" s="61"/>
      <c r="G4" s="30"/>
      <c r="H4" s="3"/>
      <c r="I4" s="6"/>
      <c r="J4" s="12"/>
      <c r="K4" s="30"/>
      <c r="L4" s="3"/>
      <c r="M4" s="6"/>
      <c r="N4" s="12"/>
      <c r="O4" s="30"/>
      <c r="P4" s="3"/>
      <c r="Q4" s="6"/>
      <c r="R4" s="12"/>
      <c r="S4" s="30"/>
      <c r="T4" s="3"/>
      <c r="U4" s="6"/>
      <c r="V4" s="12"/>
      <c r="W4" s="30"/>
      <c r="X4" s="3"/>
      <c r="Y4" s="6"/>
      <c r="Z4" s="12"/>
      <c r="AA4" s="30"/>
      <c r="AB4" s="3"/>
      <c r="AC4" s="6"/>
      <c r="AD4" s="9"/>
      <c r="AE4" s="26">
        <f t="shared" ref="AE4:AE7" si="2">COUNTA(G4:I4,K4:M4,O4:Q4,S4:U4,W4:Y4,AA4:AC4)</f>
        <v>0</v>
      </c>
      <c r="AF4" s="55">
        <f t="shared" ref="AF4:AF20" si="3">COUNTIF(G4:AC4,"R")+(COUNTIF(G4:AC4,"HR")*2)</f>
        <v>0</v>
      </c>
      <c r="AG4" s="55">
        <f t="shared" ref="AG4:AG20" si="4">A4+B4</f>
        <v>0</v>
      </c>
      <c r="AH4" s="68">
        <f t="shared" ref="AH4:AH20" si="5">COUNTIF(G4:AC4,"K")</f>
        <v>0</v>
      </c>
      <c r="AI4" s="83"/>
      <c r="AK4" s="77" t="s">
        <v>129</v>
      </c>
      <c r="AL4" s="95" t="s">
        <v>15</v>
      </c>
      <c r="AM4" s="96" cm="1">
        <f t="array" ref="AM4:AP4">_xlfn.CHOOSECOLS(_xlfn._xlws.FILTER($F$3:$AH$20,$F$3:$F$20=AL4),26,27,28,29)</f>
        <v>7</v>
      </c>
      <c r="AN4" s="93">
        <v>2</v>
      </c>
      <c r="AO4" s="93">
        <v>3</v>
      </c>
      <c r="AP4" s="93">
        <v>4</v>
      </c>
    </row>
    <row r="5" spans="1:42" ht="15" customHeight="1">
      <c r="A5" s="65">
        <f t="shared" si="0"/>
        <v>0</v>
      </c>
      <c r="B5" s="65"/>
      <c r="C5" s="74">
        <f t="shared" si="1"/>
        <v>0</v>
      </c>
      <c r="D5" s="213"/>
      <c r="E5" s="77"/>
      <c r="F5" s="61"/>
      <c r="G5" s="31"/>
      <c r="H5" s="4"/>
      <c r="I5" s="7"/>
      <c r="J5" s="12"/>
      <c r="K5" s="31"/>
      <c r="L5" s="4"/>
      <c r="M5" s="7"/>
      <c r="N5" s="12"/>
      <c r="O5" s="31"/>
      <c r="P5" s="4"/>
      <c r="Q5" s="7"/>
      <c r="R5" s="12"/>
      <c r="S5" s="31"/>
      <c r="T5" s="4"/>
      <c r="U5" s="7"/>
      <c r="V5" s="12"/>
      <c r="W5" s="31"/>
      <c r="X5" s="4"/>
      <c r="Y5" s="7"/>
      <c r="Z5" s="12"/>
      <c r="AA5" s="31"/>
      <c r="AB5" s="4"/>
      <c r="AC5" s="7"/>
      <c r="AD5" s="9"/>
      <c r="AE5" s="26">
        <f t="shared" si="2"/>
        <v>0</v>
      </c>
      <c r="AF5" s="55">
        <f t="shared" si="3"/>
        <v>0</v>
      </c>
      <c r="AG5" s="55">
        <f t="shared" si="4"/>
        <v>0</v>
      </c>
      <c r="AH5" s="68">
        <f t="shared" si="5"/>
        <v>0</v>
      </c>
      <c r="AI5" s="83"/>
      <c r="AK5" s="77" t="s">
        <v>130</v>
      </c>
      <c r="AL5" s="95" t="s">
        <v>16</v>
      </c>
      <c r="AM5" s="96" cm="1">
        <f t="array" ref="AM5:AP5">_xlfn.CHOOSECOLS(_xlfn._xlws.FILTER($F$3:$AH$20,$F$3:$F$20=AL5),26,27,28,29)</f>
        <v>7</v>
      </c>
      <c r="AN5" s="93">
        <v>5</v>
      </c>
      <c r="AO5" s="93">
        <v>3</v>
      </c>
      <c r="AP5" s="93">
        <v>0</v>
      </c>
    </row>
    <row r="6" spans="1:42" ht="15" customHeight="1">
      <c r="A6" s="65">
        <f t="shared" si="0"/>
        <v>3</v>
      </c>
      <c r="B6" s="65"/>
      <c r="C6" s="74">
        <f t="shared" si="1"/>
        <v>0</v>
      </c>
      <c r="D6" s="214">
        <v>2</v>
      </c>
      <c r="E6" s="77" t="s">
        <v>129</v>
      </c>
      <c r="F6" s="61" t="s">
        <v>15</v>
      </c>
      <c r="G6" s="32" t="s">
        <v>11</v>
      </c>
      <c r="H6" s="2">
        <v>26</v>
      </c>
      <c r="I6" s="5"/>
      <c r="J6" s="12"/>
      <c r="K6" s="32"/>
      <c r="L6" s="2"/>
      <c r="M6" s="5"/>
      <c r="N6" s="12"/>
      <c r="O6" s="32" t="s">
        <v>7</v>
      </c>
      <c r="P6" s="2"/>
      <c r="Q6" s="5"/>
      <c r="R6" s="12"/>
      <c r="S6" s="32"/>
      <c r="T6" s="2" t="s">
        <v>7</v>
      </c>
      <c r="U6" s="5" t="s">
        <v>11</v>
      </c>
      <c r="V6" s="12"/>
      <c r="W6" s="32"/>
      <c r="X6" s="2" t="s">
        <v>7</v>
      </c>
      <c r="Y6" s="5"/>
      <c r="Z6" s="12"/>
      <c r="AA6" s="32"/>
      <c r="AB6" s="2" t="s">
        <v>7</v>
      </c>
      <c r="AC6" s="5"/>
      <c r="AD6" s="9"/>
      <c r="AE6" s="26">
        <f t="shared" si="2"/>
        <v>7</v>
      </c>
      <c r="AF6" s="55">
        <f t="shared" si="3"/>
        <v>2</v>
      </c>
      <c r="AG6" s="55">
        <f t="shared" si="4"/>
        <v>3</v>
      </c>
      <c r="AH6" s="68">
        <f t="shared" si="5"/>
        <v>4</v>
      </c>
      <c r="AI6" s="84" t="s">
        <v>9</v>
      </c>
      <c r="AK6" s="77" t="s">
        <v>131</v>
      </c>
      <c r="AL6" s="95" t="s">
        <v>45</v>
      </c>
      <c r="AM6" s="96" cm="1">
        <f t="array" ref="AM6:AP6">_xlfn.CHOOSECOLS(_xlfn._xlws.FILTER($F$3:$AH$20,$F$3:$F$20=AL6),26,27,28,29)</f>
        <v>6</v>
      </c>
      <c r="AN6" s="93">
        <v>2</v>
      </c>
      <c r="AO6" s="93">
        <v>5</v>
      </c>
      <c r="AP6" s="93">
        <v>3</v>
      </c>
    </row>
    <row r="7" spans="1:42" ht="15" customHeight="1">
      <c r="A7" s="65">
        <f t="shared" si="0"/>
        <v>0</v>
      </c>
      <c r="B7" s="65"/>
      <c r="C7" s="74">
        <f t="shared" si="1"/>
        <v>0</v>
      </c>
      <c r="D7" s="212"/>
      <c r="E7" s="77"/>
      <c r="F7" s="61"/>
      <c r="G7" s="30"/>
      <c r="H7" s="3"/>
      <c r="I7" s="6"/>
      <c r="J7" s="12"/>
      <c r="K7" s="99"/>
      <c r="L7" s="100"/>
      <c r="M7" s="6"/>
      <c r="N7" s="12"/>
      <c r="O7" s="30"/>
      <c r="P7" s="3"/>
      <c r="Q7" s="6"/>
      <c r="R7" s="12"/>
      <c r="S7" s="30"/>
      <c r="T7" s="3"/>
      <c r="U7" s="6"/>
      <c r="V7" s="12"/>
      <c r="W7" s="30"/>
      <c r="X7" s="3"/>
      <c r="Y7" s="6"/>
      <c r="Z7" s="12"/>
      <c r="AA7" s="30"/>
      <c r="AB7" s="3"/>
      <c r="AC7" s="6"/>
      <c r="AD7" s="9"/>
      <c r="AE7" s="26">
        <f t="shared" si="2"/>
        <v>0</v>
      </c>
      <c r="AF7" s="55">
        <f t="shared" si="3"/>
        <v>0</v>
      </c>
      <c r="AG7" s="55">
        <f t="shared" si="4"/>
        <v>0</v>
      </c>
      <c r="AH7" s="68">
        <f t="shared" si="5"/>
        <v>0</v>
      </c>
      <c r="AI7" s="83"/>
      <c r="AK7" s="77" t="s">
        <v>132</v>
      </c>
      <c r="AL7" s="95" t="s">
        <v>51</v>
      </c>
      <c r="AM7" s="96" cm="1">
        <f t="array" ref="AM7:AP7">_xlfn.CHOOSECOLS(_xlfn._xlws.FILTER($F$3:$AH$20,$F$3:$F$20=AL7),26,27,28,29)</f>
        <v>6</v>
      </c>
      <c r="AN7" s="93">
        <v>2</v>
      </c>
      <c r="AO7" s="93">
        <v>1</v>
      </c>
      <c r="AP7" s="93">
        <v>1</v>
      </c>
    </row>
    <row r="8" spans="1:42" ht="15" customHeight="1">
      <c r="A8" s="65">
        <f t="shared" si="0"/>
        <v>0</v>
      </c>
      <c r="B8" s="65"/>
      <c r="C8" s="74">
        <f t="shared" si="1"/>
        <v>0</v>
      </c>
      <c r="D8" s="213"/>
      <c r="E8" s="77"/>
      <c r="F8" s="61"/>
      <c r="G8" s="31"/>
      <c r="H8" s="4"/>
      <c r="I8" s="7"/>
      <c r="J8" s="12"/>
      <c r="K8" s="101"/>
      <c r="L8" s="102"/>
      <c r="M8" s="7"/>
      <c r="N8" s="12"/>
      <c r="O8" s="31"/>
      <c r="P8" s="4"/>
      <c r="Q8" s="7"/>
      <c r="R8" s="12"/>
      <c r="S8" s="31"/>
      <c r="T8" s="4"/>
      <c r="U8" s="7"/>
      <c r="V8" s="12"/>
      <c r="W8" s="31"/>
      <c r="X8" s="4"/>
      <c r="Y8" s="7"/>
      <c r="Z8" s="12"/>
      <c r="AA8" s="31"/>
      <c r="AB8" s="4"/>
      <c r="AC8" s="7"/>
      <c r="AD8" s="9"/>
      <c r="AE8" s="26">
        <f>COUNTA(G8:I8,K8:M8,O8:Q8,S8:U8,W8:Y8,AA8:AC8)</f>
        <v>0</v>
      </c>
      <c r="AF8" s="55">
        <f t="shared" si="3"/>
        <v>0</v>
      </c>
      <c r="AG8" s="55">
        <f t="shared" si="4"/>
        <v>0</v>
      </c>
      <c r="AH8" s="68">
        <f t="shared" si="5"/>
        <v>0</v>
      </c>
      <c r="AI8" s="83"/>
      <c r="AK8" s="77" t="s">
        <v>133</v>
      </c>
      <c r="AL8" s="95" t="s">
        <v>14</v>
      </c>
      <c r="AM8" s="96" cm="1">
        <f t="array" ref="AM8:AP8">_xlfn.CHOOSECOLS(_xlfn._xlws.FILTER($F$3:$AH$20,$F$3:$F$20=AL8),26,27,28,29)</f>
        <v>6</v>
      </c>
      <c r="AN8" s="93">
        <v>4</v>
      </c>
      <c r="AO8" s="93">
        <v>2</v>
      </c>
      <c r="AP8" s="93">
        <v>2</v>
      </c>
    </row>
    <row r="9" spans="1:42" ht="15" customHeight="1">
      <c r="A9" s="65">
        <f t="shared" si="0"/>
        <v>2</v>
      </c>
      <c r="B9" s="65">
        <v>1</v>
      </c>
      <c r="C9" s="74">
        <f t="shared" si="1"/>
        <v>0</v>
      </c>
      <c r="D9" s="214">
        <v>3</v>
      </c>
      <c r="E9" s="77" t="s">
        <v>130</v>
      </c>
      <c r="F9" s="61" t="s">
        <v>16</v>
      </c>
      <c r="G9" s="32" t="s">
        <v>11</v>
      </c>
      <c r="H9" s="2"/>
      <c r="I9" s="5"/>
      <c r="J9" s="12"/>
      <c r="K9" s="103" t="s">
        <v>11</v>
      </c>
      <c r="L9" s="104"/>
      <c r="M9" s="5"/>
      <c r="N9" s="12"/>
      <c r="O9" s="32">
        <v>23</v>
      </c>
      <c r="P9" s="2"/>
      <c r="Q9" s="5"/>
      <c r="R9" s="12"/>
      <c r="S9" s="32"/>
      <c r="T9" s="2" t="s">
        <v>11</v>
      </c>
      <c r="U9" s="5" t="s">
        <v>11</v>
      </c>
      <c r="V9" s="12"/>
      <c r="W9" s="32"/>
      <c r="X9" s="2" t="s">
        <v>11</v>
      </c>
      <c r="Y9" s="5"/>
      <c r="Z9" s="12"/>
      <c r="AA9" s="32"/>
      <c r="AB9" s="2">
        <v>23</v>
      </c>
      <c r="AC9" s="5"/>
      <c r="AD9" s="9"/>
      <c r="AE9" s="26">
        <f t="shared" ref="AE9:AE20" si="6">COUNTA(G9:I9,K9:M9,O9:Q9,S9:U9,W9:Y9,AA9:AC9)</f>
        <v>7</v>
      </c>
      <c r="AF9" s="55">
        <f t="shared" si="3"/>
        <v>5</v>
      </c>
      <c r="AG9" s="55">
        <f t="shared" si="4"/>
        <v>3</v>
      </c>
      <c r="AH9" s="68">
        <f t="shared" si="5"/>
        <v>0</v>
      </c>
      <c r="AI9" s="85"/>
      <c r="AK9" s="65"/>
      <c r="AL9" s="95"/>
      <c r="AM9" s="96"/>
      <c r="AN9" s="93"/>
      <c r="AO9" s="93"/>
      <c r="AP9" s="93"/>
    </row>
    <row r="10" spans="1:42" ht="15" customHeight="1">
      <c r="A10" s="65">
        <f t="shared" si="0"/>
        <v>0</v>
      </c>
      <c r="B10" s="65"/>
      <c r="C10" s="74">
        <f t="shared" si="1"/>
        <v>0</v>
      </c>
      <c r="D10" s="212"/>
      <c r="E10" s="77"/>
      <c r="F10" s="61"/>
      <c r="G10" s="30"/>
      <c r="H10" s="3"/>
      <c r="I10" s="6"/>
      <c r="J10" s="12"/>
      <c r="K10" s="108"/>
      <c r="L10" s="100"/>
      <c r="M10" s="6"/>
      <c r="N10" s="12"/>
      <c r="O10" s="30"/>
      <c r="P10" s="3"/>
      <c r="Q10" s="6"/>
      <c r="R10" s="12"/>
      <c r="S10" s="30"/>
      <c r="T10" s="3"/>
      <c r="U10" s="6"/>
      <c r="V10" s="12"/>
      <c r="W10" s="30"/>
      <c r="X10" s="3"/>
      <c r="Y10" s="6"/>
      <c r="Z10" s="12"/>
      <c r="AA10" s="30"/>
      <c r="AB10" s="3"/>
      <c r="AC10" s="6"/>
      <c r="AD10" s="9"/>
      <c r="AE10" s="26">
        <f t="shared" si="6"/>
        <v>0</v>
      </c>
      <c r="AF10" s="55">
        <f t="shared" si="3"/>
        <v>0</v>
      </c>
      <c r="AG10" s="55">
        <f t="shared" si="4"/>
        <v>0</v>
      </c>
      <c r="AH10" s="68">
        <f t="shared" si="5"/>
        <v>0</v>
      </c>
      <c r="AI10" s="84" t="s">
        <v>10</v>
      </c>
      <c r="AK10" s="65"/>
      <c r="AL10" s="95"/>
      <c r="AM10" s="96"/>
      <c r="AN10" s="93"/>
      <c r="AO10" s="93"/>
      <c r="AP10" s="93"/>
    </row>
    <row r="11" spans="1:42" ht="15" customHeight="1">
      <c r="A11" s="65">
        <f t="shared" si="0"/>
        <v>0</v>
      </c>
      <c r="B11" s="65"/>
      <c r="C11" s="74">
        <f t="shared" si="1"/>
        <v>0</v>
      </c>
      <c r="D11" s="213"/>
      <c r="E11" s="77"/>
      <c r="F11" s="61"/>
      <c r="G11" s="31"/>
      <c r="H11" s="4"/>
      <c r="I11" s="7"/>
      <c r="J11" s="12"/>
      <c r="K11" s="101"/>
      <c r="L11" s="102"/>
      <c r="M11" s="7"/>
      <c r="N11" s="12"/>
      <c r="O11" s="31"/>
      <c r="P11" s="4"/>
      <c r="Q11" s="7"/>
      <c r="R11" s="12"/>
      <c r="S11" s="31"/>
      <c r="T11" s="4"/>
      <c r="U11" s="7"/>
      <c r="V11" s="12"/>
      <c r="W11" s="31"/>
      <c r="X11" s="4"/>
      <c r="Y11" s="7"/>
      <c r="Z11" s="12"/>
      <c r="AA11" s="31"/>
      <c r="AB11" s="4"/>
      <c r="AC11" s="7"/>
      <c r="AD11" s="9"/>
      <c r="AE11" s="26">
        <f t="shared" si="6"/>
        <v>0</v>
      </c>
      <c r="AF11" s="55">
        <f t="shared" si="3"/>
        <v>0</v>
      </c>
      <c r="AG11" s="55">
        <f t="shared" si="4"/>
        <v>0</v>
      </c>
      <c r="AH11" s="68">
        <f t="shared" si="5"/>
        <v>0</v>
      </c>
      <c r="AI11" s="83"/>
      <c r="AK11" s="65"/>
      <c r="AL11" s="95"/>
      <c r="AM11" s="96"/>
      <c r="AN11" s="93"/>
      <c r="AO11" s="93"/>
      <c r="AP11" s="93"/>
    </row>
    <row r="12" spans="1:42" ht="15" customHeight="1">
      <c r="A12" s="65">
        <f t="shared" si="0"/>
        <v>5</v>
      </c>
      <c r="B12" s="65"/>
      <c r="C12" s="74">
        <f t="shared" si="1"/>
        <v>0</v>
      </c>
      <c r="D12" s="214">
        <v>4</v>
      </c>
      <c r="E12" s="77" t="s">
        <v>131</v>
      </c>
      <c r="F12" s="61" t="s">
        <v>45</v>
      </c>
      <c r="G12" s="32" t="s">
        <v>7</v>
      </c>
      <c r="H12" s="2"/>
      <c r="I12" s="5"/>
      <c r="J12" s="12"/>
      <c r="K12" s="32" t="s">
        <v>7</v>
      </c>
      <c r="L12" s="2"/>
      <c r="M12" s="5"/>
      <c r="N12" s="12"/>
      <c r="O12" s="32"/>
      <c r="P12" s="2"/>
      <c r="Q12" s="5"/>
      <c r="R12" s="12"/>
      <c r="S12" s="32" t="s">
        <v>11</v>
      </c>
      <c r="T12" s="2">
        <v>55</v>
      </c>
      <c r="U12" s="5" t="s">
        <v>11</v>
      </c>
      <c r="V12" s="12"/>
      <c r="W12" s="32"/>
      <c r="X12" s="2" t="s">
        <v>7</v>
      </c>
      <c r="Y12" s="5"/>
      <c r="Z12" s="12"/>
      <c r="AA12" s="32"/>
      <c r="AB12" s="2"/>
      <c r="AC12" s="5"/>
      <c r="AD12" s="9"/>
      <c r="AE12" s="26">
        <f t="shared" si="6"/>
        <v>6</v>
      </c>
      <c r="AF12" s="55">
        <f t="shared" si="3"/>
        <v>2</v>
      </c>
      <c r="AG12" s="55">
        <f t="shared" si="4"/>
        <v>5</v>
      </c>
      <c r="AH12" s="68">
        <f t="shared" si="5"/>
        <v>3</v>
      </c>
      <c r="AI12" s="83"/>
      <c r="AK12" s="93"/>
      <c r="AL12" s="95"/>
      <c r="AM12" s="96"/>
      <c r="AN12" s="93"/>
      <c r="AO12" s="93"/>
      <c r="AP12" s="93"/>
    </row>
    <row r="13" spans="1:42" ht="15" customHeight="1">
      <c r="A13" s="65">
        <f t="shared" si="0"/>
        <v>0</v>
      </c>
      <c r="B13" s="65"/>
      <c r="C13" s="74">
        <f t="shared" si="1"/>
        <v>0</v>
      </c>
      <c r="D13" s="212"/>
      <c r="E13" s="77"/>
      <c r="F13" s="61"/>
      <c r="G13" s="30"/>
      <c r="H13" s="3"/>
      <c r="I13" s="6"/>
      <c r="J13" s="12"/>
      <c r="K13" s="30"/>
      <c r="L13" s="3"/>
      <c r="M13" s="6"/>
      <c r="N13" s="12"/>
      <c r="O13" s="30"/>
      <c r="P13" s="3"/>
      <c r="Q13" s="6"/>
      <c r="R13" s="12"/>
      <c r="S13" s="30"/>
      <c r="T13" s="3"/>
      <c r="U13" s="6"/>
      <c r="V13" s="12"/>
      <c r="W13" s="30"/>
      <c r="X13" s="3"/>
      <c r="Y13" s="6"/>
      <c r="Z13" s="12"/>
      <c r="AA13" s="30"/>
      <c r="AB13" s="3"/>
      <c r="AC13" s="6"/>
      <c r="AD13" s="9"/>
      <c r="AE13" s="26">
        <f t="shared" si="6"/>
        <v>0</v>
      </c>
      <c r="AF13" s="55">
        <f t="shared" si="3"/>
        <v>0</v>
      </c>
      <c r="AG13" s="55">
        <f t="shared" si="4"/>
        <v>0</v>
      </c>
      <c r="AH13" s="68">
        <f t="shared" si="5"/>
        <v>0</v>
      </c>
      <c r="AI13" s="84"/>
      <c r="AK13" s="93"/>
      <c r="AL13" s="95"/>
      <c r="AM13" s="96"/>
      <c r="AN13" s="93"/>
      <c r="AO13" s="93"/>
      <c r="AP13" s="93"/>
    </row>
    <row r="14" spans="1:42" ht="15" customHeight="1">
      <c r="A14" s="65">
        <f t="shared" si="0"/>
        <v>0</v>
      </c>
      <c r="B14" s="65"/>
      <c r="C14" s="74">
        <f t="shared" si="1"/>
        <v>0</v>
      </c>
      <c r="D14" s="213"/>
      <c r="E14" s="77"/>
      <c r="F14" s="61"/>
      <c r="G14" s="31"/>
      <c r="H14" s="4"/>
      <c r="I14" s="7"/>
      <c r="J14" s="12"/>
      <c r="K14" s="31"/>
      <c r="L14" s="4"/>
      <c r="M14" s="7"/>
      <c r="N14" s="12"/>
      <c r="O14" s="31"/>
      <c r="P14" s="4"/>
      <c r="Q14" s="7"/>
      <c r="R14" s="12"/>
      <c r="S14" s="31"/>
      <c r="T14" s="4"/>
      <c r="U14" s="7"/>
      <c r="V14" s="12"/>
      <c r="W14" s="31"/>
      <c r="X14" s="4"/>
      <c r="Y14" s="7"/>
      <c r="Z14" s="12"/>
      <c r="AA14" s="31"/>
      <c r="AB14" s="4"/>
      <c r="AC14" s="7"/>
      <c r="AD14" s="9"/>
      <c r="AE14" s="26">
        <f t="shared" si="6"/>
        <v>0</v>
      </c>
      <c r="AF14" s="55">
        <f t="shared" si="3"/>
        <v>0</v>
      </c>
      <c r="AG14" s="55">
        <f t="shared" si="4"/>
        <v>0</v>
      </c>
      <c r="AH14" s="68">
        <f t="shared" si="5"/>
        <v>0</v>
      </c>
      <c r="AI14" s="84" t="s">
        <v>12</v>
      </c>
      <c r="AK14" s="93"/>
      <c r="AL14" s="95"/>
      <c r="AM14" s="96"/>
      <c r="AN14" s="93"/>
      <c r="AO14" s="93"/>
      <c r="AP14" s="93"/>
    </row>
    <row r="15" spans="1:42" ht="15" customHeight="1">
      <c r="A15" s="65">
        <f t="shared" si="0"/>
        <v>1</v>
      </c>
      <c r="B15" s="65"/>
      <c r="C15" s="74">
        <f t="shared" si="1"/>
        <v>0</v>
      </c>
      <c r="D15" s="214">
        <v>5</v>
      </c>
      <c r="E15" s="77" t="s">
        <v>132</v>
      </c>
      <c r="F15" s="61" t="s">
        <v>51</v>
      </c>
      <c r="G15" s="32">
        <v>56</v>
      </c>
      <c r="H15" s="2"/>
      <c r="I15" s="5"/>
      <c r="J15" s="12"/>
      <c r="K15" s="32">
        <v>55</v>
      </c>
      <c r="L15" s="2"/>
      <c r="M15" s="5"/>
      <c r="N15" s="12"/>
      <c r="O15" s="32"/>
      <c r="P15" s="2"/>
      <c r="Q15" s="5"/>
      <c r="R15" s="12"/>
      <c r="S15" s="32" t="s">
        <v>11</v>
      </c>
      <c r="T15" s="2" t="s">
        <v>11</v>
      </c>
      <c r="U15" s="5" t="s">
        <v>7</v>
      </c>
      <c r="V15" s="12"/>
      <c r="W15" s="32"/>
      <c r="X15" s="2"/>
      <c r="Y15" s="5"/>
      <c r="Z15" s="12"/>
      <c r="AA15" s="32">
        <v>56</v>
      </c>
      <c r="AB15" s="2"/>
      <c r="AC15" s="5"/>
      <c r="AD15" s="9"/>
      <c r="AE15" s="26">
        <f t="shared" si="6"/>
        <v>6</v>
      </c>
      <c r="AF15" s="55">
        <f t="shared" si="3"/>
        <v>2</v>
      </c>
      <c r="AG15" s="55">
        <f t="shared" si="4"/>
        <v>1</v>
      </c>
      <c r="AH15" s="68">
        <f t="shared" si="5"/>
        <v>1</v>
      </c>
      <c r="AI15" s="228"/>
      <c r="AK15" s="77"/>
      <c r="AL15" s="94"/>
      <c r="AM15" s="96"/>
      <c r="AN15" s="93"/>
      <c r="AO15" s="93"/>
      <c r="AP15" s="93"/>
    </row>
    <row r="16" spans="1:42" ht="15" customHeight="1">
      <c r="A16" s="65">
        <f t="shared" si="0"/>
        <v>0</v>
      </c>
      <c r="B16" s="65"/>
      <c r="C16" s="74">
        <f t="shared" si="1"/>
        <v>0</v>
      </c>
      <c r="D16" s="212"/>
      <c r="E16" s="77"/>
      <c r="F16" s="61"/>
      <c r="G16" s="30"/>
      <c r="H16" s="3"/>
      <c r="I16" s="6"/>
      <c r="J16" s="12"/>
      <c r="K16" s="30"/>
      <c r="L16" s="3"/>
      <c r="M16" s="6"/>
      <c r="N16" s="12"/>
      <c r="O16" s="30"/>
      <c r="P16" s="3"/>
      <c r="Q16" s="6"/>
      <c r="R16" s="12"/>
      <c r="S16" s="30"/>
      <c r="T16" s="3"/>
      <c r="U16" s="6"/>
      <c r="V16" s="12"/>
      <c r="W16" s="30"/>
      <c r="X16" s="3"/>
      <c r="Y16" s="6"/>
      <c r="Z16" s="12"/>
      <c r="AA16" s="30"/>
      <c r="AB16" s="3"/>
      <c r="AC16" s="6"/>
      <c r="AD16" s="9"/>
      <c r="AE16" s="26">
        <f t="shared" si="6"/>
        <v>0</v>
      </c>
      <c r="AF16" s="55">
        <f t="shared" si="3"/>
        <v>0</v>
      </c>
      <c r="AG16" s="55">
        <f t="shared" si="4"/>
        <v>0</v>
      </c>
      <c r="AH16" s="68">
        <f t="shared" si="5"/>
        <v>0</v>
      </c>
      <c r="AI16" s="228"/>
      <c r="AM16" s="93">
        <f>SUM(AM3:AM15)</f>
        <v>39</v>
      </c>
      <c r="AN16" s="93">
        <f>SUM(AN3:AN15)</f>
        <v>21</v>
      </c>
      <c r="AO16" s="93">
        <f>SUM(AO3:AO15)</f>
        <v>14</v>
      </c>
      <c r="AP16" s="93">
        <f>SUM(AP3:AP15)</f>
        <v>11</v>
      </c>
    </row>
    <row r="17" spans="1:42" ht="15" customHeight="1">
      <c r="A17" s="65">
        <f t="shared" si="0"/>
        <v>0</v>
      </c>
      <c r="B17" s="65"/>
      <c r="C17" s="74">
        <f t="shared" si="1"/>
        <v>0</v>
      </c>
      <c r="D17" s="213"/>
      <c r="E17" s="77"/>
      <c r="F17" s="61"/>
      <c r="G17" s="31"/>
      <c r="H17" s="4"/>
      <c r="I17" s="7"/>
      <c r="J17" s="12"/>
      <c r="K17" s="31"/>
      <c r="L17" s="4"/>
      <c r="M17" s="7"/>
      <c r="N17" s="12"/>
      <c r="O17" s="31"/>
      <c r="P17" s="4"/>
      <c r="Q17" s="7"/>
      <c r="R17" s="12"/>
      <c r="S17" s="31"/>
      <c r="T17" s="4"/>
      <c r="U17" s="7"/>
      <c r="V17" s="12"/>
      <c r="W17" s="31"/>
      <c r="X17" s="4"/>
      <c r="Y17" s="7"/>
      <c r="Z17" s="12"/>
      <c r="AA17" s="31"/>
      <c r="AB17" s="4"/>
      <c r="AC17" s="7"/>
      <c r="AD17" s="9"/>
      <c r="AE17" s="26">
        <f t="shared" si="6"/>
        <v>0</v>
      </c>
      <c r="AF17" s="55">
        <f t="shared" si="3"/>
        <v>0</v>
      </c>
      <c r="AG17" s="55">
        <f t="shared" si="4"/>
        <v>0</v>
      </c>
      <c r="AH17" s="68">
        <f t="shared" si="5"/>
        <v>0</v>
      </c>
      <c r="AI17" s="228"/>
    </row>
    <row r="18" spans="1:42" ht="15" customHeight="1">
      <c r="A18" s="65">
        <f t="shared" si="0"/>
        <v>2</v>
      </c>
      <c r="B18" s="65"/>
      <c r="C18" s="74">
        <f t="shared" si="1"/>
        <v>0</v>
      </c>
      <c r="D18" s="214">
        <v>6</v>
      </c>
      <c r="E18" s="77" t="s">
        <v>133</v>
      </c>
      <c r="F18" s="61" t="s">
        <v>14</v>
      </c>
      <c r="G18" s="32" t="s">
        <v>11</v>
      </c>
      <c r="H18" s="2"/>
      <c r="I18" s="5"/>
      <c r="J18" s="12"/>
      <c r="K18" s="32" t="s">
        <v>7</v>
      </c>
      <c r="L18" s="2"/>
      <c r="M18" s="5"/>
      <c r="N18" s="12"/>
      <c r="O18" s="32"/>
      <c r="P18" s="2"/>
      <c r="Q18" s="5"/>
      <c r="R18" s="12"/>
      <c r="S18" s="32" t="s">
        <v>11</v>
      </c>
      <c r="T18" s="2" t="s">
        <v>11</v>
      </c>
      <c r="U18" s="5"/>
      <c r="V18" s="12"/>
      <c r="W18" s="32" t="s">
        <v>7</v>
      </c>
      <c r="X18" s="2"/>
      <c r="Y18" s="5"/>
      <c r="Z18" s="12"/>
      <c r="AA18" s="32" t="s">
        <v>11</v>
      </c>
      <c r="AB18" s="2"/>
      <c r="AC18" s="5"/>
      <c r="AD18" s="9"/>
      <c r="AE18" s="26">
        <f t="shared" si="6"/>
        <v>6</v>
      </c>
      <c r="AF18" s="55">
        <f t="shared" si="3"/>
        <v>4</v>
      </c>
      <c r="AG18" s="55">
        <f t="shared" si="4"/>
        <v>2</v>
      </c>
      <c r="AH18" s="68">
        <f t="shared" si="5"/>
        <v>2</v>
      </c>
      <c r="AI18" s="228"/>
    </row>
    <row r="19" spans="1:42" ht="15" customHeight="1">
      <c r="A19" s="65">
        <f t="shared" si="0"/>
        <v>0</v>
      </c>
      <c r="B19" s="65"/>
      <c r="C19" s="74">
        <f t="shared" si="1"/>
        <v>0</v>
      </c>
      <c r="D19" s="218"/>
      <c r="E19" s="77"/>
      <c r="F19" s="61"/>
      <c r="G19" s="30"/>
      <c r="H19" s="3"/>
      <c r="I19" s="6"/>
      <c r="J19" s="12"/>
      <c r="K19" s="30"/>
      <c r="L19" s="3"/>
      <c r="M19" s="6"/>
      <c r="N19" s="12"/>
      <c r="O19" s="30"/>
      <c r="P19" s="3"/>
      <c r="Q19" s="6"/>
      <c r="R19" s="12"/>
      <c r="S19" s="30"/>
      <c r="T19" s="3"/>
      <c r="U19" s="6"/>
      <c r="V19" s="12"/>
      <c r="W19" s="99"/>
      <c r="X19" s="3"/>
      <c r="Y19" s="6"/>
      <c r="Z19" s="12"/>
      <c r="AA19" s="30"/>
      <c r="AB19" s="3"/>
      <c r="AC19" s="6"/>
      <c r="AD19" s="9"/>
      <c r="AE19" s="26">
        <f t="shared" si="6"/>
        <v>0</v>
      </c>
      <c r="AF19" s="55">
        <f t="shared" si="3"/>
        <v>0</v>
      </c>
      <c r="AG19" s="55">
        <f t="shared" si="4"/>
        <v>0</v>
      </c>
      <c r="AH19" s="68">
        <f t="shared" si="5"/>
        <v>0</v>
      </c>
      <c r="AI19" s="228"/>
    </row>
    <row r="20" spans="1:42" ht="15" customHeight="1" thickBot="1">
      <c r="A20" s="73">
        <f t="shared" si="0"/>
        <v>0</v>
      </c>
      <c r="B20" s="73"/>
      <c r="C20" s="74">
        <f t="shared" si="1"/>
        <v>0</v>
      </c>
      <c r="D20" s="218"/>
      <c r="E20" s="77"/>
      <c r="F20" s="61"/>
      <c r="G20" s="47"/>
      <c r="H20" s="48"/>
      <c r="I20" s="49"/>
      <c r="J20" s="50"/>
      <c r="K20" s="47"/>
      <c r="L20" s="48"/>
      <c r="M20" s="49"/>
      <c r="N20" s="50"/>
      <c r="O20" s="47"/>
      <c r="P20" s="48"/>
      <c r="Q20" s="49"/>
      <c r="R20" s="13"/>
      <c r="S20" s="47"/>
      <c r="T20" s="48"/>
      <c r="U20" s="49"/>
      <c r="V20" s="50"/>
      <c r="W20" s="47"/>
      <c r="X20" s="48"/>
      <c r="Y20" s="49"/>
      <c r="Z20" s="50"/>
      <c r="AA20" s="47"/>
      <c r="AB20" s="48"/>
      <c r="AC20" s="49"/>
      <c r="AD20" s="10"/>
      <c r="AE20" s="51">
        <f t="shared" si="6"/>
        <v>0</v>
      </c>
      <c r="AF20" s="55">
        <f t="shared" si="3"/>
        <v>0</v>
      </c>
      <c r="AG20" s="55">
        <f t="shared" si="4"/>
        <v>0</v>
      </c>
      <c r="AH20" s="69">
        <f t="shared" si="5"/>
        <v>0</v>
      </c>
      <c r="AI20" s="228"/>
    </row>
    <row r="21" spans="1:42" ht="15" customHeight="1" thickBot="1">
      <c r="A21" s="64">
        <f>SUM(A3:A20)</f>
        <v>13</v>
      </c>
      <c r="B21" s="64">
        <f>SUM(B3:B20)</f>
        <v>1</v>
      </c>
      <c r="C21" s="64">
        <f>SUM(C3:C20)</f>
        <v>0</v>
      </c>
      <c r="D21" s="219" t="s">
        <v>13</v>
      </c>
      <c r="E21" s="220"/>
      <c r="F21" s="221"/>
      <c r="G21" s="222">
        <f>COUNTIF(G3:I20,"R")+(COUNTIF(G3:I20,"HR")*2)</f>
        <v>5</v>
      </c>
      <c r="H21" s="223"/>
      <c r="I21" s="224"/>
      <c r="J21" s="58"/>
      <c r="K21" s="222">
        <f>COUNTIF(K3:M20,"R")+(COUNTIF(K3:M20,"HR")*2)+G21</f>
        <v>6</v>
      </c>
      <c r="L21" s="223"/>
      <c r="M21" s="224"/>
      <c r="N21" s="58"/>
      <c r="O21" s="222">
        <f>COUNTIF(O3:Q20,"R")+(COUNTIF(O3:Q20,"HR")*2)+K21</f>
        <v>6</v>
      </c>
      <c r="P21" s="223"/>
      <c r="Q21" s="224"/>
      <c r="R21" s="57"/>
      <c r="S21" s="222">
        <f>COUNTIF(S3:U20,"R")+(COUNTIF(S3:U20,"HR")*2)+O21</f>
        <v>17</v>
      </c>
      <c r="T21" s="223"/>
      <c r="U21" s="224"/>
      <c r="V21" s="58"/>
      <c r="W21" s="222">
        <f>COUNTIF(W3:Y20,"R")+(COUNTIF(W3:Y20,"HR")*2)+S21</f>
        <v>19</v>
      </c>
      <c r="X21" s="223"/>
      <c r="Y21" s="224"/>
      <c r="Z21" s="58"/>
      <c r="AA21" s="222">
        <f>COUNTIF(AA3:AC20,"R")+(COUNTIF(AA3:AC20,"HR")*2)+W21</f>
        <v>21</v>
      </c>
      <c r="AB21" s="223"/>
      <c r="AC21" s="224"/>
      <c r="AD21" s="52"/>
      <c r="AE21" s="40">
        <f>SUM(AE3:AE20)</f>
        <v>39</v>
      </c>
      <c r="AF21" s="41">
        <f>SUM(AF3:AF20)</f>
        <v>21</v>
      </c>
      <c r="AG21" s="42">
        <f>SUM(AG3:AG20)</f>
        <v>14</v>
      </c>
      <c r="AH21" s="70">
        <f>SUM(AH3:AH20)</f>
        <v>11</v>
      </c>
      <c r="AI21" s="229"/>
    </row>
    <row r="22" spans="1:42" ht="15" customHeight="1" thickBot="1">
      <c r="A22" s="64" t="s">
        <v>20</v>
      </c>
      <c r="B22" s="64" t="s">
        <v>29</v>
      </c>
      <c r="C22" s="64" t="s">
        <v>27</v>
      </c>
      <c r="D22" s="18" t="s">
        <v>6</v>
      </c>
      <c r="E22" s="18" t="s">
        <v>21</v>
      </c>
      <c r="F22" s="53" t="s">
        <v>4</v>
      </c>
      <c r="G22" s="225">
        <v>1</v>
      </c>
      <c r="H22" s="226"/>
      <c r="I22" s="227"/>
      <c r="J22" s="28" t="s">
        <v>5</v>
      </c>
      <c r="K22" s="225">
        <v>2</v>
      </c>
      <c r="L22" s="226"/>
      <c r="M22" s="227"/>
      <c r="N22" s="28" t="s">
        <v>5</v>
      </c>
      <c r="O22" s="225">
        <v>3</v>
      </c>
      <c r="P22" s="226"/>
      <c r="Q22" s="227"/>
      <c r="R22" s="88" t="s">
        <v>5</v>
      </c>
      <c r="S22" s="225">
        <v>4</v>
      </c>
      <c r="T22" s="226"/>
      <c r="U22" s="227"/>
      <c r="V22" s="28" t="s">
        <v>5</v>
      </c>
      <c r="W22" s="225">
        <v>5</v>
      </c>
      <c r="X22" s="226"/>
      <c r="Y22" s="227"/>
      <c r="Z22" s="28" t="s">
        <v>5</v>
      </c>
      <c r="AA22" s="225">
        <v>6</v>
      </c>
      <c r="AB22" s="226"/>
      <c r="AC22" s="227"/>
      <c r="AD22" s="28" t="s">
        <v>5</v>
      </c>
      <c r="AE22" s="54" t="s">
        <v>28</v>
      </c>
      <c r="AF22" s="43" t="s">
        <v>11</v>
      </c>
      <c r="AG22" s="44" t="s">
        <v>31</v>
      </c>
      <c r="AH22" s="46" t="s">
        <v>7</v>
      </c>
      <c r="AI22" s="71" t="s">
        <v>25</v>
      </c>
    </row>
    <row r="23" spans="1:42" ht="15" customHeight="1">
      <c r="A23" s="74">
        <f>COUNTIF($G$3:$AC$20,E23)</f>
        <v>2</v>
      </c>
      <c r="B23" s="74"/>
      <c r="C23" s="74">
        <f t="shared" ref="C23:C40" si="7">COUNTIF(G23:AC23,"HR")</f>
        <v>0</v>
      </c>
      <c r="D23" s="212">
        <v>1</v>
      </c>
      <c r="E23" s="77" t="s">
        <v>134</v>
      </c>
      <c r="F23" s="60" t="s">
        <v>22</v>
      </c>
      <c r="G23" s="29" t="s">
        <v>11</v>
      </c>
      <c r="H23" s="21"/>
      <c r="I23" s="22"/>
      <c r="J23" s="11"/>
      <c r="K23" s="29"/>
      <c r="L23" s="21" t="s">
        <v>11</v>
      </c>
      <c r="M23" s="22"/>
      <c r="N23" s="11"/>
      <c r="O23" s="29"/>
      <c r="P23" s="21" t="s">
        <v>11</v>
      </c>
      <c r="Q23" s="22"/>
      <c r="R23" s="11"/>
      <c r="S23" s="29"/>
      <c r="T23" s="21" t="s">
        <v>11</v>
      </c>
      <c r="U23" s="22"/>
      <c r="V23" s="11"/>
      <c r="W23" s="29"/>
      <c r="X23" s="21" t="s">
        <v>11</v>
      </c>
      <c r="Y23" s="22"/>
      <c r="Z23" s="11"/>
      <c r="AA23" s="29"/>
      <c r="AB23" s="21" t="s">
        <v>11</v>
      </c>
      <c r="AC23" s="22"/>
      <c r="AD23" s="8"/>
      <c r="AE23" s="26">
        <f>COUNTA(G23:I23,K23:M23,O23:Q23,S23:U23,W23:Y23,AA23:AC23)</f>
        <v>6</v>
      </c>
      <c r="AF23" s="55">
        <f>COUNTIF(G23:AC23,"R")+C23</f>
        <v>6</v>
      </c>
      <c r="AG23" s="55">
        <f>A23+B23</f>
        <v>2</v>
      </c>
      <c r="AH23" s="68">
        <f>COUNTIF(G23:AC23,"K")</f>
        <v>0</v>
      </c>
      <c r="AI23" s="86" t="s">
        <v>24</v>
      </c>
      <c r="AK23" s="77" t="s">
        <v>134</v>
      </c>
      <c r="AL23" s="94" t="s">
        <v>22</v>
      </c>
      <c r="AM23" s="93" cm="1">
        <f t="array" ref="AM23:AP23">_xlfn.CHOOSECOLS(_xlfn._xlws.FILTER($F$23:$AH$40,$F$23:$F$40=AL23),26,27,28,29)</f>
        <v>6</v>
      </c>
      <c r="AN23" s="93">
        <v>6</v>
      </c>
      <c r="AO23" s="93">
        <v>2</v>
      </c>
      <c r="AP23" s="93">
        <v>0</v>
      </c>
    </row>
    <row r="24" spans="1:42" ht="15" customHeight="1">
      <c r="A24" s="74">
        <f t="shared" ref="A24:A40" si="8">COUNTIF($G$3:$AC$20,E24)</f>
        <v>0</v>
      </c>
      <c r="B24" s="74"/>
      <c r="C24" s="74">
        <f t="shared" si="7"/>
        <v>0</v>
      </c>
      <c r="D24" s="212"/>
      <c r="E24" s="77"/>
      <c r="F24" s="61"/>
      <c r="G24" s="30"/>
      <c r="H24" s="3"/>
      <c r="I24" s="6"/>
      <c r="J24" s="12"/>
      <c r="K24" s="30"/>
      <c r="L24" s="3"/>
      <c r="M24" s="6"/>
      <c r="N24" s="12"/>
      <c r="O24" s="30"/>
      <c r="P24" s="3"/>
      <c r="Q24" s="6"/>
      <c r="R24" s="12"/>
      <c r="S24" s="30"/>
      <c r="T24" s="3"/>
      <c r="U24" s="6"/>
      <c r="V24" s="12"/>
      <c r="W24" s="30"/>
      <c r="X24" s="3"/>
      <c r="Y24" s="6"/>
      <c r="Z24" s="12"/>
      <c r="AA24" s="30"/>
      <c r="AB24" s="3"/>
      <c r="AC24" s="6"/>
      <c r="AD24" s="9"/>
      <c r="AE24" s="26">
        <f t="shared" ref="AE24:AE40" si="9">COUNTA(G24:I24,K24:M24,O24:Q24,S24:U24,W24:Y24,AA24:AC24)</f>
        <v>0</v>
      </c>
      <c r="AF24" s="55">
        <f t="shared" ref="AF24:AF40" si="10">COUNTIF(G24:AC24,"R")+C24</f>
        <v>0</v>
      </c>
      <c r="AG24" s="55">
        <f t="shared" ref="AG24:AG40" si="11">A24+B24</f>
        <v>0</v>
      </c>
      <c r="AH24" s="68">
        <f t="shared" ref="AH24:AH40" si="12">COUNTIF(G24:AC24,"K")</f>
        <v>0</v>
      </c>
      <c r="AI24" s="83"/>
      <c r="AK24" s="77" t="s">
        <v>135</v>
      </c>
      <c r="AL24" s="94" t="s">
        <v>17</v>
      </c>
      <c r="AM24" s="93" cm="1">
        <f t="array" ref="AM24:AP24">_xlfn.CHOOSECOLS(_xlfn._xlws.FILTER($F$23:$AH$40,$F$23:$F$40=AL24),26,27,28,29)</f>
        <v>6</v>
      </c>
      <c r="AN24" s="93">
        <v>5</v>
      </c>
      <c r="AO24" s="93">
        <v>1</v>
      </c>
      <c r="AP24" s="93">
        <v>0</v>
      </c>
    </row>
    <row r="25" spans="1:42" ht="15" customHeight="1">
      <c r="A25" s="74">
        <f t="shared" si="8"/>
        <v>0</v>
      </c>
      <c r="B25" s="74"/>
      <c r="C25" s="74">
        <f t="shared" si="7"/>
        <v>0</v>
      </c>
      <c r="D25" s="213"/>
      <c r="E25" s="77"/>
      <c r="F25" s="61"/>
      <c r="G25" s="31"/>
      <c r="H25" s="4"/>
      <c r="I25" s="7"/>
      <c r="J25" s="12"/>
      <c r="K25" s="31"/>
      <c r="L25" s="4"/>
      <c r="M25" s="7"/>
      <c r="N25" s="12"/>
      <c r="O25" s="31"/>
      <c r="P25" s="4"/>
      <c r="Q25" s="7"/>
      <c r="R25" s="12"/>
      <c r="S25" s="31"/>
      <c r="T25" s="4"/>
      <c r="U25" s="7"/>
      <c r="V25" s="12"/>
      <c r="W25" s="31"/>
      <c r="X25" s="4"/>
      <c r="Y25" s="7"/>
      <c r="Z25" s="12"/>
      <c r="AA25" s="31"/>
      <c r="AB25" s="4"/>
      <c r="AC25" s="7"/>
      <c r="AD25" s="9"/>
      <c r="AE25" s="26">
        <f t="shared" si="9"/>
        <v>0</v>
      </c>
      <c r="AF25" s="55">
        <f t="shared" si="10"/>
        <v>0</v>
      </c>
      <c r="AG25" s="55">
        <f t="shared" si="11"/>
        <v>0</v>
      </c>
      <c r="AH25" s="68">
        <f t="shared" si="12"/>
        <v>0</v>
      </c>
      <c r="AI25" s="83"/>
      <c r="AK25" s="77" t="s">
        <v>136</v>
      </c>
      <c r="AL25" s="94" t="s">
        <v>95</v>
      </c>
      <c r="AM25" s="93" cm="1">
        <f t="array" ref="AM25:AP25">_xlfn.CHOOSECOLS(_xlfn._xlws.FILTER($F$23:$AH$40,$F$23:$F$40=AL25),26,27,28,29)</f>
        <v>6</v>
      </c>
      <c r="AN25" s="93">
        <v>0</v>
      </c>
      <c r="AO25" s="93">
        <v>2</v>
      </c>
      <c r="AP25" s="93">
        <v>3</v>
      </c>
    </row>
    <row r="26" spans="1:42" ht="15" customHeight="1">
      <c r="A26" s="74">
        <f t="shared" si="8"/>
        <v>1</v>
      </c>
      <c r="B26" s="74"/>
      <c r="C26" s="74">
        <f t="shared" si="7"/>
        <v>0</v>
      </c>
      <c r="D26" s="214">
        <v>2</v>
      </c>
      <c r="E26" s="77" t="s">
        <v>135</v>
      </c>
      <c r="F26" s="27" t="s">
        <v>17</v>
      </c>
      <c r="G26" s="32" t="s">
        <v>11</v>
      </c>
      <c r="H26" s="2"/>
      <c r="I26" s="5"/>
      <c r="J26" s="12"/>
      <c r="K26" s="32"/>
      <c r="L26" s="2" t="s">
        <v>11</v>
      </c>
      <c r="M26" s="5"/>
      <c r="N26" s="12"/>
      <c r="O26" s="32"/>
      <c r="P26" s="2" t="s">
        <v>11</v>
      </c>
      <c r="Q26" s="5"/>
      <c r="R26" s="12"/>
      <c r="S26" s="32"/>
      <c r="T26" s="2">
        <v>37</v>
      </c>
      <c r="U26" s="5"/>
      <c r="V26" s="12"/>
      <c r="W26" s="32"/>
      <c r="X26" s="2" t="s">
        <v>11</v>
      </c>
      <c r="Y26" s="5"/>
      <c r="Z26" s="12"/>
      <c r="AA26" s="32"/>
      <c r="AB26" s="2" t="s">
        <v>11</v>
      </c>
      <c r="AC26" s="5"/>
      <c r="AD26" s="9"/>
      <c r="AE26" s="26">
        <f t="shared" si="9"/>
        <v>6</v>
      </c>
      <c r="AF26" s="55">
        <f t="shared" si="10"/>
        <v>5</v>
      </c>
      <c r="AG26" s="55">
        <f t="shared" si="11"/>
        <v>1</v>
      </c>
      <c r="AH26" s="68">
        <f t="shared" si="12"/>
        <v>0</v>
      </c>
      <c r="AI26" s="84" t="s">
        <v>9</v>
      </c>
      <c r="AK26" s="77" t="s">
        <v>137</v>
      </c>
      <c r="AL26" s="94" t="s">
        <v>110</v>
      </c>
      <c r="AM26" s="93" cm="1">
        <f t="array" ref="AM26:AP26">_xlfn.CHOOSECOLS(_xlfn._xlws.FILTER($F$23:$AH$40,$F$23:$F$40=AL26),26,27,28,29)</f>
        <v>5</v>
      </c>
      <c r="AN26" s="93">
        <v>0</v>
      </c>
      <c r="AO26" s="93">
        <v>2</v>
      </c>
      <c r="AP26" s="93">
        <v>1</v>
      </c>
    </row>
    <row r="27" spans="1:42" ht="15" customHeight="1">
      <c r="A27" s="74">
        <f t="shared" si="8"/>
        <v>0</v>
      </c>
      <c r="B27" s="74"/>
      <c r="C27" s="74">
        <f t="shared" si="7"/>
        <v>0</v>
      </c>
      <c r="D27" s="212"/>
      <c r="E27" s="77"/>
      <c r="F27" s="62"/>
      <c r="G27" s="30"/>
      <c r="H27" s="3"/>
      <c r="I27" s="6"/>
      <c r="J27" s="12"/>
      <c r="K27" s="30"/>
      <c r="L27" s="3"/>
      <c r="M27" s="6"/>
      <c r="N27" s="12"/>
      <c r="O27" s="30"/>
      <c r="P27" s="3"/>
      <c r="Q27" s="6"/>
      <c r="R27" s="12"/>
      <c r="S27" s="30"/>
      <c r="T27" s="3"/>
      <c r="U27" s="6"/>
      <c r="V27" s="12"/>
      <c r="W27" s="30"/>
      <c r="X27" s="3"/>
      <c r="Y27" s="6"/>
      <c r="Z27" s="12"/>
      <c r="AA27" s="99"/>
      <c r="AB27" s="100"/>
      <c r="AC27" s="6"/>
      <c r="AD27" s="9"/>
      <c r="AE27" s="26">
        <f t="shared" si="9"/>
        <v>0</v>
      </c>
      <c r="AF27" s="55">
        <f t="shared" si="10"/>
        <v>0</v>
      </c>
      <c r="AG27" s="55">
        <f t="shared" si="11"/>
        <v>0</v>
      </c>
      <c r="AH27" s="68">
        <f t="shared" si="12"/>
        <v>0</v>
      </c>
      <c r="AI27" s="83"/>
      <c r="AK27" s="77" t="s">
        <v>94</v>
      </c>
      <c r="AL27" s="94" t="s">
        <v>112</v>
      </c>
      <c r="AM27" s="93" cm="1">
        <f t="array" ref="AM27:AP27">_xlfn.CHOOSECOLS(_xlfn._xlws.FILTER($F$23:$AH$40,$F$23:$F$40=AL27),26,27,28,29)</f>
        <v>5</v>
      </c>
      <c r="AN27" s="93">
        <v>3</v>
      </c>
      <c r="AO27" s="93">
        <v>0</v>
      </c>
      <c r="AP27" s="93">
        <v>0</v>
      </c>
    </row>
    <row r="28" spans="1:42" ht="15" customHeight="1">
      <c r="A28" s="74">
        <f t="shared" si="8"/>
        <v>0</v>
      </c>
      <c r="B28" s="74"/>
      <c r="C28" s="74">
        <f t="shared" si="7"/>
        <v>0</v>
      </c>
      <c r="D28" s="213"/>
      <c r="E28" s="77"/>
      <c r="F28" s="62"/>
      <c r="G28" s="31"/>
      <c r="H28" s="4"/>
      <c r="I28" s="7"/>
      <c r="J28" s="12"/>
      <c r="K28" s="31"/>
      <c r="L28" s="4"/>
      <c r="M28" s="7"/>
      <c r="N28" s="12"/>
      <c r="O28" s="31"/>
      <c r="P28" s="4"/>
      <c r="Q28" s="7"/>
      <c r="R28" s="12"/>
      <c r="S28" s="31"/>
      <c r="T28" s="4"/>
      <c r="U28" s="7"/>
      <c r="V28" s="12"/>
      <c r="W28" s="31"/>
      <c r="X28" s="4"/>
      <c r="Y28" s="7"/>
      <c r="Z28" s="12"/>
      <c r="AA28" s="101"/>
      <c r="AB28" s="102"/>
      <c r="AC28" s="7"/>
      <c r="AD28" s="9"/>
      <c r="AE28" s="26">
        <f t="shared" si="9"/>
        <v>0</v>
      </c>
      <c r="AF28" s="55">
        <f t="shared" si="10"/>
        <v>0</v>
      </c>
      <c r="AG28" s="55">
        <f t="shared" si="11"/>
        <v>0</v>
      </c>
      <c r="AH28" s="68">
        <f t="shared" si="12"/>
        <v>0</v>
      </c>
      <c r="AI28" s="83"/>
      <c r="AK28" s="77" t="s">
        <v>138</v>
      </c>
      <c r="AL28" s="94" t="s">
        <v>114</v>
      </c>
      <c r="AM28" s="93" cm="1">
        <f t="array" ref="AM28:AP28">_xlfn.CHOOSECOLS(_xlfn._xlws.FILTER($F$23:$AH$40,$F$23:$F$40=AL28),26,27,28,29)</f>
        <v>5</v>
      </c>
      <c r="AN28" s="93">
        <v>1</v>
      </c>
      <c r="AO28" s="93">
        <v>0</v>
      </c>
      <c r="AP28" s="93">
        <v>1</v>
      </c>
    </row>
    <row r="29" spans="1:42" ht="15" customHeight="1">
      <c r="A29" s="74">
        <f t="shared" si="8"/>
        <v>2</v>
      </c>
      <c r="B29" s="74"/>
      <c r="C29" s="74">
        <f t="shared" si="7"/>
        <v>0</v>
      </c>
      <c r="D29" s="214">
        <v>3</v>
      </c>
      <c r="E29" s="77" t="s">
        <v>136</v>
      </c>
      <c r="F29" s="62" t="s">
        <v>95</v>
      </c>
      <c r="G29" s="32">
        <v>22</v>
      </c>
      <c r="H29" s="2"/>
      <c r="I29" s="5"/>
      <c r="J29" s="12"/>
      <c r="K29" s="32"/>
      <c r="L29" s="2">
        <v>37</v>
      </c>
      <c r="M29" s="5"/>
      <c r="N29" s="12"/>
      <c r="O29" s="32"/>
      <c r="P29" s="2" t="s">
        <v>7</v>
      </c>
      <c r="Q29" s="5"/>
      <c r="R29" s="12"/>
      <c r="S29" s="32"/>
      <c r="T29" s="2" t="s">
        <v>7</v>
      </c>
      <c r="U29" s="5"/>
      <c r="V29" s="12"/>
      <c r="W29" s="32"/>
      <c r="X29" s="2" t="s">
        <v>7</v>
      </c>
      <c r="Y29" s="5"/>
      <c r="Z29" s="12"/>
      <c r="AA29" s="103"/>
      <c r="AB29" s="104">
        <v>81</v>
      </c>
      <c r="AC29" s="5"/>
      <c r="AD29" s="9"/>
      <c r="AE29" s="26">
        <f t="shared" si="9"/>
        <v>6</v>
      </c>
      <c r="AF29" s="55">
        <f t="shared" si="10"/>
        <v>0</v>
      </c>
      <c r="AG29" s="55">
        <f t="shared" si="11"/>
        <v>2</v>
      </c>
      <c r="AH29" s="68">
        <f t="shared" si="12"/>
        <v>3</v>
      </c>
      <c r="AI29" s="85"/>
      <c r="AK29" s="77"/>
      <c r="AL29" s="94"/>
      <c r="AM29" s="93"/>
      <c r="AN29" s="93"/>
      <c r="AO29" s="93"/>
      <c r="AP29" s="93"/>
    </row>
    <row r="30" spans="1:42" ht="15" customHeight="1">
      <c r="A30" s="74">
        <f t="shared" si="8"/>
        <v>0</v>
      </c>
      <c r="B30" s="74"/>
      <c r="C30" s="74">
        <f t="shared" si="7"/>
        <v>0</v>
      </c>
      <c r="D30" s="212"/>
      <c r="E30" s="77"/>
      <c r="F30" s="61"/>
      <c r="G30" s="30"/>
      <c r="H30" s="3"/>
      <c r="I30" s="6"/>
      <c r="J30" s="12"/>
      <c r="K30" s="30"/>
      <c r="L30" s="3"/>
      <c r="M30" s="6"/>
      <c r="N30" s="12"/>
      <c r="O30" s="30"/>
      <c r="P30" s="3"/>
      <c r="Q30" s="6"/>
      <c r="R30" s="12"/>
      <c r="S30" s="30"/>
      <c r="T30" s="3"/>
      <c r="U30" s="6"/>
      <c r="V30" s="12"/>
      <c r="W30" s="30"/>
      <c r="X30" s="3"/>
      <c r="Y30" s="6"/>
      <c r="Z30" s="12"/>
      <c r="AA30" s="99"/>
      <c r="AB30" s="100"/>
      <c r="AC30" s="6"/>
      <c r="AD30" s="9"/>
      <c r="AE30" s="26">
        <f t="shared" si="9"/>
        <v>0</v>
      </c>
      <c r="AF30" s="55">
        <f t="shared" si="10"/>
        <v>0</v>
      </c>
      <c r="AG30" s="55">
        <f t="shared" si="11"/>
        <v>0</v>
      </c>
      <c r="AH30" s="68">
        <f t="shared" si="12"/>
        <v>0</v>
      </c>
      <c r="AI30" s="84" t="s">
        <v>10</v>
      </c>
      <c r="AK30" s="77"/>
      <c r="AL30" s="94"/>
      <c r="AM30" s="93"/>
      <c r="AN30" s="93"/>
      <c r="AO30" s="93"/>
      <c r="AP30" s="93"/>
    </row>
    <row r="31" spans="1:42" ht="15" customHeight="1">
      <c r="A31" s="74">
        <f t="shared" si="8"/>
        <v>0</v>
      </c>
      <c r="B31" s="74"/>
      <c r="C31" s="74">
        <f t="shared" si="7"/>
        <v>0</v>
      </c>
      <c r="D31" s="213"/>
      <c r="E31" s="77"/>
      <c r="F31" s="61"/>
      <c r="G31" s="31"/>
      <c r="H31" s="4"/>
      <c r="I31" s="7"/>
      <c r="J31" s="12"/>
      <c r="K31" s="31"/>
      <c r="L31" s="4"/>
      <c r="M31" s="7"/>
      <c r="N31" s="12"/>
      <c r="O31" s="31"/>
      <c r="P31" s="4"/>
      <c r="Q31" s="7"/>
      <c r="R31" s="12"/>
      <c r="S31" s="31"/>
      <c r="T31" s="4"/>
      <c r="U31" s="7"/>
      <c r="V31" s="12"/>
      <c r="W31" s="31"/>
      <c r="X31" s="4"/>
      <c r="Y31" s="7"/>
      <c r="Z31" s="12"/>
      <c r="AA31" s="101"/>
      <c r="AB31" s="102"/>
      <c r="AC31" s="7"/>
      <c r="AD31" s="9"/>
      <c r="AE31" s="26">
        <f t="shared" si="9"/>
        <v>0</v>
      </c>
      <c r="AF31" s="55">
        <f t="shared" si="10"/>
        <v>0</v>
      </c>
      <c r="AG31" s="55">
        <f t="shared" si="11"/>
        <v>0</v>
      </c>
      <c r="AH31" s="68">
        <f t="shared" si="12"/>
        <v>0</v>
      </c>
      <c r="AI31" s="83"/>
      <c r="AK31" s="77"/>
      <c r="AL31" s="94"/>
      <c r="AM31" s="93"/>
      <c r="AN31" s="93"/>
      <c r="AO31" s="93"/>
      <c r="AP31" s="93"/>
    </row>
    <row r="32" spans="1:42" ht="15" customHeight="1">
      <c r="A32" s="74">
        <f t="shared" si="8"/>
        <v>2</v>
      </c>
      <c r="B32" s="74"/>
      <c r="C32" s="74">
        <f t="shared" si="7"/>
        <v>0</v>
      </c>
      <c r="D32" s="214">
        <v>4</v>
      </c>
      <c r="E32" s="77" t="s">
        <v>137</v>
      </c>
      <c r="F32" s="61" t="s">
        <v>110</v>
      </c>
      <c r="G32" s="32">
        <v>22</v>
      </c>
      <c r="H32" s="2"/>
      <c r="I32" s="5"/>
      <c r="J32" s="12"/>
      <c r="K32" s="32"/>
      <c r="L32" s="2" t="s">
        <v>7</v>
      </c>
      <c r="M32" s="5"/>
      <c r="N32" s="12"/>
      <c r="O32" s="32"/>
      <c r="P32" s="2">
        <v>22</v>
      </c>
      <c r="Q32" s="5"/>
      <c r="R32" s="12"/>
      <c r="S32" s="32"/>
      <c r="T32" s="2">
        <v>37</v>
      </c>
      <c r="U32" s="5"/>
      <c r="V32" s="12"/>
      <c r="W32" s="32"/>
      <c r="X32" s="2">
        <v>11</v>
      </c>
      <c r="Y32" s="5"/>
      <c r="Z32" s="12" t="s">
        <v>156</v>
      </c>
      <c r="AA32" s="103"/>
      <c r="AB32" s="104"/>
      <c r="AC32" s="5"/>
      <c r="AD32" s="9"/>
      <c r="AE32" s="26">
        <f t="shared" si="9"/>
        <v>5</v>
      </c>
      <c r="AF32" s="55">
        <f t="shared" si="10"/>
        <v>0</v>
      </c>
      <c r="AG32" s="55">
        <f t="shared" si="11"/>
        <v>2</v>
      </c>
      <c r="AH32" s="68">
        <f t="shared" si="12"/>
        <v>1</v>
      </c>
      <c r="AI32" s="83"/>
      <c r="AK32" s="77"/>
      <c r="AL32" s="94"/>
      <c r="AM32" s="93"/>
      <c r="AN32" s="93"/>
      <c r="AO32" s="93"/>
      <c r="AP32" s="93"/>
    </row>
    <row r="33" spans="1:42" ht="15" customHeight="1">
      <c r="A33" s="74">
        <f t="shared" si="8"/>
        <v>0</v>
      </c>
      <c r="B33" s="74"/>
      <c r="C33" s="74">
        <f t="shared" si="7"/>
        <v>0</v>
      </c>
      <c r="D33" s="212"/>
      <c r="E33" s="77"/>
      <c r="F33" s="61"/>
      <c r="G33" s="30"/>
      <c r="H33" s="3"/>
      <c r="I33" s="6"/>
      <c r="J33" s="12"/>
      <c r="K33" s="30"/>
      <c r="L33" s="3"/>
      <c r="M33" s="6"/>
      <c r="N33" s="12"/>
      <c r="O33" s="30"/>
      <c r="P33" s="3"/>
      <c r="Q33" s="6"/>
      <c r="R33" s="12"/>
      <c r="S33" s="30"/>
      <c r="T33" s="3"/>
      <c r="U33" s="6"/>
      <c r="V33" s="12"/>
      <c r="W33" s="30"/>
      <c r="X33" s="3"/>
      <c r="Y33" s="6"/>
      <c r="Z33" s="12"/>
      <c r="AA33" s="99"/>
      <c r="AB33" s="100"/>
      <c r="AC33" s="6"/>
      <c r="AD33" s="9"/>
      <c r="AE33" s="26">
        <f t="shared" si="9"/>
        <v>0</v>
      </c>
      <c r="AF33" s="55">
        <f t="shared" si="10"/>
        <v>0</v>
      </c>
      <c r="AG33" s="55">
        <f t="shared" si="11"/>
        <v>0</v>
      </c>
      <c r="AH33" s="68">
        <f t="shared" si="12"/>
        <v>0</v>
      </c>
      <c r="AI33" s="84"/>
      <c r="AK33" s="93"/>
      <c r="AL33" s="94"/>
      <c r="AM33" s="93"/>
      <c r="AN33" s="93"/>
      <c r="AO33" s="93"/>
      <c r="AP33" s="93"/>
    </row>
    <row r="34" spans="1:42" ht="15" customHeight="1" thickBot="1">
      <c r="A34" s="74">
        <f t="shared" si="8"/>
        <v>0</v>
      </c>
      <c r="B34" s="74"/>
      <c r="C34" s="74">
        <f t="shared" si="7"/>
        <v>0</v>
      </c>
      <c r="D34" s="213"/>
      <c r="E34" s="77"/>
      <c r="F34" s="61"/>
      <c r="G34" s="31"/>
      <c r="H34" s="4"/>
      <c r="I34" s="7"/>
      <c r="J34" s="12"/>
      <c r="K34" s="31"/>
      <c r="L34" s="4"/>
      <c r="M34" s="7"/>
      <c r="N34" s="12"/>
      <c r="O34" s="31"/>
      <c r="P34" s="4"/>
      <c r="Q34" s="7"/>
      <c r="R34" s="12"/>
      <c r="S34" s="31"/>
      <c r="T34" s="4"/>
      <c r="U34" s="7"/>
      <c r="V34" s="12"/>
      <c r="W34" s="31"/>
      <c r="X34" s="4"/>
      <c r="Y34" s="7"/>
      <c r="Z34" s="12"/>
      <c r="AA34" s="31"/>
      <c r="AB34" s="4"/>
      <c r="AC34" s="7"/>
      <c r="AD34" s="9"/>
      <c r="AE34" s="26">
        <f t="shared" si="9"/>
        <v>0</v>
      </c>
      <c r="AF34" s="55">
        <f t="shared" si="10"/>
        <v>0</v>
      </c>
      <c r="AG34" s="55">
        <f t="shared" si="11"/>
        <v>0</v>
      </c>
      <c r="AH34" s="68">
        <f t="shared" si="12"/>
        <v>0</v>
      </c>
      <c r="AI34" s="87" t="s">
        <v>12</v>
      </c>
      <c r="AK34" s="93"/>
      <c r="AL34" s="94"/>
      <c r="AM34" s="93"/>
      <c r="AN34" s="93"/>
      <c r="AO34" s="93"/>
      <c r="AP34" s="93"/>
    </row>
    <row r="35" spans="1:42" ht="15" customHeight="1">
      <c r="A35" s="74">
        <f t="shared" si="8"/>
        <v>0</v>
      </c>
      <c r="B35" s="74"/>
      <c r="C35" s="74">
        <f t="shared" si="7"/>
        <v>0</v>
      </c>
      <c r="D35" s="214">
        <v>5</v>
      </c>
      <c r="E35" s="77" t="s">
        <v>94</v>
      </c>
      <c r="F35" s="61" t="s">
        <v>112</v>
      </c>
      <c r="G35" s="32">
        <v>37</v>
      </c>
      <c r="H35" s="2"/>
      <c r="I35" s="5"/>
      <c r="J35" s="12"/>
      <c r="K35" s="32"/>
      <c r="L35" s="2"/>
      <c r="M35" s="5"/>
      <c r="N35" s="12"/>
      <c r="O35" s="32" t="s">
        <v>11</v>
      </c>
      <c r="P35" s="2"/>
      <c r="Q35" s="5"/>
      <c r="R35" s="12"/>
      <c r="S35" s="32" t="s">
        <v>11</v>
      </c>
      <c r="T35" s="2"/>
      <c r="U35" s="5"/>
      <c r="V35" s="12"/>
      <c r="W35" s="32" t="s">
        <v>11</v>
      </c>
      <c r="X35" s="2"/>
      <c r="Y35" s="5"/>
      <c r="Z35" s="12"/>
      <c r="AA35" s="32">
        <v>39</v>
      </c>
      <c r="AB35" s="2"/>
      <c r="AC35" s="5"/>
      <c r="AD35" s="9"/>
      <c r="AE35" s="26">
        <f t="shared" si="9"/>
        <v>5</v>
      </c>
      <c r="AF35" s="55">
        <f t="shared" si="10"/>
        <v>3</v>
      </c>
      <c r="AG35" s="55">
        <f t="shared" si="11"/>
        <v>0</v>
      </c>
      <c r="AH35" s="68">
        <f t="shared" si="12"/>
        <v>0</v>
      </c>
      <c r="AI35" s="215"/>
      <c r="AK35" s="111"/>
      <c r="AL35" s="112"/>
      <c r="AM35" s="93">
        <f>SUM(AM23:AM34)</f>
        <v>33</v>
      </c>
      <c r="AN35" s="93">
        <f>SUM(AN23:AN32)</f>
        <v>15</v>
      </c>
      <c r="AO35" s="93">
        <f>SUM(AO23:AO32)</f>
        <v>7</v>
      </c>
      <c r="AP35" s="93">
        <f>SUM(AP23:AP32)</f>
        <v>5</v>
      </c>
    </row>
    <row r="36" spans="1:42" ht="15" customHeight="1">
      <c r="A36" s="74">
        <f t="shared" si="8"/>
        <v>0</v>
      </c>
      <c r="B36" s="74"/>
      <c r="C36" s="74">
        <f t="shared" si="7"/>
        <v>0</v>
      </c>
      <c r="D36" s="212"/>
      <c r="E36" s="77"/>
      <c r="F36" s="61"/>
      <c r="G36" s="30"/>
      <c r="H36" s="3"/>
      <c r="I36" s="6"/>
      <c r="J36" s="12"/>
      <c r="K36" s="30"/>
      <c r="L36" s="3"/>
      <c r="M36" s="6"/>
      <c r="N36" s="12"/>
      <c r="O36" s="30"/>
      <c r="P36" s="3"/>
      <c r="Q36" s="6"/>
      <c r="R36" s="12"/>
      <c r="S36" s="99"/>
      <c r="T36" s="3"/>
      <c r="U36" s="6"/>
      <c r="V36" s="12"/>
      <c r="W36" s="30"/>
      <c r="X36" s="3"/>
      <c r="Y36" s="6"/>
      <c r="Z36" s="12"/>
      <c r="AA36" s="30"/>
      <c r="AB36" s="3"/>
      <c r="AC36" s="6"/>
      <c r="AD36" s="9"/>
      <c r="AE36" s="26">
        <f t="shared" si="9"/>
        <v>0</v>
      </c>
      <c r="AF36" s="55">
        <f t="shared" si="10"/>
        <v>0</v>
      </c>
      <c r="AG36" s="55">
        <f t="shared" si="11"/>
        <v>0</v>
      </c>
      <c r="AH36" s="68">
        <f t="shared" si="12"/>
        <v>0</v>
      </c>
      <c r="AI36" s="216"/>
    </row>
    <row r="37" spans="1:42" ht="15" customHeight="1">
      <c r="A37" s="74">
        <f t="shared" si="8"/>
        <v>0</v>
      </c>
      <c r="B37" s="74"/>
      <c r="C37" s="74">
        <f t="shared" si="7"/>
        <v>0</v>
      </c>
      <c r="D37" s="213"/>
      <c r="E37" s="77"/>
      <c r="F37" s="61"/>
      <c r="G37" s="31"/>
      <c r="H37" s="4"/>
      <c r="I37" s="7"/>
      <c r="J37" s="12"/>
      <c r="K37" s="31"/>
      <c r="L37" s="4"/>
      <c r="M37" s="7"/>
      <c r="N37" s="12"/>
      <c r="O37" s="31"/>
      <c r="P37" s="4"/>
      <c r="Q37" s="7"/>
      <c r="R37" s="12"/>
      <c r="S37" s="101"/>
      <c r="T37" s="4"/>
      <c r="U37" s="7"/>
      <c r="V37" s="12"/>
      <c r="W37" s="31"/>
      <c r="X37" s="4"/>
      <c r="Y37" s="7"/>
      <c r="Z37" s="12"/>
      <c r="AA37" s="31"/>
      <c r="AB37" s="4"/>
      <c r="AC37" s="7"/>
      <c r="AD37" s="9"/>
      <c r="AE37" s="26">
        <f t="shared" si="9"/>
        <v>0</v>
      </c>
      <c r="AF37" s="55">
        <f t="shared" si="10"/>
        <v>0</v>
      </c>
      <c r="AG37" s="55">
        <f t="shared" si="11"/>
        <v>0</v>
      </c>
      <c r="AH37" s="68">
        <f t="shared" si="12"/>
        <v>0</v>
      </c>
      <c r="AI37" s="216"/>
    </row>
    <row r="38" spans="1:42" ht="15" customHeight="1">
      <c r="A38" s="74">
        <f t="shared" si="8"/>
        <v>0</v>
      </c>
      <c r="B38" s="74"/>
      <c r="C38" s="74">
        <f t="shared" si="7"/>
        <v>0</v>
      </c>
      <c r="D38" s="214">
        <v>6</v>
      </c>
      <c r="E38" s="77" t="s">
        <v>138</v>
      </c>
      <c r="F38" s="61" t="s">
        <v>114</v>
      </c>
      <c r="G38" s="32"/>
      <c r="H38" s="2"/>
      <c r="I38" s="5"/>
      <c r="J38" s="12"/>
      <c r="K38" s="32">
        <v>37</v>
      </c>
      <c r="L38" s="2"/>
      <c r="M38" s="5"/>
      <c r="N38" s="12"/>
      <c r="O38" s="32" t="s">
        <v>7</v>
      </c>
      <c r="P38" s="2"/>
      <c r="Q38" s="5"/>
      <c r="R38" s="12"/>
      <c r="S38" s="103" t="s">
        <v>11</v>
      </c>
      <c r="T38" s="2"/>
      <c r="U38" s="5"/>
      <c r="V38" s="12"/>
      <c r="W38" s="32">
        <v>11</v>
      </c>
      <c r="X38" s="2"/>
      <c r="Y38" s="5"/>
      <c r="Z38" s="12"/>
      <c r="AA38" s="32">
        <v>39</v>
      </c>
      <c r="AB38" s="2"/>
      <c r="AC38" s="5"/>
      <c r="AD38" s="9"/>
      <c r="AE38" s="26">
        <f t="shared" si="9"/>
        <v>5</v>
      </c>
      <c r="AF38" s="55">
        <f t="shared" si="10"/>
        <v>1</v>
      </c>
      <c r="AG38" s="55">
        <f t="shared" si="11"/>
        <v>0</v>
      </c>
      <c r="AH38" s="68">
        <f t="shared" si="12"/>
        <v>1</v>
      </c>
      <c r="AI38" s="216"/>
    </row>
    <row r="39" spans="1:42" ht="15" customHeight="1">
      <c r="A39" s="74">
        <f t="shared" si="8"/>
        <v>0</v>
      </c>
      <c r="B39" s="74"/>
      <c r="C39" s="74">
        <f t="shared" si="7"/>
        <v>0</v>
      </c>
      <c r="D39" s="218"/>
      <c r="E39" s="77"/>
      <c r="F39" s="61"/>
      <c r="G39" s="30"/>
      <c r="H39" s="3"/>
      <c r="I39" s="6"/>
      <c r="J39" s="12"/>
      <c r="K39" s="30"/>
      <c r="L39" s="3"/>
      <c r="M39" s="6"/>
      <c r="N39" s="12"/>
      <c r="O39" s="30"/>
      <c r="P39" s="3"/>
      <c r="Q39" s="6"/>
      <c r="R39" s="12"/>
      <c r="S39" s="99"/>
      <c r="T39" s="3"/>
      <c r="U39" s="6"/>
      <c r="V39" s="12"/>
      <c r="W39" s="30"/>
      <c r="X39" s="3"/>
      <c r="Y39" s="6"/>
      <c r="Z39" s="12"/>
      <c r="AA39" s="30"/>
      <c r="AB39" s="3"/>
      <c r="AC39" s="6"/>
      <c r="AD39" s="9"/>
      <c r="AE39" s="26">
        <f t="shared" si="9"/>
        <v>0</v>
      </c>
      <c r="AF39" s="55">
        <f t="shared" si="10"/>
        <v>0</v>
      </c>
      <c r="AG39" s="55">
        <f t="shared" si="11"/>
        <v>0</v>
      </c>
      <c r="AH39" s="68">
        <f t="shared" si="12"/>
        <v>0</v>
      </c>
      <c r="AI39" s="216"/>
    </row>
    <row r="40" spans="1:42" ht="15" customHeight="1" thickBot="1">
      <c r="A40" s="74">
        <f t="shared" si="8"/>
        <v>0</v>
      </c>
      <c r="B40" s="81"/>
      <c r="C40" s="74">
        <f t="shared" si="7"/>
        <v>0</v>
      </c>
      <c r="D40" s="218"/>
      <c r="E40" s="77"/>
      <c r="F40" s="61"/>
      <c r="G40" s="47"/>
      <c r="H40" s="48"/>
      <c r="I40" s="49"/>
      <c r="J40" s="50"/>
      <c r="K40" s="47"/>
      <c r="L40" s="48"/>
      <c r="M40" s="49"/>
      <c r="N40" s="50"/>
      <c r="O40" s="47"/>
      <c r="P40" s="48"/>
      <c r="Q40" s="49"/>
      <c r="R40" s="13"/>
      <c r="S40" s="47"/>
      <c r="T40" s="48"/>
      <c r="U40" s="49"/>
      <c r="V40" s="50"/>
      <c r="W40" s="47"/>
      <c r="X40" s="48"/>
      <c r="Y40" s="49"/>
      <c r="Z40" s="50"/>
      <c r="AA40" s="47"/>
      <c r="AB40" s="48"/>
      <c r="AC40" s="49"/>
      <c r="AD40" s="10"/>
      <c r="AE40" s="51">
        <f t="shared" si="9"/>
        <v>0</v>
      </c>
      <c r="AF40" s="55">
        <f t="shared" si="10"/>
        <v>0</v>
      </c>
      <c r="AG40" s="55">
        <f t="shared" si="11"/>
        <v>0</v>
      </c>
      <c r="AH40" s="69">
        <f t="shared" si="12"/>
        <v>0</v>
      </c>
      <c r="AI40" s="216"/>
    </row>
    <row r="41" spans="1:42" ht="16.2" customHeight="1" thickBot="1">
      <c r="A41" s="64">
        <f>SUM(A23:A40)</f>
        <v>7</v>
      </c>
      <c r="B41" s="64">
        <f>SUM(B23:B40)</f>
        <v>0</v>
      </c>
      <c r="C41" s="64">
        <f>SUM(C23:C40)</f>
        <v>0</v>
      </c>
      <c r="D41" s="219" t="s">
        <v>13</v>
      </c>
      <c r="E41" s="220"/>
      <c r="F41" s="221"/>
      <c r="G41" s="222">
        <f>COUNTIF(G23:I40,"R")+(COUNTIF(G23:I40,"HR")*2)</f>
        <v>2</v>
      </c>
      <c r="H41" s="223"/>
      <c r="I41" s="224"/>
      <c r="J41" s="58"/>
      <c r="K41" s="222">
        <f>COUNTIF(K23:M40,"R")+(COUNTIF(K23:M40,"HR")*2)+G41</f>
        <v>4</v>
      </c>
      <c r="L41" s="223"/>
      <c r="M41" s="224"/>
      <c r="N41" s="58"/>
      <c r="O41" s="222">
        <f>COUNTIF(O23:Q40,"R")+(COUNTIF(O23:Q40,"HR")*2)+K41</f>
        <v>7</v>
      </c>
      <c r="P41" s="223"/>
      <c r="Q41" s="224"/>
      <c r="R41" s="57"/>
      <c r="S41" s="222">
        <f>COUNTIF(S23:U40,"R")+(COUNTIF(S23:U40,"HR")*2)+O41</f>
        <v>10</v>
      </c>
      <c r="T41" s="223"/>
      <c r="U41" s="224"/>
      <c r="V41" s="58"/>
      <c r="W41" s="222">
        <f>COUNTIF(W23:Y40,"R")+(COUNTIF(W23:Y40,"HR")*2)+S41</f>
        <v>13</v>
      </c>
      <c r="X41" s="223"/>
      <c r="Y41" s="224"/>
      <c r="Z41" s="58"/>
      <c r="AA41" s="222">
        <f>COUNTIF(AA23:AC40,"R")+(COUNTIF(AA23:AC40,"HR")*2)+W41</f>
        <v>15</v>
      </c>
      <c r="AB41" s="223"/>
      <c r="AC41" s="224"/>
      <c r="AD41" s="52"/>
      <c r="AE41" s="40">
        <f>SUM(AE23:AE40)</f>
        <v>33</v>
      </c>
      <c r="AF41" s="41">
        <f>SUM(AF23:AF40)</f>
        <v>15</v>
      </c>
      <c r="AG41" s="42">
        <f>SUM(AG23:AG40)</f>
        <v>7</v>
      </c>
      <c r="AH41" s="70">
        <f>SUM(AH23:AH40)</f>
        <v>5</v>
      </c>
      <c r="AI41" s="217"/>
    </row>
    <row r="42" spans="1:42" ht="12" customHeight="1">
      <c r="F42" s="1"/>
      <c r="G42" s="38"/>
      <c r="H42" s="38"/>
      <c r="I42" s="38"/>
      <c r="J42" s="39"/>
      <c r="K42" s="1"/>
      <c r="L42" s="1"/>
      <c r="M42" s="1"/>
      <c r="N42" s="1"/>
      <c r="O42"/>
      <c r="P42"/>
      <c r="Q42"/>
    </row>
    <row r="43" spans="1:42" ht="12" customHeight="1">
      <c r="F43" s="1"/>
      <c r="G43" s="38"/>
      <c r="H43" s="38"/>
      <c r="I43" s="38"/>
      <c r="J43" s="39"/>
      <c r="K43" s="1"/>
      <c r="L43" s="1"/>
      <c r="M43" s="1"/>
      <c r="N43" s="1"/>
      <c r="O43"/>
      <c r="P43"/>
      <c r="Q43"/>
    </row>
    <row r="44" spans="1:42" ht="12" customHeight="1">
      <c r="F44" s="1"/>
      <c r="G44" s="38"/>
      <c r="H44" s="38"/>
      <c r="I44" s="38"/>
      <c r="J44" s="39"/>
      <c r="K44" s="1"/>
      <c r="L44" s="1"/>
      <c r="M44" s="1"/>
      <c r="N44" s="1"/>
      <c r="O44"/>
      <c r="P44"/>
      <c r="Q44"/>
    </row>
    <row r="45" spans="1:42" ht="12" customHeight="1">
      <c r="F45" s="1"/>
      <c r="G45" s="38"/>
      <c r="H45" s="38"/>
      <c r="I45" s="38"/>
      <c r="J45" s="39"/>
      <c r="K45" s="1"/>
      <c r="L45" s="1"/>
      <c r="M45" s="1"/>
      <c r="N45" s="1"/>
      <c r="O45"/>
      <c r="P45"/>
      <c r="Q45"/>
    </row>
    <row r="46" spans="1:42" ht="12" customHeight="1">
      <c r="F46" s="1"/>
      <c r="G46" s="38"/>
      <c r="H46" s="38"/>
      <c r="I46" s="38"/>
      <c r="J46" s="39"/>
      <c r="K46" s="1"/>
      <c r="L46" s="1"/>
      <c r="M46" s="1"/>
      <c r="N46" s="1"/>
      <c r="O46"/>
      <c r="P46"/>
      <c r="Q46"/>
    </row>
    <row r="47" spans="1:42" ht="12" customHeight="1">
      <c r="F47" s="1"/>
      <c r="G47" s="38"/>
      <c r="H47" s="38"/>
      <c r="I47" s="38"/>
      <c r="J47" s="39"/>
      <c r="K47" s="1"/>
      <c r="L47" s="1"/>
      <c r="M47" s="1"/>
      <c r="N47" s="1"/>
      <c r="O47"/>
      <c r="P47"/>
      <c r="Q47"/>
    </row>
    <row r="48" spans="1:42" ht="12" customHeight="1">
      <c r="F48" s="1"/>
      <c r="G48" s="38"/>
      <c r="H48" s="38"/>
      <c r="I48" s="38"/>
      <c r="J48" s="39"/>
      <c r="K48" s="1"/>
      <c r="L48" s="1"/>
      <c r="M48" s="1"/>
      <c r="N48" s="1"/>
      <c r="O48"/>
      <c r="P48"/>
      <c r="Q48"/>
    </row>
    <row r="49" spans="6:17" ht="12" customHeight="1">
      <c r="F49" s="1"/>
      <c r="G49" s="38"/>
      <c r="H49" s="38"/>
      <c r="I49" s="38"/>
      <c r="J49" s="39"/>
      <c r="K49" s="1"/>
      <c r="L49" s="1"/>
      <c r="M49" s="1"/>
      <c r="N49" s="1"/>
      <c r="O49"/>
      <c r="P49"/>
      <c r="Q49"/>
    </row>
    <row r="50" spans="6:17" ht="12" customHeight="1">
      <c r="F50" s="1"/>
      <c r="G50" s="38"/>
      <c r="H50" s="38"/>
      <c r="I50" s="38"/>
      <c r="J50" s="39"/>
      <c r="K50" s="1"/>
      <c r="L50" s="1"/>
      <c r="M50" s="1"/>
      <c r="N50" s="1"/>
      <c r="O50"/>
      <c r="P50"/>
      <c r="Q50"/>
    </row>
    <row r="51" spans="6:17" ht="12" customHeight="1">
      <c r="F51" s="1"/>
      <c r="G51" s="38"/>
      <c r="H51" s="38"/>
      <c r="I51" s="38"/>
      <c r="J51" s="39"/>
      <c r="K51" s="1"/>
      <c r="L51" s="1"/>
      <c r="M51" s="1"/>
      <c r="N51" s="1"/>
      <c r="O51"/>
      <c r="P51"/>
      <c r="Q51"/>
    </row>
    <row r="52" spans="6:17" ht="12" customHeight="1">
      <c r="F52" s="1"/>
      <c r="G52" s="38"/>
      <c r="H52" s="38"/>
      <c r="I52" s="38"/>
      <c r="J52" s="39"/>
      <c r="K52" s="1"/>
      <c r="L52" s="1"/>
      <c r="M52" s="1"/>
      <c r="N52" s="1"/>
      <c r="O52"/>
      <c r="P52"/>
      <c r="Q52"/>
    </row>
    <row r="53" spans="6:17" ht="12" customHeight="1">
      <c r="F53" s="1"/>
      <c r="G53" s="38"/>
      <c r="H53" s="38"/>
      <c r="I53" s="38"/>
      <c r="J53" s="39"/>
      <c r="K53" s="1"/>
      <c r="L53" s="1"/>
      <c r="M53" s="1"/>
      <c r="N53" s="1"/>
      <c r="O53"/>
      <c r="P53"/>
      <c r="Q53"/>
    </row>
    <row r="54" spans="6:17" ht="12" customHeight="1">
      <c r="F54" s="1"/>
      <c r="G54" s="38"/>
      <c r="H54" s="38"/>
      <c r="I54" s="38"/>
      <c r="J54" s="39"/>
      <c r="K54" s="1"/>
      <c r="L54" s="1"/>
      <c r="M54" s="1"/>
      <c r="N54" s="1"/>
      <c r="O54"/>
      <c r="P54"/>
      <c r="Q54"/>
    </row>
    <row r="55" spans="6:17" ht="12" customHeight="1">
      <c r="F55" s="1"/>
      <c r="G55" s="38"/>
      <c r="H55" s="38"/>
      <c r="I55" s="38"/>
      <c r="J55" s="39"/>
      <c r="K55" s="1"/>
      <c r="L55" s="1"/>
      <c r="M55" s="1"/>
      <c r="N55" s="1"/>
      <c r="O55"/>
      <c r="P55"/>
      <c r="Q55"/>
    </row>
    <row r="56" spans="6:17" ht="12" customHeight="1">
      <c r="F56" s="1"/>
      <c r="G56" s="38"/>
      <c r="H56" s="38"/>
      <c r="I56" s="38"/>
      <c r="J56" s="39"/>
      <c r="K56" s="1"/>
      <c r="L56" s="1"/>
      <c r="M56" s="1"/>
      <c r="N56" s="1"/>
      <c r="O56"/>
      <c r="P56"/>
      <c r="Q56"/>
    </row>
    <row r="57" spans="6:17" ht="12" customHeight="1">
      <c r="F57" s="1"/>
      <c r="G57" s="38"/>
      <c r="H57" s="38"/>
      <c r="I57" s="38"/>
      <c r="J57" s="39"/>
      <c r="K57" s="1"/>
      <c r="L57" s="1"/>
      <c r="M57" s="1"/>
      <c r="N57" s="1"/>
      <c r="O57"/>
      <c r="P57"/>
      <c r="Q57"/>
    </row>
    <row r="58" spans="6:17" ht="12" customHeight="1">
      <c r="F58" s="1"/>
      <c r="G58" s="38"/>
      <c r="H58" s="38"/>
      <c r="I58" s="38"/>
      <c r="J58" s="39"/>
      <c r="K58" s="1"/>
      <c r="L58" s="1"/>
      <c r="M58" s="1"/>
      <c r="N58" s="1"/>
      <c r="O58"/>
      <c r="P58"/>
      <c r="Q58"/>
    </row>
    <row r="59" spans="6:17">
      <c r="F59" s="1"/>
      <c r="G59" s="38"/>
      <c r="H59" s="38"/>
      <c r="I59" s="38"/>
      <c r="J59" s="39"/>
      <c r="K59" s="1"/>
      <c r="L59" s="1"/>
      <c r="M59" s="1"/>
      <c r="N59" s="1"/>
      <c r="O59"/>
      <c r="P59"/>
      <c r="Q59"/>
    </row>
    <row r="60" spans="6:17" ht="12" customHeight="1">
      <c r="F60" s="1"/>
      <c r="G60" s="38"/>
      <c r="H60" s="38"/>
      <c r="I60" s="38"/>
      <c r="J60" s="39"/>
      <c r="K60" s="1"/>
      <c r="L60" s="1"/>
      <c r="M60" s="1"/>
      <c r="N60" s="1"/>
      <c r="O60"/>
      <c r="P60"/>
      <c r="Q60"/>
    </row>
    <row r="61" spans="6:17" ht="12" customHeight="1">
      <c r="F61" s="1"/>
      <c r="G61" s="38"/>
      <c r="H61" s="38"/>
      <c r="I61" s="38"/>
      <c r="J61" s="39"/>
      <c r="K61" s="1"/>
      <c r="L61" s="1"/>
      <c r="M61" s="1"/>
      <c r="N61" s="1"/>
      <c r="O61"/>
      <c r="P61"/>
      <c r="Q61"/>
    </row>
    <row r="62" spans="6:17" ht="12" customHeight="1">
      <c r="F62" s="1"/>
      <c r="G62" s="38"/>
      <c r="H62" s="38"/>
      <c r="I62" s="38"/>
      <c r="J62" s="39"/>
      <c r="K62" s="1"/>
      <c r="L62" s="1"/>
      <c r="M62" s="1"/>
      <c r="N62" s="1"/>
      <c r="O62"/>
      <c r="P62"/>
      <c r="Q62"/>
    </row>
    <row r="63" spans="6:17" ht="12" customHeight="1">
      <c r="F63" s="1"/>
      <c r="G63" s="38"/>
      <c r="H63" s="38"/>
      <c r="I63" s="38"/>
      <c r="J63" s="39"/>
      <c r="K63" s="1"/>
      <c r="L63" s="1"/>
      <c r="M63" s="1"/>
      <c r="N63" s="1"/>
      <c r="O63"/>
      <c r="P63"/>
      <c r="Q63"/>
    </row>
    <row r="64" spans="6:17" ht="12" customHeight="1">
      <c r="F64" s="1"/>
      <c r="G64" s="38"/>
      <c r="H64" s="38"/>
      <c r="I64" s="38"/>
      <c r="J64" s="39"/>
      <c r="K64" s="1"/>
      <c r="L64" s="1"/>
      <c r="M64" s="1"/>
      <c r="N64" s="1"/>
      <c r="O64"/>
      <c r="P64"/>
      <c r="Q64"/>
    </row>
    <row r="65" spans="6:17" ht="12" customHeight="1">
      <c r="F65" s="1"/>
      <c r="G65" s="38"/>
      <c r="H65" s="38"/>
      <c r="I65" s="38"/>
      <c r="J65" s="39"/>
      <c r="K65" s="1"/>
      <c r="L65" s="1"/>
      <c r="M65" s="1"/>
      <c r="N65" s="1"/>
      <c r="O65"/>
      <c r="P65"/>
      <c r="Q65"/>
    </row>
    <row r="66" spans="6:17" ht="12" customHeight="1">
      <c r="F66" s="1"/>
      <c r="G66" s="38"/>
      <c r="H66" s="38"/>
      <c r="I66" s="38"/>
      <c r="J66" s="39"/>
      <c r="K66" s="1"/>
      <c r="L66" s="1"/>
      <c r="M66" s="1"/>
      <c r="N66" s="1"/>
      <c r="O66"/>
      <c r="P66"/>
      <c r="Q66"/>
    </row>
    <row r="67" spans="6:17" ht="12" customHeight="1">
      <c r="F67" s="1"/>
      <c r="G67" s="38"/>
      <c r="H67" s="38"/>
      <c r="I67" s="38"/>
      <c r="J67" s="39"/>
      <c r="K67" s="1"/>
      <c r="L67" s="1"/>
      <c r="M67" s="1"/>
      <c r="N67" s="1"/>
      <c r="O67"/>
      <c r="P67"/>
      <c r="Q67"/>
    </row>
    <row r="68" spans="6:17" ht="12" customHeight="1">
      <c r="F68" s="1"/>
      <c r="G68" s="38"/>
      <c r="H68" s="38"/>
      <c r="I68" s="38"/>
      <c r="J68" s="39"/>
      <c r="K68" s="1"/>
      <c r="L68" s="1"/>
      <c r="M68" s="1"/>
      <c r="N68" s="1"/>
      <c r="O68"/>
      <c r="P68"/>
      <c r="Q68"/>
    </row>
    <row r="69" spans="6:17" ht="12" customHeight="1">
      <c r="F69" s="1"/>
      <c r="G69" s="38"/>
      <c r="H69" s="38"/>
      <c r="I69" s="38"/>
      <c r="J69" s="39"/>
      <c r="K69" s="1"/>
      <c r="L69" s="1"/>
      <c r="M69" s="1"/>
      <c r="N69" s="1"/>
      <c r="O69"/>
      <c r="P69"/>
      <c r="Q69"/>
    </row>
    <row r="70" spans="6:17" ht="12" customHeight="1">
      <c r="F70" s="1"/>
      <c r="G70" s="38"/>
      <c r="H70" s="38"/>
      <c r="I70" s="38"/>
      <c r="J70" s="39"/>
      <c r="K70" s="1"/>
      <c r="L70" s="1"/>
      <c r="M70" s="1"/>
      <c r="N70" s="1"/>
      <c r="O70"/>
      <c r="P70"/>
      <c r="Q70"/>
    </row>
    <row r="71" spans="6:17" ht="12" customHeight="1">
      <c r="F71" s="1"/>
      <c r="G71" s="38"/>
      <c r="H71" s="38"/>
      <c r="I71" s="38"/>
      <c r="J71" s="39"/>
      <c r="K71" s="1"/>
      <c r="L71" s="1"/>
      <c r="M71" s="1"/>
      <c r="N71" s="1"/>
      <c r="O71"/>
      <c r="P71"/>
      <c r="Q71"/>
    </row>
    <row r="72" spans="6:17" ht="12" customHeight="1">
      <c r="F72" s="1"/>
      <c r="G72" s="38"/>
      <c r="H72" s="38"/>
      <c r="I72" s="38"/>
      <c r="J72" s="39"/>
      <c r="K72" s="1"/>
      <c r="L72" s="1"/>
      <c r="M72" s="1"/>
      <c r="N72" s="1"/>
      <c r="O72"/>
      <c r="P72"/>
      <c r="Q72"/>
    </row>
    <row r="73" spans="6:17" ht="12" customHeight="1">
      <c r="F73" s="1"/>
      <c r="G73" s="38"/>
      <c r="H73" s="38"/>
      <c r="I73" s="38"/>
      <c r="J73" s="39"/>
      <c r="K73" s="1"/>
      <c r="L73" s="1"/>
      <c r="M73" s="1"/>
      <c r="N73" s="1"/>
      <c r="O73"/>
      <c r="P73"/>
      <c r="Q73"/>
    </row>
    <row r="74" spans="6:17" ht="12" customHeight="1">
      <c r="F74" s="1"/>
      <c r="G74" s="38"/>
      <c r="H74" s="38"/>
      <c r="I74" s="38"/>
      <c r="J74" s="39"/>
      <c r="K74" s="1"/>
      <c r="L74" s="1"/>
      <c r="M74" s="1"/>
      <c r="N74" s="1"/>
      <c r="O74"/>
      <c r="P74"/>
      <c r="Q74"/>
    </row>
    <row r="75" spans="6:17" ht="12" customHeight="1">
      <c r="F75" s="1"/>
      <c r="G75" s="38"/>
      <c r="H75" s="38"/>
      <c r="I75" s="38"/>
      <c r="J75" s="39"/>
      <c r="K75" s="1"/>
      <c r="L75" s="1"/>
      <c r="M75" s="1"/>
      <c r="N75" s="1"/>
      <c r="O75"/>
      <c r="P75"/>
      <c r="Q75"/>
    </row>
    <row r="76" spans="6:17" ht="12" customHeight="1">
      <c r="F76" s="1"/>
      <c r="G76" s="38"/>
      <c r="H76" s="38"/>
      <c r="I76" s="38"/>
      <c r="J76" s="39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31" priority="26" operator="containsText" text="K">
      <formula>NOT(ISERROR(SEARCH("K",G2)))</formula>
    </cfRule>
  </conditionalFormatting>
  <conditionalFormatting sqref="G3">
    <cfRule type="cellIs" dxfId="130" priority="25" operator="equal">
      <formula>"K"</formula>
    </cfRule>
  </conditionalFormatting>
  <conditionalFormatting sqref="G23">
    <cfRule type="cellIs" dxfId="129" priority="15" operator="equal">
      <formula>"K"</formula>
    </cfRule>
  </conditionalFormatting>
  <conditionalFormatting sqref="G3:I20">
    <cfRule type="cellIs" dxfId="128" priority="24" operator="between">
      <formula>1</formula>
      <formula>999</formula>
    </cfRule>
  </conditionalFormatting>
  <conditionalFormatting sqref="G23:I40">
    <cfRule type="cellIs" dxfId="127" priority="14" operator="between">
      <formula>1</formula>
      <formula>999</formula>
    </cfRule>
  </conditionalFormatting>
  <conditionalFormatting sqref="G3:AC20 G23:AC40">
    <cfRule type="cellIs" dxfId="126" priority="2" operator="equal">
      <formula>"AP"</formula>
    </cfRule>
    <cfRule type="cellIs" dxfId="125" priority="3" operator="equal">
      <formula>"DI"</formula>
    </cfRule>
  </conditionalFormatting>
  <conditionalFormatting sqref="K3">
    <cfRule type="cellIs" dxfId="124" priority="23" operator="equal">
      <formula>"K"</formula>
    </cfRule>
  </conditionalFormatting>
  <conditionalFormatting sqref="K23">
    <cfRule type="cellIs" dxfId="123" priority="13" operator="equal">
      <formula>"K"</formula>
    </cfRule>
  </conditionalFormatting>
  <conditionalFormatting sqref="K3:M20">
    <cfRule type="cellIs" dxfId="122" priority="22" operator="between">
      <formula>1</formula>
      <formula>999</formula>
    </cfRule>
  </conditionalFormatting>
  <conditionalFormatting sqref="K23:M40">
    <cfRule type="cellIs" dxfId="121" priority="12" operator="between">
      <formula>1</formula>
      <formula>999</formula>
    </cfRule>
  </conditionalFormatting>
  <conditionalFormatting sqref="O3">
    <cfRule type="cellIs" dxfId="120" priority="21" operator="equal">
      <formula>"K"</formula>
    </cfRule>
  </conditionalFormatting>
  <conditionalFormatting sqref="O23">
    <cfRule type="cellIs" dxfId="119" priority="11" operator="equal">
      <formula>"K"</formula>
    </cfRule>
  </conditionalFormatting>
  <conditionalFormatting sqref="O3:Q20">
    <cfRule type="cellIs" dxfId="118" priority="20" operator="between">
      <formula>1</formula>
      <formula>999</formula>
    </cfRule>
  </conditionalFormatting>
  <conditionalFormatting sqref="O23:Q40">
    <cfRule type="cellIs" dxfId="117" priority="10" operator="between">
      <formula>1</formula>
      <formula>999</formula>
    </cfRule>
  </conditionalFormatting>
  <conditionalFormatting sqref="S23">
    <cfRule type="cellIs" dxfId="116" priority="9" operator="equal">
      <formula>"K"</formula>
    </cfRule>
  </conditionalFormatting>
  <conditionalFormatting sqref="S3:U20">
    <cfRule type="cellIs" dxfId="115" priority="1" operator="between">
      <formula>1</formula>
      <formula>999</formula>
    </cfRule>
  </conditionalFormatting>
  <conditionalFormatting sqref="S23:U40">
    <cfRule type="cellIs" dxfId="114" priority="8" operator="between">
      <formula>1</formula>
      <formula>999</formula>
    </cfRule>
  </conditionalFormatting>
  <conditionalFormatting sqref="W3">
    <cfRule type="cellIs" dxfId="113" priority="19" operator="equal">
      <formula>"K"</formula>
    </cfRule>
  </conditionalFormatting>
  <conditionalFormatting sqref="W23">
    <cfRule type="cellIs" dxfId="112" priority="7" operator="equal">
      <formula>"K"</formula>
    </cfRule>
  </conditionalFormatting>
  <conditionalFormatting sqref="W3:Y20">
    <cfRule type="cellIs" dxfId="111" priority="18" operator="between">
      <formula>1</formula>
      <formula>999</formula>
    </cfRule>
  </conditionalFormatting>
  <conditionalFormatting sqref="W23:Y40">
    <cfRule type="cellIs" dxfId="110" priority="6" operator="between">
      <formula>1</formula>
      <formula>999</formula>
    </cfRule>
  </conditionalFormatting>
  <conditionalFormatting sqref="AA3">
    <cfRule type="cellIs" dxfId="109" priority="17" operator="equal">
      <formula>"K"</formula>
    </cfRule>
  </conditionalFormatting>
  <conditionalFormatting sqref="AA23">
    <cfRule type="cellIs" dxfId="108" priority="5" operator="equal">
      <formula>"K"</formula>
    </cfRule>
  </conditionalFormatting>
  <conditionalFormatting sqref="AA3:AC20">
    <cfRule type="cellIs" dxfId="107" priority="16" operator="between">
      <formula>1</formula>
      <formula>999</formula>
    </cfRule>
  </conditionalFormatting>
  <conditionalFormatting sqref="AA23:AC40">
    <cfRule type="cellIs" dxfId="106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E6487535-F783-4D5D-89ED-AA1186F03962}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 xr:uid="{FDD08218-94EF-4B6A-B286-D01339783856}">
          <x14:formula1>
            <xm:f>分組球員名單!$D$1:$D$11</xm:f>
          </x14:formula1>
          <xm:sqref>AI9:AI10 AI3 AI6 AI13 AI23 AI26 AI29:AI30 AI33</xm:sqref>
        </x14:dataValidation>
        <x14:dataValidation type="list" allowBlank="1" showInputMessage="1" showErrorMessage="1" xr:uid="{2B11786A-78B0-4983-A09B-F8C228758126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509BFC60-AA9A-4EDF-B608-0B94C5B54D25}">
          <x14:formula1>
            <xm:f>分組球員名單!$A$2:$A$26</xm:f>
          </x14:formula1>
          <xm:sqref>AL35</xm:sqref>
        </x14:dataValidation>
        <x14:dataValidation type="list" allowBlank="1" showInputMessage="1" showErrorMessage="1" xr:uid="{5EBAC309-5648-4E1A-A1C0-61704AB7AF72}">
          <x14:formula1>
            <xm:f>分組球員名單!$A$14:$A$21</xm:f>
          </x14:formula1>
          <xm:sqref>F3:F20</xm:sqref>
        </x14:dataValidation>
        <x14:dataValidation type="list" allowBlank="1" showInputMessage="1" showErrorMessage="1" xr:uid="{4E14491A-0A40-40D5-993D-65DBA96A9C3C}">
          <x14:formula1>
            <xm:f>分組球員名單!$A$26:$A$33</xm:f>
          </x14:formula1>
          <xm:sqref>F23:F40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08528-BD3C-461C-8EE6-C97FEC2FC77E}">
  <sheetPr>
    <pageSetUpPr fitToPage="1"/>
  </sheetPr>
  <dimension ref="A1:AP328"/>
  <sheetViews>
    <sheetView topLeftCell="A16" zoomScaleNormal="100" workbookViewId="0">
      <selection activeCell="AK10" sqref="AK10:AL10"/>
    </sheetView>
  </sheetViews>
  <sheetFormatPr defaultRowHeight="16.2"/>
  <cols>
    <col min="1" max="1" width="7.5" customWidth="1"/>
    <col min="2" max="2" width="5.69921875" customWidth="1"/>
    <col min="3" max="3" width="5.796875" customWidth="1"/>
    <col min="4" max="4" width="2.59765625" style="14" customWidth="1"/>
    <col min="5" max="5" width="4.296875" style="14" customWidth="1"/>
    <col min="6" max="6" width="14.59765625" style="15" customWidth="1"/>
    <col min="7" max="9" width="3.59765625" style="16" customWidth="1"/>
    <col min="10" max="10" width="2.59765625" style="17" customWidth="1"/>
    <col min="11" max="13" width="3.59765625" style="15" customWidth="1"/>
    <col min="14" max="14" width="2.59765625" style="15" customWidth="1"/>
    <col min="15" max="17" width="3.59765625" style="1" customWidth="1"/>
    <col min="18" max="18" width="2.59765625" customWidth="1"/>
    <col min="19" max="21" width="3.59765625" customWidth="1"/>
    <col min="22" max="22" width="2.59765625" customWidth="1"/>
    <col min="23" max="25" width="3.59765625" customWidth="1"/>
    <col min="26" max="26" width="2.59765625" customWidth="1"/>
    <col min="27" max="29" width="3.59765625" customWidth="1"/>
    <col min="30" max="30" width="2.59765625" customWidth="1"/>
    <col min="31" max="31" width="4.3984375" customWidth="1"/>
    <col min="32" max="32" width="4.296875" customWidth="1"/>
    <col min="33" max="33" width="4.59765625" customWidth="1"/>
    <col min="34" max="34" width="4.5" customWidth="1"/>
    <col min="35" max="35" width="16" customWidth="1"/>
    <col min="38" max="38" width="14.09765625" customWidth="1"/>
  </cols>
  <sheetData>
    <row r="1" spans="1:42" ht="20.100000000000001" customHeight="1" thickBot="1">
      <c r="B1" s="233" t="s">
        <v>30</v>
      </c>
      <c r="C1" s="221"/>
      <c r="D1" s="234" t="s">
        <v>0</v>
      </c>
      <c r="E1" s="235"/>
      <c r="F1" s="236"/>
      <c r="G1" s="24"/>
      <c r="H1" s="23" t="s">
        <v>71</v>
      </c>
      <c r="I1" s="23"/>
      <c r="J1" s="237" t="s">
        <v>1</v>
      </c>
      <c r="K1" s="238"/>
      <c r="L1" s="239" t="s">
        <v>124</v>
      </c>
      <c r="M1" s="240"/>
      <c r="N1" s="240"/>
      <c r="O1" s="241"/>
      <c r="P1" s="33"/>
      <c r="Q1" s="63">
        <f>AA21</f>
        <v>8</v>
      </c>
      <c r="R1" s="34"/>
      <c r="S1" s="34"/>
      <c r="T1" s="34" t="s">
        <v>68</v>
      </c>
      <c r="U1" s="36"/>
      <c r="V1" s="34" t="s">
        <v>2</v>
      </c>
      <c r="W1" s="34"/>
      <c r="X1" s="34" t="s">
        <v>66</v>
      </c>
      <c r="Y1" s="36"/>
      <c r="Z1" s="34"/>
      <c r="AA1" s="34"/>
      <c r="AB1" s="63">
        <f>AA41</f>
        <v>9</v>
      </c>
      <c r="AC1" s="34"/>
      <c r="AD1" s="35"/>
      <c r="AE1" s="233" t="s">
        <v>8</v>
      </c>
      <c r="AF1" s="242"/>
      <c r="AG1" s="242"/>
      <c r="AH1" s="242"/>
      <c r="AI1" s="72"/>
    </row>
    <row r="2" spans="1:42" ht="15" customHeight="1" thickBot="1">
      <c r="A2" s="75" t="s">
        <v>20</v>
      </c>
      <c r="B2" s="64" t="s">
        <v>29</v>
      </c>
      <c r="C2" s="64" t="s">
        <v>27</v>
      </c>
      <c r="D2" s="18" t="s">
        <v>3</v>
      </c>
      <c r="E2" s="18" t="s">
        <v>21</v>
      </c>
      <c r="F2" s="25" t="s">
        <v>4</v>
      </c>
      <c r="G2" s="225">
        <v>1</v>
      </c>
      <c r="H2" s="226"/>
      <c r="I2" s="226"/>
      <c r="J2" s="20" t="s">
        <v>5</v>
      </c>
      <c r="K2" s="226">
        <v>2</v>
      </c>
      <c r="L2" s="226"/>
      <c r="M2" s="226"/>
      <c r="N2" s="19" t="s">
        <v>5</v>
      </c>
      <c r="O2" s="225">
        <v>3</v>
      </c>
      <c r="P2" s="226"/>
      <c r="Q2" s="227"/>
      <c r="R2" s="88" t="s">
        <v>5</v>
      </c>
      <c r="S2" s="230">
        <v>4</v>
      </c>
      <c r="T2" s="231"/>
      <c r="U2" s="231"/>
      <c r="V2" s="28" t="s">
        <v>5</v>
      </c>
      <c r="W2" s="230">
        <v>5</v>
      </c>
      <c r="X2" s="231"/>
      <c r="Y2" s="231"/>
      <c r="Z2" s="37" t="s">
        <v>5</v>
      </c>
      <c r="AA2" s="230">
        <v>6</v>
      </c>
      <c r="AB2" s="231"/>
      <c r="AC2" s="232"/>
      <c r="AD2" s="19" t="s">
        <v>5</v>
      </c>
      <c r="AE2" s="45" t="s">
        <v>28</v>
      </c>
      <c r="AF2" s="43" t="s">
        <v>11</v>
      </c>
      <c r="AG2" s="44" t="s">
        <v>31</v>
      </c>
      <c r="AH2" s="66" t="s">
        <v>7</v>
      </c>
      <c r="AI2" s="19" t="s">
        <v>26</v>
      </c>
      <c r="AJ2" s="80"/>
      <c r="AK2" s="18" t="s">
        <v>21</v>
      </c>
      <c r="AL2" s="25" t="s">
        <v>4</v>
      </c>
      <c r="AM2" s="45" t="s">
        <v>28</v>
      </c>
      <c r="AN2" s="43" t="s">
        <v>11</v>
      </c>
      <c r="AO2" s="66" t="s">
        <v>31</v>
      </c>
      <c r="AP2" s="89" t="s">
        <v>7</v>
      </c>
    </row>
    <row r="3" spans="1:42" ht="15" customHeight="1">
      <c r="A3" s="65">
        <f>COUNTIF($G$23:$AC$40,E3)</f>
        <v>0</v>
      </c>
      <c r="B3" s="74"/>
      <c r="C3" s="74">
        <f>COUNTIF(G3:AC3,"HR")</f>
        <v>0</v>
      </c>
      <c r="D3" s="212">
        <v>1</v>
      </c>
      <c r="E3" s="78" t="s">
        <v>128</v>
      </c>
      <c r="F3" s="60" t="s">
        <v>35</v>
      </c>
      <c r="G3" s="29" t="s">
        <v>11</v>
      </c>
      <c r="H3" s="21"/>
      <c r="I3" s="22"/>
      <c r="J3" s="11"/>
      <c r="K3" s="29"/>
      <c r="L3" s="21" t="s">
        <v>11</v>
      </c>
      <c r="M3" s="22"/>
      <c r="N3" s="11"/>
      <c r="O3" s="29"/>
      <c r="P3" s="79"/>
      <c r="Q3" s="59"/>
      <c r="R3" s="11"/>
      <c r="S3" s="29" t="s">
        <v>11</v>
      </c>
      <c r="T3" s="21" t="s">
        <v>7</v>
      </c>
      <c r="U3" s="22"/>
      <c r="V3" s="11"/>
      <c r="W3" s="29"/>
      <c r="X3" s="21"/>
      <c r="Y3" s="22"/>
      <c r="Z3" s="11"/>
      <c r="AA3" s="29"/>
      <c r="AB3" s="21" t="s">
        <v>11</v>
      </c>
      <c r="AC3" s="22"/>
      <c r="AD3" s="8"/>
      <c r="AE3" s="55">
        <f>COUNTA(G3:I3,K3:M3,O3:Q3,S3:U3,W3:Y3,AA3:AC3)</f>
        <v>5</v>
      </c>
      <c r="AF3" s="55">
        <f>COUNTIF(G3:AC3,"R")+(COUNTIF(G3:AC3,"HR")*2)</f>
        <v>4</v>
      </c>
      <c r="AG3" s="55">
        <f>A3+B3</f>
        <v>0</v>
      </c>
      <c r="AH3" s="67">
        <f>COUNTIF(G3:AC3,"K")</f>
        <v>1</v>
      </c>
      <c r="AI3" s="82" t="s">
        <v>24</v>
      </c>
      <c r="AK3" s="78" t="s">
        <v>128</v>
      </c>
      <c r="AL3" s="95" t="s">
        <v>35</v>
      </c>
      <c r="AM3" s="96" cm="1">
        <f t="array" ref="AM3:AP3">_xlfn.CHOOSECOLS(_xlfn._xlws.FILTER($F$3:$AH$20,$F$3:$F$20=AL3),26,27,28,29)</f>
        <v>5</v>
      </c>
      <c r="AN3" s="96">
        <v>4</v>
      </c>
      <c r="AO3" s="96">
        <v>0</v>
      </c>
      <c r="AP3" s="96">
        <v>1</v>
      </c>
    </row>
    <row r="4" spans="1:42" ht="15" customHeight="1">
      <c r="A4" s="65">
        <f t="shared" ref="A4:A20" si="0">COUNTIF($G$23:$AC$40,E4)</f>
        <v>0</v>
      </c>
      <c r="B4" s="65"/>
      <c r="C4" s="74">
        <f t="shared" ref="C4:C20" si="1">COUNTIF(G4:AC4,"HR")</f>
        <v>0</v>
      </c>
      <c r="D4" s="212"/>
      <c r="E4" s="77"/>
      <c r="F4" s="61"/>
      <c r="G4" s="30"/>
      <c r="H4" s="3"/>
      <c r="I4" s="6"/>
      <c r="J4" s="12"/>
      <c r="K4" s="30"/>
      <c r="L4" s="3"/>
      <c r="M4" s="6"/>
      <c r="N4" s="12"/>
      <c r="O4" s="30"/>
      <c r="P4" s="3"/>
      <c r="Q4" s="6"/>
      <c r="R4" s="12"/>
      <c r="S4" s="30"/>
      <c r="T4" s="3"/>
      <c r="U4" s="6"/>
      <c r="V4" s="12"/>
      <c r="W4" s="30"/>
      <c r="X4" s="3"/>
      <c r="Y4" s="6"/>
      <c r="Z4" s="12"/>
      <c r="AA4" s="30"/>
      <c r="AB4" s="3"/>
      <c r="AC4" s="6"/>
      <c r="AD4" s="9"/>
      <c r="AE4" s="26">
        <f t="shared" ref="AE4:AE7" si="2">COUNTA(G4:I4,K4:M4,O4:Q4,S4:U4,W4:Y4,AA4:AC4)</f>
        <v>0</v>
      </c>
      <c r="AF4" s="55">
        <f t="shared" ref="AF4:AF20" si="3">COUNTIF(G4:AC4,"R")+(COUNTIF(G4:AC4,"HR")*2)</f>
        <v>0</v>
      </c>
      <c r="AG4" s="55">
        <f t="shared" ref="AG4:AG20" si="4">A4+B4</f>
        <v>0</v>
      </c>
      <c r="AH4" s="68">
        <f t="shared" ref="AH4:AH20" si="5">COUNTIF(G4:AC4,"K")</f>
        <v>0</v>
      </c>
      <c r="AI4" s="83"/>
      <c r="AK4" s="77" t="s">
        <v>129</v>
      </c>
      <c r="AL4" s="95" t="s">
        <v>15</v>
      </c>
      <c r="AM4" s="96" cm="1">
        <f t="array" ref="AM4:AP4">_xlfn.CHOOSECOLS(_xlfn._xlws.FILTER($F$3:$AH$20,$F$3:$F$20=AL4),26,27,28,29)</f>
        <v>5</v>
      </c>
      <c r="AN4" s="93">
        <v>1</v>
      </c>
      <c r="AO4" s="93">
        <v>1</v>
      </c>
      <c r="AP4" s="93">
        <v>1</v>
      </c>
    </row>
    <row r="5" spans="1:42" ht="15" customHeight="1">
      <c r="A5" s="65">
        <f t="shared" si="0"/>
        <v>0</v>
      </c>
      <c r="B5" s="65"/>
      <c r="C5" s="74">
        <f t="shared" si="1"/>
        <v>0</v>
      </c>
      <c r="D5" s="213"/>
      <c r="E5" s="77"/>
      <c r="F5" s="61"/>
      <c r="G5" s="31"/>
      <c r="H5" s="4"/>
      <c r="I5" s="7"/>
      <c r="J5" s="12"/>
      <c r="K5" s="31"/>
      <c r="L5" s="4"/>
      <c r="M5" s="7"/>
      <c r="N5" s="12"/>
      <c r="O5" s="31"/>
      <c r="P5" s="4"/>
      <c r="Q5" s="7"/>
      <c r="R5" s="12"/>
      <c r="S5" s="31"/>
      <c r="T5" s="4"/>
      <c r="U5" s="7"/>
      <c r="V5" s="12"/>
      <c r="W5" s="31"/>
      <c r="X5" s="4"/>
      <c r="Y5" s="7"/>
      <c r="Z5" s="12"/>
      <c r="AA5" s="31"/>
      <c r="AB5" s="4"/>
      <c r="AC5" s="7"/>
      <c r="AD5" s="9"/>
      <c r="AE5" s="26">
        <f t="shared" si="2"/>
        <v>0</v>
      </c>
      <c r="AF5" s="55">
        <f t="shared" si="3"/>
        <v>0</v>
      </c>
      <c r="AG5" s="55">
        <f t="shared" si="4"/>
        <v>0</v>
      </c>
      <c r="AH5" s="68">
        <f t="shared" si="5"/>
        <v>0</v>
      </c>
      <c r="AI5" s="83"/>
      <c r="AK5" s="77" t="s">
        <v>132</v>
      </c>
      <c r="AL5" s="95" t="s">
        <v>51</v>
      </c>
      <c r="AM5" s="96">
        <v>3</v>
      </c>
      <c r="AN5" s="93">
        <v>1</v>
      </c>
      <c r="AO5" s="93">
        <v>1</v>
      </c>
      <c r="AP5" s="93">
        <v>0</v>
      </c>
    </row>
    <row r="6" spans="1:42" ht="15" customHeight="1">
      <c r="A6" s="65">
        <f t="shared" si="0"/>
        <v>1</v>
      </c>
      <c r="B6" s="65"/>
      <c r="C6" s="74">
        <f t="shared" si="1"/>
        <v>0</v>
      </c>
      <c r="D6" s="214">
        <v>2</v>
      </c>
      <c r="E6" s="77" t="s">
        <v>129</v>
      </c>
      <c r="F6" s="61" t="s">
        <v>15</v>
      </c>
      <c r="G6" s="32" t="s">
        <v>7</v>
      </c>
      <c r="H6" s="2"/>
      <c r="I6" s="5"/>
      <c r="J6" s="12"/>
      <c r="K6" s="32"/>
      <c r="L6" s="2">
        <v>35</v>
      </c>
      <c r="M6" s="5"/>
      <c r="N6" s="12"/>
      <c r="O6" s="32"/>
      <c r="P6" s="2"/>
      <c r="Q6" s="5"/>
      <c r="R6" s="12"/>
      <c r="S6" s="32" t="s">
        <v>11</v>
      </c>
      <c r="T6" s="2"/>
      <c r="U6" s="5"/>
      <c r="V6" s="12"/>
      <c r="W6" s="32">
        <v>21</v>
      </c>
      <c r="X6" s="2"/>
      <c r="Y6" s="5"/>
      <c r="Z6" s="12"/>
      <c r="AA6" s="32"/>
      <c r="AB6" s="2">
        <v>88</v>
      </c>
      <c r="AC6" s="5"/>
      <c r="AD6" s="9"/>
      <c r="AE6" s="26">
        <f t="shared" si="2"/>
        <v>5</v>
      </c>
      <c r="AF6" s="55">
        <f t="shared" si="3"/>
        <v>1</v>
      </c>
      <c r="AG6" s="55">
        <f t="shared" si="4"/>
        <v>1</v>
      </c>
      <c r="AH6" s="68">
        <f t="shared" si="5"/>
        <v>1</v>
      </c>
      <c r="AI6" s="84" t="s">
        <v>9</v>
      </c>
      <c r="AK6" s="77" t="s">
        <v>133</v>
      </c>
      <c r="AL6" s="95" t="s">
        <v>14</v>
      </c>
      <c r="AM6" s="96" cm="1">
        <f t="array" ref="AM6:AP6">_xlfn.CHOOSECOLS(_xlfn._xlws.FILTER($F$3:$AH$20,$F$3:$F$20=AL6),26,27,28,29)</f>
        <v>2</v>
      </c>
      <c r="AN6" s="93">
        <v>1</v>
      </c>
      <c r="AO6" s="93">
        <v>1</v>
      </c>
      <c r="AP6" s="93">
        <v>1</v>
      </c>
    </row>
    <row r="7" spans="1:42" ht="15" customHeight="1">
      <c r="A7" s="65">
        <f t="shared" si="0"/>
        <v>0</v>
      </c>
      <c r="B7" s="65"/>
      <c r="C7" s="74">
        <f t="shared" si="1"/>
        <v>0</v>
      </c>
      <c r="D7" s="212"/>
      <c r="E7" s="77"/>
      <c r="F7" s="61"/>
      <c r="G7" s="30"/>
      <c r="H7" s="3"/>
      <c r="I7" s="6"/>
      <c r="J7" s="12"/>
      <c r="K7" s="99"/>
      <c r="L7" s="100"/>
      <c r="M7" s="6"/>
      <c r="N7" s="12"/>
      <c r="O7" s="30"/>
      <c r="P7" s="3"/>
      <c r="Q7" s="6"/>
      <c r="R7" s="12"/>
      <c r="S7" s="30"/>
      <c r="T7" s="3"/>
      <c r="U7" s="6"/>
      <c r="V7" s="12"/>
      <c r="W7" s="30"/>
      <c r="X7" s="3"/>
      <c r="Y7" s="6"/>
      <c r="Z7" s="12"/>
      <c r="AA7" s="30"/>
      <c r="AB7" s="3"/>
      <c r="AC7" s="6"/>
      <c r="AD7" s="9"/>
      <c r="AE7" s="26">
        <f t="shared" si="2"/>
        <v>0</v>
      </c>
      <c r="AF7" s="55">
        <f t="shared" si="3"/>
        <v>0</v>
      </c>
      <c r="AG7" s="55">
        <f t="shared" si="4"/>
        <v>0</v>
      </c>
      <c r="AH7" s="68">
        <f t="shared" si="5"/>
        <v>0</v>
      </c>
      <c r="AI7" s="83"/>
      <c r="AK7" s="77" t="s">
        <v>131</v>
      </c>
      <c r="AL7" s="95" t="s">
        <v>45</v>
      </c>
      <c r="AM7" s="96" cm="1">
        <f t="array" ref="AM7:AP7">_xlfn.CHOOSECOLS(_xlfn._xlws.FILTER($F$3:$AH$20,$F$3:$F$20=AL7),26,27,28,29)</f>
        <v>3</v>
      </c>
      <c r="AN7" s="93">
        <v>0</v>
      </c>
      <c r="AO7" s="93">
        <v>0</v>
      </c>
      <c r="AP7" s="93">
        <v>2</v>
      </c>
    </row>
    <row r="8" spans="1:42" ht="15" customHeight="1">
      <c r="A8" s="65">
        <f t="shared" si="0"/>
        <v>0</v>
      </c>
      <c r="B8" s="65"/>
      <c r="C8" s="74">
        <f t="shared" si="1"/>
        <v>0</v>
      </c>
      <c r="D8" s="213"/>
      <c r="E8" s="77"/>
      <c r="F8" s="61"/>
      <c r="G8" s="31"/>
      <c r="H8" s="4"/>
      <c r="I8" s="7"/>
      <c r="J8" s="12"/>
      <c r="K8" s="101"/>
      <c r="L8" s="102"/>
      <c r="M8" s="7"/>
      <c r="N8" s="12"/>
      <c r="O8" s="31"/>
      <c r="P8" s="4"/>
      <c r="Q8" s="7"/>
      <c r="R8" s="12"/>
      <c r="S8" s="31"/>
      <c r="T8" s="4"/>
      <c r="U8" s="7"/>
      <c r="V8" s="12"/>
      <c r="W8" s="31"/>
      <c r="X8" s="4"/>
      <c r="Y8" s="7"/>
      <c r="Z8" s="12"/>
      <c r="AA8" s="31"/>
      <c r="AB8" s="4"/>
      <c r="AC8" s="7"/>
      <c r="AD8" s="9"/>
      <c r="AE8" s="26">
        <f>COUNTA(G8:I8,K8:M8,O8:Q8,S8:U8,W8:Y8,AA8:AC8)</f>
        <v>0</v>
      </c>
      <c r="AF8" s="55">
        <f t="shared" si="3"/>
        <v>0</v>
      </c>
      <c r="AG8" s="55">
        <f t="shared" si="4"/>
        <v>0</v>
      </c>
      <c r="AH8" s="68">
        <f t="shared" si="5"/>
        <v>0</v>
      </c>
      <c r="AI8" s="83"/>
      <c r="AK8" s="77" t="s">
        <v>94</v>
      </c>
      <c r="AL8" s="95" t="s">
        <v>105</v>
      </c>
      <c r="AM8" s="96" cm="1">
        <f t="array" ref="AM8:AP8">_xlfn.CHOOSECOLS(_xlfn._xlws.FILTER($F$3:$AH$20,$F$3:$F$20=AL8),26,27,28,29)</f>
        <v>4</v>
      </c>
      <c r="AN8" s="93">
        <v>1</v>
      </c>
      <c r="AO8" s="93">
        <v>0</v>
      </c>
      <c r="AP8" s="93">
        <v>3</v>
      </c>
    </row>
    <row r="9" spans="1:42" ht="15" customHeight="1">
      <c r="A9" s="65"/>
      <c r="B9" s="65"/>
      <c r="C9" s="74">
        <f t="shared" si="1"/>
        <v>0</v>
      </c>
      <c r="D9" s="214">
        <v>3</v>
      </c>
      <c r="E9" s="77" t="s">
        <v>132</v>
      </c>
      <c r="F9" s="61" t="s">
        <v>51</v>
      </c>
      <c r="G9" s="32" t="s">
        <v>11</v>
      </c>
      <c r="H9" s="2"/>
      <c r="I9" s="5"/>
      <c r="J9" s="12"/>
      <c r="K9" s="103"/>
      <c r="L9" s="104">
        <v>21</v>
      </c>
      <c r="M9" s="5"/>
      <c r="N9" s="12"/>
      <c r="O9" s="32"/>
      <c r="P9" s="2"/>
      <c r="Q9" s="5"/>
      <c r="R9" s="12"/>
      <c r="S9" s="32"/>
      <c r="T9" s="2"/>
      <c r="U9" s="5"/>
      <c r="V9" s="12"/>
      <c r="W9" s="32"/>
      <c r="X9" s="2"/>
      <c r="Y9" s="5"/>
      <c r="Z9" s="12"/>
      <c r="AA9" s="32"/>
      <c r="AB9" s="2"/>
      <c r="AC9" s="5"/>
      <c r="AD9" s="9"/>
      <c r="AE9" s="26">
        <f t="shared" ref="AE9:AE20" si="6">COUNTA(G9:I9,K9:M9,O9:Q9,S9:U9,W9:Y9,AA9:AC9)</f>
        <v>2</v>
      </c>
      <c r="AF9" s="55">
        <f t="shared" si="3"/>
        <v>1</v>
      </c>
      <c r="AG9" s="55">
        <f t="shared" si="4"/>
        <v>0</v>
      </c>
      <c r="AH9" s="68">
        <f t="shared" si="5"/>
        <v>0</v>
      </c>
      <c r="AI9" s="85"/>
      <c r="AK9" s="192">
        <v>58</v>
      </c>
      <c r="AL9" s="95" t="s">
        <v>52</v>
      </c>
      <c r="AM9" s="96" cm="1">
        <f t="array" ref="AM9:AP9">_xlfn.CHOOSECOLS(_xlfn._xlws.FILTER($F$3:$AH$20,$F$3:$F$20=AL9),26,27,28,29)</f>
        <v>4</v>
      </c>
      <c r="AN9" s="93">
        <v>0</v>
      </c>
      <c r="AO9" s="93">
        <v>0</v>
      </c>
      <c r="AP9" s="93">
        <v>1</v>
      </c>
    </row>
    <row r="10" spans="1:42" ht="15" customHeight="1">
      <c r="A10" s="65">
        <f t="shared" si="0"/>
        <v>1</v>
      </c>
      <c r="B10" s="65"/>
      <c r="C10" s="74">
        <f t="shared" si="1"/>
        <v>0</v>
      </c>
      <c r="D10" s="212"/>
      <c r="E10" s="77" t="s">
        <v>133</v>
      </c>
      <c r="F10" s="61" t="s">
        <v>14</v>
      </c>
      <c r="G10" s="30"/>
      <c r="H10" s="3"/>
      <c r="I10" s="6"/>
      <c r="J10" s="12"/>
      <c r="K10" s="108"/>
      <c r="L10" s="100"/>
      <c r="M10" s="6"/>
      <c r="N10" s="12"/>
      <c r="O10" s="30"/>
      <c r="P10" s="3"/>
      <c r="Q10" s="6"/>
      <c r="R10" s="12"/>
      <c r="S10" s="30" t="s">
        <v>11</v>
      </c>
      <c r="T10" s="3"/>
      <c r="U10" s="6"/>
      <c r="V10" s="12"/>
      <c r="W10" s="30" t="s">
        <v>7</v>
      </c>
      <c r="X10" s="3"/>
      <c r="Y10" s="6"/>
      <c r="Z10" s="12"/>
      <c r="AA10" s="30"/>
      <c r="AB10" s="3"/>
      <c r="AC10" s="6"/>
      <c r="AD10" s="9"/>
      <c r="AE10" s="26">
        <f t="shared" si="6"/>
        <v>2</v>
      </c>
      <c r="AF10" s="55">
        <f t="shared" si="3"/>
        <v>1</v>
      </c>
      <c r="AG10" s="55">
        <f t="shared" si="4"/>
        <v>1</v>
      </c>
      <c r="AH10" s="68">
        <f t="shared" si="5"/>
        <v>1</v>
      </c>
      <c r="AI10" s="84" t="s">
        <v>10</v>
      </c>
      <c r="AK10" s="65" t="s">
        <v>159</v>
      </c>
      <c r="AL10" s="95" t="s">
        <v>157</v>
      </c>
      <c r="AM10" s="96"/>
      <c r="AN10" s="93"/>
      <c r="AO10" s="93"/>
      <c r="AP10" s="93"/>
    </row>
    <row r="11" spans="1:42" ht="15" customHeight="1">
      <c r="A11" s="65">
        <f t="shared" si="0"/>
        <v>0</v>
      </c>
      <c r="B11" s="65"/>
      <c r="C11" s="74">
        <f t="shared" si="1"/>
        <v>0</v>
      </c>
      <c r="D11" s="213"/>
      <c r="E11" s="77"/>
      <c r="F11" s="61"/>
      <c r="G11" s="31"/>
      <c r="H11" s="4"/>
      <c r="I11" s="7"/>
      <c r="J11" s="12"/>
      <c r="K11" s="101"/>
      <c r="L11" s="102"/>
      <c r="M11" s="7"/>
      <c r="N11" s="12"/>
      <c r="O11" s="31"/>
      <c r="P11" s="4"/>
      <c r="Q11" s="7"/>
      <c r="R11" s="12"/>
      <c r="S11" s="31"/>
      <c r="T11" s="4"/>
      <c r="U11" s="7"/>
      <c r="V11" s="12"/>
      <c r="W11" s="31"/>
      <c r="X11" s="4"/>
      <c r="Y11" s="7"/>
      <c r="Z11" s="12"/>
      <c r="AA11" s="31"/>
      <c r="AB11" s="4"/>
      <c r="AC11" s="7"/>
      <c r="AD11" s="9"/>
      <c r="AE11" s="26">
        <f t="shared" si="6"/>
        <v>0</v>
      </c>
      <c r="AF11" s="55">
        <f t="shared" si="3"/>
        <v>0</v>
      </c>
      <c r="AG11" s="55">
        <f t="shared" si="4"/>
        <v>0</v>
      </c>
      <c r="AH11" s="68">
        <f t="shared" si="5"/>
        <v>0</v>
      </c>
      <c r="AI11" s="83"/>
      <c r="AK11" s="65"/>
      <c r="AL11" s="95"/>
      <c r="AM11" s="96"/>
      <c r="AN11" s="93"/>
      <c r="AO11" s="93"/>
      <c r="AP11" s="93"/>
    </row>
    <row r="12" spans="1:42" ht="15" customHeight="1">
      <c r="A12" s="65">
        <f t="shared" si="0"/>
        <v>0</v>
      </c>
      <c r="B12" s="65"/>
      <c r="C12" s="74">
        <f t="shared" si="1"/>
        <v>0</v>
      </c>
      <c r="D12" s="214">
        <v>4</v>
      </c>
      <c r="E12" s="77" t="s">
        <v>131</v>
      </c>
      <c r="F12" s="61" t="s">
        <v>45</v>
      </c>
      <c r="G12" s="32" t="s">
        <v>7</v>
      </c>
      <c r="H12" s="2"/>
      <c r="I12" s="5"/>
      <c r="J12" s="12"/>
      <c r="K12" s="32"/>
      <c r="L12" s="2"/>
      <c r="M12" s="5"/>
      <c r="N12" s="12"/>
      <c r="O12" s="32" t="s">
        <v>7</v>
      </c>
      <c r="P12" s="2"/>
      <c r="Q12" s="5"/>
      <c r="R12" s="12"/>
      <c r="S12" s="32">
        <v>8</v>
      </c>
      <c r="T12" s="2"/>
      <c r="U12" s="5"/>
      <c r="V12" s="12"/>
      <c r="W12" s="32"/>
      <c r="X12" s="2"/>
      <c r="Y12" s="5"/>
      <c r="Z12" s="12"/>
      <c r="AA12" s="32"/>
      <c r="AB12" s="2"/>
      <c r="AC12" s="5"/>
      <c r="AD12" s="9"/>
      <c r="AE12" s="26">
        <f t="shared" si="6"/>
        <v>3</v>
      </c>
      <c r="AF12" s="55">
        <f t="shared" si="3"/>
        <v>0</v>
      </c>
      <c r="AG12" s="55">
        <f t="shared" si="4"/>
        <v>0</v>
      </c>
      <c r="AH12" s="68">
        <f t="shared" si="5"/>
        <v>2</v>
      </c>
      <c r="AI12" s="83"/>
      <c r="AK12" s="93"/>
      <c r="AL12" s="95"/>
      <c r="AM12" s="96"/>
      <c r="AN12" s="93"/>
      <c r="AO12" s="93"/>
      <c r="AP12" s="93"/>
    </row>
    <row r="13" spans="1:42" ht="15" customHeight="1">
      <c r="A13" s="65">
        <f t="shared" si="0"/>
        <v>1</v>
      </c>
      <c r="B13" s="65"/>
      <c r="C13" s="74">
        <f t="shared" si="1"/>
        <v>0</v>
      </c>
      <c r="D13" s="212"/>
      <c r="E13" s="77" t="s">
        <v>132</v>
      </c>
      <c r="F13" s="61" t="s">
        <v>51</v>
      </c>
      <c r="G13" s="30"/>
      <c r="H13" s="3"/>
      <c r="I13" s="6"/>
      <c r="J13" s="12"/>
      <c r="K13" s="30"/>
      <c r="L13" s="3"/>
      <c r="M13" s="6"/>
      <c r="N13" s="12"/>
      <c r="O13" s="30"/>
      <c r="P13" s="3"/>
      <c r="Q13" s="6"/>
      <c r="R13" s="12"/>
      <c r="S13" s="30"/>
      <c r="T13" s="3"/>
      <c r="U13" s="6"/>
      <c r="V13" s="12"/>
      <c r="W13" s="30">
        <v>21</v>
      </c>
      <c r="X13" s="3"/>
      <c r="Y13" s="6"/>
      <c r="Z13" s="12"/>
      <c r="AA13" s="30"/>
      <c r="AB13" s="3"/>
      <c r="AC13" s="6"/>
      <c r="AD13" s="9"/>
      <c r="AE13" s="26">
        <f t="shared" si="6"/>
        <v>1</v>
      </c>
      <c r="AF13" s="55">
        <f t="shared" si="3"/>
        <v>0</v>
      </c>
      <c r="AG13" s="55">
        <f t="shared" si="4"/>
        <v>1</v>
      </c>
      <c r="AH13" s="68">
        <f t="shared" si="5"/>
        <v>0</v>
      </c>
      <c r="AI13" s="84"/>
      <c r="AK13" s="93"/>
      <c r="AL13" s="95"/>
      <c r="AM13" s="96"/>
      <c r="AN13" s="93"/>
      <c r="AO13" s="93"/>
      <c r="AP13" s="93"/>
    </row>
    <row r="14" spans="1:42" ht="15" customHeight="1">
      <c r="A14" s="65">
        <f t="shared" si="0"/>
        <v>0</v>
      </c>
      <c r="B14" s="65"/>
      <c r="C14" s="74">
        <f t="shared" si="1"/>
        <v>0</v>
      </c>
      <c r="D14" s="213"/>
      <c r="E14" s="77"/>
      <c r="F14" s="61"/>
      <c r="G14" s="31"/>
      <c r="H14" s="4"/>
      <c r="I14" s="7"/>
      <c r="J14" s="12"/>
      <c r="K14" s="31"/>
      <c r="L14" s="4"/>
      <c r="M14" s="7"/>
      <c r="N14" s="12"/>
      <c r="O14" s="31"/>
      <c r="P14" s="4"/>
      <c r="Q14" s="7"/>
      <c r="R14" s="12"/>
      <c r="S14" s="31"/>
      <c r="T14" s="4"/>
      <c r="U14" s="7"/>
      <c r="V14" s="12"/>
      <c r="W14" s="31"/>
      <c r="X14" s="4"/>
      <c r="Y14" s="7"/>
      <c r="Z14" s="12"/>
      <c r="AA14" s="31"/>
      <c r="AB14" s="4"/>
      <c r="AC14" s="7"/>
      <c r="AD14" s="9"/>
      <c r="AE14" s="26">
        <f t="shared" si="6"/>
        <v>0</v>
      </c>
      <c r="AF14" s="55">
        <f t="shared" si="3"/>
        <v>0</v>
      </c>
      <c r="AG14" s="55">
        <f t="shared" si="4"/>
        <v>0</v>
      </c>
      <c r="AH14" s="68">
        <f t="shared" si="5"/>
        <v>0</v>
      </c>
      <c r="AI14" s="84" t="s">
        <v>12</v>
      </c>
      <c r="AK14" s="93"/>
      <c r="AL14" s="95"/>
      <c r="AM14" s="96"/>
      <c r="AN14" s="93"/>
      <c r="AO14" s="93"/>
      <c r="AP14" s="93"/>
    </row>
    <row r="15" spans="1:42" ht="15" customHeight="1">
      <c r="A15" s="65">
        <f t="shared" si="0"/>
        <v>0</v>
      </c>
      <c r="B15" s="65"/>
      <c r="C15" s="74">
        <f t="shared" si="1"/>
        <v>0</v>
      </c>
      <c r="D15" s="214">
        <v>5</v>
      </c>
      <c r="E15" s="77" t="s">
        <v>108</v>
      </c>
      <c r="F15" s="61" t="s">
        <v>105</v>
      </c>
      <c r="G15" s="32" t="s">
        <v>7</v>
      </c>
      <c r="H15" s="2"/>
      <c r="I15" s="5"/>
      <c r="J15" s="12"/>
      <c r="K15" s="32"/>
      <c r="L15" s="2"/>
      <c r="M15" s="5"/>
      <c r="N15" s="12"/>
      <c r="O15" s="32" t="s">
        <v>7</v>
      </c>
      <c r="P15" s="2"/>
      <c r="Q15" s="5"/>
      <c r="R15" s="12"/>
      <c r="S15" s="32" t="s">
        <v>11</v>
      </c>
      <c r="T15" s="2"/>
      <c r="U15" s="5"/>
      <c r="V15" s="12"/>
      <c r="W15" s="32"/>
      <c r="X15" s="2"/>
      <c r="Y15" s="5"/>
      <c r="Z15" s="12"/>
      <c r="AA15" s="32" t="s">
        <v>7</v>
      </c>
      <c r="AB15" s="2"/>
      <c r="AC15" s="5"/>
      <c r="AD15" s="9"/>
      <c r="AE15" s="26">
        <f t="shared" si="6"/>
        <v>4</v>
      </c>
      <c r="AF15" s="55">
        <f t="shared" si="3"/>
        <v>1</v>
      </c>
      <c r="AG15" s="55">
        <f t="shared" si="4"/>
        <v>0</v>
      </c>
      <c r="AH15" s="68">
        <f t="shared" si="5"/>
        <v>3</v>
      </c>
      <c r="AI15" s="228"/>
      <c r="AK15" s="77"/>
      <c r="AL15" s="94"/>
      <c r="AM15" s="96"/>
      <c r="AN15" s="93"/>
      <c r="AO15" s="93"/>
      <c r="AP15" s="93"/>
    </row>
    <row r="16" spans="1:42" ht="15" customHeight="1">
      <c r="A16" s="65">
        <f t="shared" si="0"/>
        <v>0</v>
      </c>
      <c r="B16" s="65"/>
      <c r="C16" s="74">
        <f t="shared" si="1"/>
        <v>0</v>
      </c>
      <c r="D16" s="212"/>
      <c r="E16" s="77"/>
      <c r="F16" s="61"/>
      <c r="G16" s="30"/>
      <c r="H16" s="3"/>
      <c r="I16" s="6"/>
      <c r="J16" s="12"/>
      <c r="K16" s="30"/>
      <c r="L16" s="3"/>
      <c r="M16" s="6"/>
      <c r="N16" s="12"/>
      <c r="O16" s="30"/>
      <c r="P16" s="3"/>
      <c r="Q16" s="6"/>
      <c r="R16" s="12"/>
      <c r="S16" s="30"/>
      <c r="T16" s="3"/>
      <c r="U16" s="6"/>
      <c r="V16" s="12"/>
      <c r="W16" s="30"/>
      <c r="X16" s="3"/>
      <c r="Y16" s="6"/>
      <c r="Z16" s="12"/>
      <c r="AA16" s="30"/>
      <c r="AB16" s="3"/>
      <c r="AC16" s="6"/>
      <c r="AD16" s="9"/>
      <c r="AE16" s="26">
        <f t="shared" si="6"/>
        <v>0</v>
      </c>
      <c r="AF16" s="55">
        <f t="shared" si="3"/>
        <v>0</v>
      </c>
      <c r="AG16" s="55">
        <f t="shared" si="4"/>
        <v>0</v>
      </c>
      <c r="AH16" s="68">
        <f t="shared" si="5"/>
        <v>0</v>
      </c>
      <c r="AI16" s="228"/>
      <c r="AM16" s="93">
        <f>SUM(AM3:AM15)</f>
        <v>26</v>
      </c>
      <c r="AN16" s="93">
        <f>SUM(AN3:AN15)</f>
        <v>8</v>
      </c>
      <c r="AO16" s="93">
        <f>SUM(AO3:AO15)</f>
        <v>3</v>
      </c>
      <c r="AP16" s="93">
        <f>SUM(AP3:AP15)</f>
        <v>9</v>
      </c>
    </row>
    <row r="17" spans="1:42" ht="15" customHeight="1">
      <c r="A17" s="65">
        <f t="shared" si="0"/>
        <v>0</v>
      </c>
      <c r="B17" s="65"/>
      <c r="C17" s="74">
        <f t="shared" si="1"/>
        <v>0</v>
      </c>
      <c r="D17" s="213"/>
      <c r="E17" s="77"/>
      <c r="F17" s="61"/>
      <c r="G17" s="31"/>
      <c r="H17" s="4"/>
      <c r="I17" s="7"/>
      <c r="J17" s="12"/>
      <c r="K17" s="31"/>
      <c r="L17" s="4"/>
      <c r="M17" s="7"/>
      <c r="N17" s="12"/>
      <c r="O17" s="31"/>
      <c r="P17" s="4"/>
      <c r="Q17" s="7"/>
      <c r="R17" s="12"/>
      <c r="S17" s="31"/>
      <c r="T17" s="4"/>
      <c r="U17" s="7"/>
      <c r="V17" s="12"/>
      <c r="W17" s="31"/>
      <c r="X17" s="4"/>
      <c r="Y17" s="7"/>
      <c r="Z17" s="12"/>
      <c r="AA17" s="31"/>
      <c r="AB17" s="4"/>
      <c r="AC17" s="7"/>
      <c r="AD17" s="9"/>
      <c r="AE17" s="26">
        <f t="shared" si="6"/>
        <v>0</v>
      </c>
      <c r="AF17" s="55">
        <f t="shared" si="3"/>
        <v>0</v>
      </c>
      <c r="AG17" s="55">
        <f t="shared" si="4"/>
        <v>0</v>
      </c>
      <c r="AH17" s="68">
        <f t="shared" si="5"/>
        <v>0</v>
      </c>
      <c r="AI17" s="228"/>
    </row>
    <row r="18" spans="1:42" ht="15" customHeight="1">
      <c r="A18" s="65">
        <f t="shared" si="0"/>
        <v>0</v>
      </c>
      <c r="B18" s="65"/>
      <c r="C18" s="74">
        <f t="shared" si="1"/>
        <v>0</v>
      </c>
      <c r="D18" s="214">
        <v>6</v>
      </c>
      <c r="E18" s="77" t="s">
        <v>138</v>
      </c>
      <c r="F18" s="61" t="s">
        <v>52</v>
      </c>
      <c r="G18" s="32"/>
      <c r="H18" s="2"/>
      <c r="I18" s="5"/>
      <c r="J18" s="12"/>
      <c r="K18" s="32" t="s">
        <v>7</v>
      </c>
      <c r="L18" s="2"/>
      <c r="M18" s="5"/>
      <c r="N18" s="12"/>
      <c r="O18" s="32">
        <v>35</v>
      </c>
      <c r="P18" s="2"/>
      <c r="Q18" s="5"/>
      <c r="R18" s="12"/>
      <c r="S18" s="32">
        <v>21</v>
      </c>
      <c r="T18" s="2"/>
      <c r="U18" s="5"/>
      <c r="V18" s="12"/>
      <c r="W18" s="32"/>
      <c r="X18" s="2"/>
      <c r="Y18" s="5"/>
      <c r="Z18" s="12"/>
      <c r="AA18" s="32">
        <v>111</v>
      </c>
      <c r="AB18" s="2"/>
      <c r="AC18" s="5"/>
      <c r="AD18" s="9"/>
      <c r="AE18" s="26">
        <f t="shared" si="6"/>
        <v>4</v>
      </c>
      <c r="AF18" s="55">
        <f t="shared" si="3"/>
        <v>0</v>
      </c>
      <c r="AG18" s="55">
        <f t="shared" si="4"/>
        <v>0</v>
      </c>
      <c r="AH18" s="68">
        <f t="shared" si="5"/>
        <v>1</v>
      </c>
      <c r="AI18" s="228"/>
    </row>
    <row r="19" spans="1:42" ht="15" customHeight="1">
      <c r="A19" s="65">
        <f t="shared" si="0"/>
        <v>0</v>
      </c>
      <c r="B19" s="65"/>
      <c r="C19" s="74">
        <f t="shared" si="1"/>
        <v>0</v>
      </c>
      <c r="D19" s="218"/>
      <c r="E19" s="77" t="s">
        <v>130</v>
      </c>
      <c r="F19" s="61" t="s">
        <v>16</v>
      </c>
      <c r="G19" s="30"/>
      <c r="H19" s="3"/>
      <c r="I19" s="6"/>
      <c r="J19" s="12"/>
      <c r="K19" s="30"/>
      <c r="L19" s="3"/>
      <c r="M19" s="6"/>
      <c r="N19" s="12"/>
      <c r="O19" s="30"/>
      <c r="P19" s="3"/>
      <c r="Q19" s="6"/>
      <c r="R19" s="12"/>
      <c r="S19" s="30"/>
      <c r="T19" s="3"/>
      <c r="U19" s="6"/>
      <c r="V19" s="12"/>
      <c r="W19" s="99"/>
      <c r="X19" s="3"/>
      <c r="Y19" s="6"/>
      <c r="Z19" s="12"/>
      <c r="AA19" s="30"/>
      <c r="AB19" s="3"/>
      <c r="AC19" s="6"/>
      <c r="AD19" s="9"/>
      <c r="AE19" s="26">
        <f t="shared" si="6"/>
        <v>0</v>
      </c>
      <c r="AF19" s="55">
        <f t="shared" si="3"/>
        <v>0</v>
      </c>
      <c r="AG19" s="55">
        <f t="shared" si="4"/>
        <v>0</v>
      </c>
      <c r="AH19" s="68">
        <f t="shared" si="5"/>
        <v>0</v>
      </c>
      <c r="AI19" s="228"/>
    </row>
    <row r="20" spans="1:42" ht="15" customHeight="1" thickBot="1">
      <c r="A20" s="73">
        <f t="shared" si="0"/>
        <v>0</v>
      </c>
      <c r="B20" s="73"/>
      <c r="C20" s="74">
        <f t="shared" si="1"/>
        <v>0</v>
      </c>
      <c r="D20" s="218"/>
      <c r="E20" s="77"/>
      <c r="F20" s="61"/>
      <c r="G20" s="47"/>
      <c r="H20" s="48"/>
      <c r="I20" s="49"/>
      <c r="J20" s="50"/>
      <c r="K20" s="47"/>
      <c r="L20" s="48"/>
      <c r="M20" s="49"/>
      <c r="N20" s="50"/>
      <c r="O20" s="47"/>
      <c r="P20" s="48"/>
      <c r="Q20" s="49"/>
      <c r="R20" s="13"/>
      <c r="S20" s="47"/>
      <c r="T20" s="48"/>
      <c r="U20" s="49"/>
      <c r="V20" s="50"/>
      <c r="W20" s="47"/>
      <c r="X20" s="48"/>
      <c r="Y20" s="49"/>
      <c r="Z20" s="50"/>
      <c r="AA20" s="47"/>
      <c r="AB20" s="48"/>
      <c r="AC20" s="49"/>
      <c r="AD20" s="10"/>
      <c r="AE20" s="51">
        <f t="shared" si="6"/>
        <v>0</v>
      </c>
      <c r="AF20" s="55">
        <f t="shared" si="3"/>
        <v>0</v>
      </c>
      <c r="AG20" s="55">
        <f t="shared" si="4"/>
        <v>0</v>
      </c>
      <c r="AH20" s="69">
        <f t="shared" si="5"/>
        <v>0</v>
      </c>
      <c r="AI20" s="228"/>
    </row>
    <row r="21" spans="1:42" ht="15" customHeight="1" thickBot="1">
      <c r="A21" s="64">
        <f>SUM(A3:A20)</f>
        <v>3</v>
      </c>
      <c r="B21" s="64">
        <f>SUM(B3:B20)</f>
        <v>0</v>
      </c>
      <c r="C21" s="64">
        <f>SUM(C3:C20)</f>
        <v>0</v>
      </c>
      <c r="D21" s="219" t="s">
        <v>13</v>
      </c>
      <c r="E21" s="220"/>
      <c r="F21" s="221"/>
      <c r="G21" s="222">
        <f>COUNTIF(G3:I20,"R")+(COUNTIF(G3:I20,"HR")*2)</f>
        <v>2</v>
      </c>
      <c r="H21" s="223"/>
      <c r="I21" s="224"/>
      <c r="J21" s="58"/>
      <c r="K21" s="222">
        <f>COUNTIF(K3:M20,"R")+(COUNTIF(K3:M20,"HR")*2)+G21</f>
        <v>3</v>
      </c>
      <c r="L21" s="223"/>
      <c r="M21" s="224"/>
      <c r="N21" s="58"/>
      <c r="O21" s="222">
        <f>COUNTIF(O3:Q20,"R")+(COUNTIF(O3:Q20,"HR")*2)+K21</f>
        <v>3</v>
      </c>
      <c r="P21" s="223"/>
      <c r="Q21" s="224"/>
      <c r="R21" s="57"/>
      <c r="S21" s="222">
        <f>COUNTIF(S3:U20,"R")+(COUNTIF(S3:U20,"HR")*2)+O21</f>
        <v>7</v>
      </c>
      <c r="T21" s="223"/>
      <c r="U21" s="224"/>
      <c r="V21" s="58"/>
      <c r="W21" s="222">
        <f>COUNTIF(W3:Y20,"R")+(COUNTIF(W3:Y20,"HR")*2)+S21</f>
        <v>7</v>
      </c>
      <c r="X21" s="223"/>
      <c r="Y21" s="224"/>
      <c r="Z21" s="58"/>
      <c r="AA21" s="222">
        <f>COUNTIF(AA3:AC20,"R")+(COUNTIF(AA3:AC20,"HR")*2)+W21</f>
        <v>8</v>
      </c>
      <c r="AB21" s="223"/>
      <c r="AC21" s="224"/>
      <c r="AD21" s="52"/>
      <c r="AE21" s="40">
        <f>SUM(AE3:AE20)</f>
        <v>26</v>
      </c>
      <c r="AF21" s="41">
        <f>SUM(AF3:AF20)</f>
        <v>8</v>
      </c>
      <c r="AG21" s="42">
        <f>SUM(AG3:AG20)</f>
        <v>3</v>
      </c>
      <c r="AH21" s="70">
        <f>SUM(AH3:AH20)</f>
        <v>9</v>
      </c>
      <c r="AI21" s="229"/>
    </row>
    <row r="22" spans="1:42" ht="15" customHeight="1" thickBot="1">
      <c r="A22" s="64" t="s">
        <v>20</v>
      </c>
      <c r="B22" s="64" t="s">
        <v>29</v>
      </c>
      <c r="C22" s="64" t="s">
        <v>27</v>
      </c>
      <c r="D22" s="18" t="s">
        <v>6</v>
      </c>
      <c r="E22" s="18" t="s">
        <v>21</v>
      </c>
      <c r="F22" s="53" t="s">
        <v>4</v>
      </c>
      <c r="G22" s="225">
        <v>1</v>
      </c>
      <c r="H22" s="226"/>
      <c r="I22" s="227"/>
      <c r="J22" s="28" t="s">
        <v>5</v>
      </c>
      <c r="K22" s="225">
        <v>2</v>
      </c>
      <c r="L22" s="226"/>
      <c r="M22" s="227"/>
      <c r="N22" s="28" t="s">
        <v>5</v>
      </c>
      <c r="O22" s="225">
        <v>3</v>
      </c>
      <c r="P22" s="226"/>
      <c r="Q22" s="227"/>
      <c r="R22" s="88" t="s">
        <v>5</v>
      </c>
      <c r="S22" s="225">
        <v>4</v>
      </c>
      <c r="T22" s="226"/>
      <c r="U22" s="227"/>
      <c r="V22" s="28" t="s">
        <v>5</v>
      </c>
      <c r="W22" s="225">
        <v>5</v>
      </c>
      <c r="X22" s="226"/>
      <c r="Y22" s="227"/>
      <c r="Z22" s="28" t="s">
        <v>5</v>
      </c>
      <c r="AA22" s="225">
        <v>6</v>
      </c>
      <c r="AB22" s="226"/>
      <c r="AC22" s="227"/>
      <c r="AD22" s="28" t="s">
        <v>5</v>
      </c>
      <c r="AE22" s="54" t="s">
        <v>28</v>
      </c>
      <c r="AF22" s="43" t="s">
        <v>11</v>
      </c>
      <c r="AG22" s="44" t="s">
        <v>31</v>
      </c>
      <c r="AH22" s="46" t="s">
        <v>7</v>
      </c>
      <c r="AI22" s="71" t="s">
        <v>25</v>
      </c>
    </row>
    <row r="23" spans="1:42" ht="15" customHeight="1">
      <c r="A23" s="74">
        <f>COUNTIF($G$3:$AC$20,E23)</f>
        <v>1</v>
      </c>
      <c r="B23" s="74"/>
      <c r="C23" s="74">
        <f t="shared" ref="C23:C40" si="7">COUNTIF(G23:AC23,"HR")</f>
        <v>0</v>
      </c>
      <c r="D23" s="212">
        <v>1</v>
      </c>
      <c r="E23" s="77" t="s">
        <v>139</v>
      </c>
      <c r="F23" s="60" t="s">
        <v>59</v>
      </c>
      <c r="G23" s="29" t="s">
        <v>11</v>
      </c>
      <c r="H23" s="21"/>
      <c r="I23" s="22"/>
      <c r="J23" s="11"/>
      <c r="K23" s="29"/>
      <c r="L23" s="21" t="s">
        <v>7</v>
      </c>
      <c r="M23" s="22"/>
      <c r="N23" s="11"/>
      <c r="O23" s="29"/>
      <c r="P23" s="21" t="s">
        <v>11</v>
      </c>
      <c r="Q23" s="22"/>
      <c r="R23" s="11"/>
      <c r="S23" s="29"/>
      <c r="T23" s="21"/>
      <c r="U23" s="22"/>
      <c r="V23" s="11"/>
      <c r="W23" s="29" t="s">
        <v>11</v>
      </c>
      <c r="X23" s="21"/>
      <c r="Y23" s="22"/>
      <c r="Z23" s="11"/>
      <c r="AA23" s="29"/>
      <c r="AB23" s="21"/>
      <c r="AC23" s="22"/>
      <c r="AD23" s="8"/>
      <c r="AE23" s="26">
        <f>COUNTA(G23:I23,K23:M23,O23:Q23,S23:U23,W23:Y23,AA23:AC23)</f>
        <v>4</v>
      </c>
      <c r="AF23" s="55">
        <f>COUNTIF(G23:AC23,"R")+C23</f>
        <v>3</v>
      </c>
      <c r="AG23" s="55">
        <f>A23+B23</f>
        <v>1</v>
      </c>
      <c r="AH23" s="68">
        <f>COUNTIF(G23:AC23,"K")</f>
        <v>1</v>
      </c>
      <c r="AI23" s="86" t="s">
        <v>24</v>
      </c>
      <c r="AK23" s="77" t="s">
        <v>139</v>
      </c>
      <c r="AL23" s="94" t="s">
        <v>59</v>
      </c>
      <c r="AM23" s="93" cm="1">
        <f t="array" ref="AM23:AP23">_xlfn.CHOOSECOLS(_xlfn._xlws.FILTER($F$23:$AH$40,$F$23:$F$40=AL23),26,27,28,29)</f>
        <v>4</v>
      </c>
      <c r="AN23" s="93">
        <v>3</v>
      </c>
      <c r="AO23" s="93">
        <v>1</v>
      </c>
      <c r="AP23" s="93">
        <v>1</v>
      </c>
    </row>
    <row r="24" spans="1:42" ht="15" customHeight="1">
      <c r="A24" s="74">
        <f t="shared" ref="A24:A40" si="8">COUNTIF($G$3:$AC$20,E24)</f>
        <v>0</v>
      </c>
      <c r="B24" s="74"/>
      <c r="C24" s="74">
        <f t="shared" si="7"/>
        <v>0</v>
      </c>
      <c r="D24" s="212"/>
      <c r="E24" s="77"/>
      <c r="F24" s="61"/>
      <c r="G24" s="30"/>
      <c r="H24" s="3"/>
      <c r="I24" s="6"/>
      <c r="J24" s="12"/>
      <c r="K24" s="30"/>
      <c r="L24" s="3"/>
      <c r="M24" s="6"/>
      <c r="N24" s="12"/>
      <c r="O24" s="30"/>
      <c r="P24" s="3"/>
      <c r="Q24" s="6"/>
      <c r="R24" s="12"/>
      <c r="S24" s="30"/>
      <c r="T24" s="3"/>
      <c r="U24" s="6"/>
      <c r="V24" s="12"/>
      <c r="W24" s="30"/>
      <c r="X24" s="3"/>
      <c r="Y24" s="6"/>
      <c r="Z24" s="12"/>
      <c r="AA24" s="30"/>
      <c r="AB24" s="3"/>
      <c r="AC24" s="6"/>
      <c r="AD24" s="9"/>
      <c r="AE24" s="26">
        <f t="shared" ref="AE24:AE40" si="9">COUNTA(G24:I24,K24:M24,O24:Q24,S24:U24,W24:Y24,AA24:AC24)</f>
        <v>0</v>
      </c>
      <c r="AF24" s="55">
        <f t="shared" ref="AF24:AF40" si="10">COUNTIF(G24:AC24,"R")+C24</f>
        <v>0</v>
      </c>
      <c r="AG24" s="55">
        <f t="shared" ref="AG24:AG40" si="11">A24+B24</f>
        <v>0</v>
      </c>
      <c r="AH24" s="68">
        <f t="shared" ref="AH24:AH40" si="12">COUNTIF(G24:AC24,"K")</f>
        <v>0</v>
      </c>
      <c r="AI24" s="83"/>
      <c r="AK24" s="77" t="s">
        <v>140</v>
      </c>
      <c r="AL24" s="94" t="s">
        <v>36</v>
      </c>
      <c r="AM24" s="93" cm="1">
        <f t="array" ref="AM24:AP24">_xlfn.CHOOSECOLS(_xlfn._xlws.FILTER($F$23:$AH$40,$F$23:$F$40=AL24),26,27,28,29)</f>
        <v>4</v>
      </c>
      <c r="AN24" s="93">
        <v>0</v>
      </c>
      <c r="AO24" s="93">
        <v>4</v>
      </c>
      <c r="AP24" s="93">
        <v>4</v>
      </c>
    </row>
    <row r="25" spans="1:42" ht="15" customHeight="1">
      <c r="A25" s="74">
        <f t="shared" si="8"/>
        <v>0</v>
      </c>
      <c r="B25" s="74"/>
      <c r="C25" s="74">
        <f t="shared" si="7"/>
        <v>0</v>
      </c>
      <c r="D25" s="213"/>
      <c r="E25" s="77"/>
      <c r="F25" s="61"/>
      <c r="G25" s="31"/>
      <c r="H25" s="4"/>
      <c r="I25" s="7"/>
      <c r="J25" s="12"/>
      <c r="K25" s="31"/>
      <c r="L25" s="4"/>
      <c r="M25" s="7"/>
      <c r="N25" s="12"/>
      <c r="O25" s="31"/>
      <c r="P25" s="4"/>
      <c r="Q25" s="7"/>
      <c r="R25" s="12"/>
      <c r="S25" s="31"/>
      <c r="T25" s="4"/>
      <c r="U25" s="7"/>
      <c r="V25" s="12"/>
      <c r="W25" s="31"/>
      <c r="X25" s="4"/>
      <c r="Y25" s="7"/>
      <c r="Z25" s="12"/>
      <c r="AA25" s="31"/>
      <c r="AB25" s="4"/>
      <c r="AC25" s="7"/>
      <c r="AD25" s="9"/>
      <c r="AE25" s="26">
        <f t="shared" si="9"/>
        <v>0</v>
      </c>
      <c r="AF25" s="55">
        <f t="shared" si="10"/>
        <v>0</v>
      </c>
      <c r="AG25" s="55">
        <f t="shared" si="11"/>
        <v>0</v>
      </c>
      <c r="AH25" s="68">
        <f t="shared" si="12"/>
        <v>0</v>
      </c>
      <c r="AI25" s="83"/>
      <c r="AK25" s="77" t="s">
        <v>141</v>
      </c>
      <c r="AL25" s="94" t="s">
        <v>56</v>
      </c>
      <c r="AM25" s="93" cm="1">
        <f t="array" ref="AM25:AP25">_xlfn.CHOOSECOLS(_xlfn._xlws.FILTER($F$23:$AH$40,$F$23:$F$40=AL25),26,27,28,29)</f>
        <v>4</v>
      </c>
      <c r="AN25" s="93">
        <v>3</v>
      </c>
      <c r="AO25" s="93">
        <v>0</v>
      </c>
      <c r="AP25" s="93">
        <v>0</v>
      </c>
    </row>
    <row r="26" spans="1:42" ht="15" customHeight="1">
      <c r="A26" s="74">
        <f t="shared" si="8"/>
        <v>4</v>
      </c>
      <c r="B26" s="74"/>
      <c r="C26" s="74">
        <f t="shared" si="7"/>
        <v>0</v>
      </c>
      <c r="D26" s="214">
        <v>2</v>
      </c>
      <c r="E26" s="77" t="s">
        <v>140</v>
      </c>
      <c r="F26" s="27" t="s">
        <v>36</v>
      </c>
      <c r="G26" s="32" t="s">
        <v>7</v>
      </c>
      <c r="H26" s="2"/>
      <c r="I26" s="5"/>
      <c r="J26" s="12"/>
      <c r="K26" s="32"/>
      <c r="L26" s="2" t="s">
        <v>7</v>
      </c>
      <c r="M26" s="5"/>
      <c r="N26" s="12"/>
      <c r="O26" s="32"/>
      <c r="P26" s="2" t="s">
        <v>7</v>
      </c>
      <c r="Q26" s="5"/>
      <c r="R26" s="12"/>
      <c r="S26" s="32"/>
      <c r="T26" s="2"/>
      <c r="U26" s="5"/>
      <c r="V26" s="12"/>
      <c r="W26" s="32" t="s">
        <v>7</v>
      </c>
      <c r="X26" s="2"/>
      <c r="Y26" s="5"/>
      <c r="Z26" s="12"/>
      <c r="AA26" s="32"/>
      <c r="AB26" s="2"/>
      <c r="AC26" s="5"/>
      <c r="AD26" s="9"/>
      <c r="AE26" s="26">
        <f t="shared" si="9"/>
        <v>4</v>
      </c>
      <c r="AF26" s="55">
        <f t="shared" si="10"/>
        <v>0</v>
      </c>
      <c r="AG26" s="55">
        <f t="shared" si="11"/>
        <v>4</v>
      </c>
      <c r="AH26" s="68">
        <f t="shared" si="12"/>
        <v>4</v>
      </c>
      <c r="AI26" s="84" t="s">
        <v>9</v>
      </c>
      <c r="AK26" s="77" t="s">
        <v>142</v>
      </c>
      <c r="AL26" s="94" t="s">
        <v>58</v>
      </c>
      <c r="AM26" s="93" cm="1">
        <f t="array" ref="AM26:AP26">_xlfn.CHOOSECOLS(_xlfn._xlws.FILTER($F$23:$AH$40,$F$23:$F$40=AL26),26,27,28,29)</f>
        <v>3</v>
      </c>
      <c r="AN26" s="93">
        <v>1</v>
      </c>
      <c r="AO26" s="93">
        <v>2</v>
      </c>
      <c r="AP26" s="93">
        <v>1</v>
      </c>
    </row>
    <row r="27" spans="1:42" ht="15" customHeight="1">
      <c r="A27" s="74">
        <f t="shared" si="8"/>
        <v>0</v>
      </c>
      <c r="B27" s="74"/>
      <c r="C27" s="74">
        <f t="shared" si="7"/>
        <v>0</v>
      </c>
      <c r="D27" s="212"/>
      <c r="E27" s="77"/>
      <c r="F27" s="62"/>
      <c r="G27" s="30"/>
      <c r="H27" s="3"/>
      <c r="I27" s="6"/>
      <c r="J27" s="12"/>
      <c r="K27" s="30"/>
      <c r="L27" s="3"/>
      <c r="M27" s="6"/>
      <c r="N27" s="12"/>
      <c r="O27" s="30"/>
      <c r="P27" s="3"/>
      <c r="Q27" s="6"/>
      <c r="R27" s="12"/>
      <c r="S27" s="30"/>
      <c r="T27" s="3"/>
      <c r="U27" s="6"/>
      <c r="V27" s="12"/>
      <c r="W27" s="30"/>
      <c r="X27" s="3"/>
      <c r="Y27" s="6"/>
      <c r="Z27" s="12"/>
      <c r="AA27" s="99"/>
      <c r="AB27" s="100"/>
      <c r="AC27" s="6"/>
      <c r="AD27" s="9"/>
      <c r="AE27" s="26">
        <f t="shared" si="9"/>
        <v>0</v>
      </c>
      <c r="AF27" s="55">
        <f t="shared" si="10"/>
        <v>0</v>
      </c>
      <c r="AG27" s="55">
        <f t="shared" si="11"/>
        <v>0</v>
      </c>
      <c r="AH27" s="68">
        <f t="shared" si="12"/>
        <v>0</v>
      </c>
      <c r="AI27" s="83"/>
      <c r="AK27" s="77" t="s">
        <v>143</v>
      </c>
      <c r="AL27" s="94" t="s">
        <v>55</v>
      </c>
      <c r="AM27" s="93" cm="1">
        <f t="array" ref="AM27:AP27">_xlfn.CHOOSECOLS(_xlfn._xlws.FILTER($F$23:$AH$40,$F$23:$F$40=AL27),26,27,28,29)</f>
        <v>1</v>
      </c>
      <c r="AN27" s="93">
        <v>0</v>
      </c>
      <c r="AO27" s="93">
        <v>0</v>
      </c>
      <c r="AP27" s="93">
        <v>1</v>
      </c>
    </row>
    <row r="28" spans="1:42" ht="15" customHeight="1">
      <c r="A28" s="74">
        <f t="shared" si="8"/>
        <v>0</v>
      </c>
      <c r="B28" s="74"/>
      <c r="C28" s="74">
        <f t="shared" si="7"/>
        <v>0</v>
      </c>
      <c r="D28" s="213"/>
      <c r="E28" s="77"/>
      <c r="F28" s="62"/>
      <c r="G28" s="31"/>
      <c r="H28" s="4"/>
      <c r="I28" s="7"/>
      <c r="J28" s="12"/>
      <c r="K28" s="31"/>
      <c r="L28" s="4"/>
      <c r="M28" s="7"/>
      <c r="N28" s="12"/>
      <c r="O28" s="31"/>
      <c r="P28" s="4"/>
      <c r="Q28" s="7"/>
      <c r="R28" s="12"/>
      <c r="S28" s="31"/>
      <c r="T28" s="4"/>
      <c r="U28" s="7"/>
      <c r="V28" s="12"/>
      <c r="W28" s="31"/>
      <c r="X28" s="4"/>
      <c r="Y28" s="7"/>
      <c r="Z28" s="12"/>
      <c r="AA28" s="101"/>
      <c r="AB28" s="102"/>
      <c r="AC28" s="7"/>
      <c r="AD28" s="9"/>
      <c r="AE28" s="26">
        <f t="shared" si="9"/>
        <v>0</v>
      </c>
      <c r="AF28" s="55">
        <f t="shared" si="10"/>
        <v>0</v>
      </c>
      <c r="AG28" s="55">
        <f t="shared" si="11"/>
        <v>0</v>
      </c>
      <c r="AH28" s="68">
        <f t="shared" si="12"/>
        <v>0</v>
      </c>
      <c r="AI28" s="83"/>
      <c r="AK28" s="77" t="s">
        <v>144</v>
      </c>
      <c r="AL28" s="94" t="s">
        <v>54</v>
      </c>
      <c r="AM28" s="93" cm="1">
        <f t="array" ref="AM28:AP28">_xlfn.CHOOSECOLS(_xlfn._xlws.FILTER($F$23:$AH$40,$F$23:$F$40=AL28),26,27,28,29)</f>
        <v>4</v>
      </c>
      <c r="AN28" s="93">
        <v>1</v>
      </c>
      <c r="AO28" s="93">
        <v>1</v>
      </c>
      <c r="AP28" s="93">
        <v>2</v>
      </c>
    </row>
    <row r="29" spans="1:42" ht="15" customHeight="1">
      <c r="A29" s="74">
        <f t="shared" si="8"/>
        <v>0</v>
      </c>
      <c r="B29" s="74"/>
      <c r="C29" s="74">
        <f t="shared" si="7"/>
        <v>0</v>
      </c>
      <c r="D29" s="214">
        <v>3</v>
      </c>
      <c r="E29" s="77" t="s">
        <v>141</v>
      </c>
      <c r="F29" s="62" t="s">
        <v>56</v>
      </c>
      <c r="G29" s="32" t="s">
        <v>11</v>
      </c>
      <c r="H29" s="2"/>
      <c r="I29" s="5"/>
      <c r="J29" s="12"/>
      <c r="K29" s="32"/>
      <c r="L29" s="2"/>
      <c r="M29" s="5"/>
      <c r="N29" s="12"/>
      <c r="O29" s="32" t="s">
        <v>11</v>
      </c>
      <c r="P29" s="2"/>
      <c r="Q29" s="5"/>
      <c r="R29" s="12"/>
      <c r="S29" s="32" t="s">
        <v>11</v>
      </c>
      <c r="T29" s="2"/>
      <c r="U29" s="5"/>
      <c r="V29" s="12"/>
      <c r="W29" s="32">
        <v>39</v>
      </c>
      <c r="X29" s="2"/>
      <c r="Y29" s="5"/>
      <c r="Z29" s="12"/>
      <c r="AA29" s="103"/>
      <c r="AB29" s="104"/>
      <c r="AC29" s="5"/>
      <c r="AD29" s="9"/>
      <c r="AE29" s="26">
        <f t="shared" si="9"/>
        <v>4</v>
      </c>
      <c r="AF29" s="55">
        <f t="shared" si="10"/>
        <v>3</v>
      </c>
      <c r="AG29" s="55">
        <f t="shared" si="11"/>
        <v>0</v>
      </c>
      <c r="AH29" s="68">
        <f t="shared" si="12"/>
        <v>0</v>
      </c>
      <c r="AI29" s="85"/>
      <c r="AK29" s="77" t="s">
        <v>145</v>
      </c>
      <c r="AL29" s="94" t="s">
        <v>57</v>
      </c>
      <c r="AM29" s="93" cm="1">
        <f t="array" ref="AM29:AP29">_xlfn.CHOOSECOLS(_xlfn._xlws.FILTER($F$23:$AH$40,$F$23:$F$40=AL29),26,27,28,29)</f>
        <v>4</v>
      </c>
      <c r="AN29" s="93">
        <v>1</v>
      </c>
      <c r="AO29" s="93">
        <v>1</v>
      </c>
      <c r="AP29" s="93">
        <v>3</v>
      </c>
    </row>
    <row r="30" spans="1:42" ht="15" customHeight="1">
      <c r="A30" s="74">
        <f t="shared" si="8"/>
        <v>0</v>
      </c>
      <c r="B30" s="74"/>
      <c r="C30" s="74">
        <f t="shared" si="7"/>
        <v>0</v>
      </c>
      <c r="D30" s="212"/>
      <c r="E30" s="77"/>
      <c r="F30" s="61"/>
      <c r="G30" s="30"/>
      <c r="H30" s="3"/>
      <c r="I30" s="6"/>
      <c r="J30" s="12"/>
      <c r="K30" s="30"/>
      <c r="L30" s="3"/>
      <c r="M30" s="6"/>
      <c r="N30" s="12"/>
      <c r="O30" s="30"/>
      <c r="P30" s="3"/>
      <c r="Q30" s="6"/>
      <c r="R30" s="12"/>
      <c r="S30" s="30"/>
      <c r="T30" s="3"/>
      <c r="U30" s="6"/>
      <c r="V30" s="12"/>
      <c r="W30" s="30"/>
      <c r="X30" s="3"/>
      <c r="Y30" s="6"/>
      <c r="Z30" s="12"/>
      <c r="AA30" s="99"/>
      <c r="AB30" s="100"/>
      <c r="AC30" s="6"/>
      <c r="AD30" s="9"/>
      <c r="AE30" s="26">
        <f t="shared" si="9"/>
        <v>0</v>
      </c>
      <c r="AF30" s="55">
        <f t="shared" si="10"/>
        <v>0</v>
      </c>
      <c r="AG30" s="55">
        <f t="shared" si="11"/>
        <v>0</v>
      </c>
      <c r="AH30" s="68">
        <f t="shared" si="12"/>
        <v>0</v>
      </c>
      <c r="AI30" s="84" t="s">
        <v>10</v>
      </c>
      <c r="AK30" s="77"/>
      <c r="AL30" s="94"/>
      <c r="AM30" s="93"/>
      <c r="AN30" s="93"/>
      <c r="AO30" s="93"/>
      <c r="AP30" s="93"/>
    </row>
    <row r="31" spans="1:42" ht="15" customHeight="1">
      <c r="A31" s="74">
        <f t="shared" si="8"/>
        <v>0</v>
      </c>
      <c r="B31" s="74"/>
      <c r="C31" s="74">
        <f t="shared" si="7"/>
        <v>0</v>
      </c>
      <c r="D31" s="213"/>
      <c r="E31" s="77"/>
      <c r="F31" s="61"/>
      <c r="G31" s="31"/>
      <c r="H31" s="4"/>
      <c r="I31" s="7"/>
      <c r="J31" s="12"/>
      <c r="K31" s="31"/>
      <c r="L31" s="4"/>
      <c r="M31" s="7"/>
      <c r="N31" s="12"/>
      <c r="O31" s="31"/>
      <c r="P31" s="4"/>
      <c r="Q31" s="7"/>
      <c r="R31" s="12"/>
      <c r="S31" s="31"/>
      <c r="T31" s="4"/>
      <c r="U31" s="7"/>
      <c r="V31" s="12"/>
      <c r="W31" s="31"/>
      <c r="X31" s="4"/>
      <c r="Y31" s="7"/>
      <c r="Z31" s="12"/>
      <c r="AA31" s="101"/>
      <c r="AB31" s="102"/>
      <c r="AC31" s="7"/>
      <c r="AD31" s="9"/>
      <c r="AE31" s="26">
        <f t="shared" si="9"/>
        <v>0</v>
      </c>
      <c r="AF31" s="55">
        <f t="shared" si="10"/>
        <v>0</v>
      </c>
      <c r="AG31" s="55">
        <f t="shared" si="11"/>
        <v>0</v>
      </c>
      <c r="AH31" s="68">
        <f t="shared" si="12"/>
        <v>0</v>
      </c>
      <c r="AI31" s="83"/>
      <c r="AK31" s="77"/>
      <c r="AL31" s="94"/>
      <c r="AM31" s="93"/>
      <c r="AN31" s="93"/>
      <c r="AO31" s="93"/>
      <c r="AP31" s="93"/>
    </row>
    <row r="32" spans="1:42" ht="15" customHeight="1">
      <c r="A32" s="74">
        <f t="shared" si="8"/>
        <v>2</v>
      </c>
      <c r="B32" s="74"/>
      <c r="C32" s="74">
        <f t="shared" si="7"/>
        <v>0</v>
      </c>
      <c r="D32" s="214">
        <v>4</v>
      </c>
      <c r="E32" s="77" t="s">
        <v>142</v>
      </c>
      <c r="F32" s="61" t="s">
        <v>58</v>
      </c>
      <c r="G32" s="32" t="s">
        <v>7</v>
      </c>
      <c r="H32" s="2"/>
      <c r="I32" s="5"/>
      <c r="J32" s="12"/>
      <c r="K32" s="32"/>
      <c r="L32" s="2"/>
      <c r="M32" s="5"/>
      <c r="N32" s="12"/>
      <c r="O32" s="32">
        <v>22</v>
      </c>
      <c r="P32" s="2"/>
      <c r="Q32" s="5"/>
      <c r="R32" s="12"/>
      <c r="S32" s="32"/>
      <c r="T32" s="2"/>
      <c r="U32" s="5"/>
      <c r="V32" s="12"/>
      <c r="W32" s="32" t="s">
        <v>11</v>
      </c>
      <c r="X32" s="2"/>
      <c r="Y32" s="5"/>
      <c r="Z32" s="12"/>
      <c r="AA32" s="103"/>
      <c r="AB32" s="104"/>
      <c r="AC32" s="5"/>
      <c r="AD32" s="9"/>
      <c r="AE32" s="26">
        <f t="shared" si="9"/>
        <v>3</v>
      </c>
      <c r="AF32" s="55">
        <f t="shared" si="10"/>
        <v>1</v>
      </c>
      <c r="AG32" s="55">
        <f t="shared" si="11"/>
        <v>2</v>
      </c>
      <c r="AH32" s="68">
        <f t="shared" si="12"/>
        <v>1</v>
      </c>
      <c r="AI32" s="83"/>
      <c r="AK32" s="77"/>
      <c r="AL32" s="94"/>
      <c r="AM32" s="93"/>
      <c r="AN32" s="93"/>
      <c r="AO32" s="93"/>
      <c r="AP32" s="93"/>
    </row>
    <row r="33" spans="1:42" ht="15" customHeight="1">
      <c r="A33" s="74">
        <f t="shared" si="8"/>
        <v>0</v>
      </c>
      <c r="B33" s="74"/>
      <c r="C33" s="74">
        <f t="shared" si="7"/>
        <v>0</v>
      </c>
      <c r="D33" s="212"/>
      <c r="E33" s="77" t="s">
        <v>143</v>
      </c>
      <c r="F33" s="61" t="s">
        <v>55</v>
      </c>
      <c r="G33" s="30"/>
      <c r="H33" s="3"/>
      <c r="I33" s="6"/>
      <c r="J33" s="12"/>
      <c r="K33" s="30"/>
      <c r="L33" s="3"/>
      <c r="M33" s="6"/>
      <c r="N33" s="12"/>
      <c r="O33" s="30"/>
      <c r="P33" s="3"/>
      <c r="Q33" s="6"/>
      <c r="R33" s="12"/>
      <c r="S33" s="30" t="s">
        <v>7</v>
      </c>
      <c r="T33" s="3"/>
      <c r="U33" s="6"/>
      <c r="V33" s="12"/>
      <c r="W33" s="30"/>
      <c r="X33" s="3"/>
      <c r="Y33" s="6"/>
      <c r="Z33" s="12"/>
      <c r="AA33" s="99"/>
      <c r="AB33" s="100"/>
      <c r="AC33" s="6"/>
      <c r="AD33" s="9"/>
      <c r="AE33" s="26">
        <f t="shared" si="9"/>
        <v>1</v>
      </c>
      <c r="AF33" s="55">
        <f t="shared" si="10"/>
        <v>0</v>
      </c>
      <c r="AG33" s="55">
        <f t="shared" si="11"/>
        <v>0</v>
      </c>
      <c r="AH33" s="68">
        <f t="shared" si="12"/>
        <v>1</v>
      </c>
      <c r="AI33" s="84"/>
      <c r="AK33" s="93"/>
      <c r="AL33" s="94"/>
      <c r="AM33" s="93"/>
      <c r="AN33" s="93"/>
      <c r="AO33" s="93"/>
      <c r="AP33" s="93"/>
    </row>
    <row r="34" spans="1:42" ht="15" customHeight="1" thickBot="1">
      <c r="A34" s="74">
        <f t="shared" si="8"/>
        <v>0</v>
      </c>
      <c r="B34" s="74"/>
      <c r="C34" s="74">
        <f t="shared" si="7"/>
        <v>0</v>
      </c>
      <c r="D34" s="213"/>
      <c r="E34" s="77"/>
      <c r="F34" s="61"/>
      <c r="G34" s="31"/>
      <c r="H34" s="4"/>
      <c r="I34" s="7"/>
      <c r="J34" s="12"/>
      <c r="K34" s="31"/>
      <c r="L34" s="4"/>
      <c r="M34" s="7"/>
      <c r="N34" s="12"/>
      <c r="O34" s="31"/>
      <c r="P34" s="4"/>
      <c r="Q34" s="7"/>
      <c r="R34" s="12"/>
      <c r="S34" s="31"/>
      <c r="T34" s="4"/>
      <c r="U34" s="7"/>
      <c r="V34" s="12"/>
      <c r="W34" s="31"/>
      <c r="X34" s="4"/>
      <c r="Y34" s="7"/>
      <c r="Z34" s="12"/>
      <c r="AA34" s="31"/>
      <c r="AB34" s="4"/>
      <c r="AC34" s="7"/>
      <c r="AD34" s="9"/>
      <c r="AE34" s="26">
        <f t="shared" si="9"/>
        <v>0</v>
      </c>
      <c r="AF34" s="55">
        <f t="shared" si="10"/>
        <v>0</v>
      </c>
      <c r="AG34" s="55">
        <f t="shared" si="11"/>
        <v>0</v>
      </c>
      <c r="AH34" s="68">
        <f t="shared" si="12"/>
        <v>0</v>
      </c>
      <c r="AI34" s="87" t="s">
        <v>12</v>
      </c>
      <c r="AK34" s="93"/>
      <c r="AL34" s="94"/>
      <c r="AM34" s="93"/>
      <c r="AN34" s="93"/>
      <c r="AO34" s="93"/>
      <c r="AP34" s="93"/>
    </row>
    <row r="35" spans="1:42" ht="15" customHeight="1">
      <c r="A35" s="74">
        <f t="shared" si="8"/>
        <v>1</v>
      </c>
      <c r="B35" s="74"/>
      <c r="C35" s="74">
        <f t="shared" si="7"/>
        <v>0</v>
      </c>
      <c r="D35" s="214">
        <v>5</v>
      </c>
      <c r="E35" s="77" t="s">
        <v>144</v>
      </c>
      <c r="F35" s="61" t="s">
        <v>54</v>
      </c>
      <c r="G35" s="32" t="s">
        <v>7</v>
      </c>
      <c r="H35" s="2"/>
      <c r="I35" s="5"/>
      <c r="J35" s="12"/>
      <c r="K35" s="32"/>
      <c r="L35" s="2"/>
      <c r="M35" s="5"/>
      <c r="N35" s="12"/>
      <c r="O35" s="32" t="s">
        <v>7</v>
      </c>
      <c r="P35" s="2"/>
      <c r="Q35" s="5"/>
      <c r="R35" s="12"/>
      <c r="S35" s="32">
        <v>81</v>
      </c>
      <c r="T35" s="2"/>
      <c r="U35" s="5"/>
      <c r="V35" s="12"/>
      <c r="W35" s="32" t="s">
        <v>11</v>
      </c>
      <c r="X35" s="2"/>
      <c r="Y35" s="5"/>
      <c r="Z35" s="12"/>
      <c r="AA35" s="32"/>
      <c r="AB35" s="2"/>
      <c r="AC35" s="5"/>
      <c r="AD35" s="9"/>
      <c r="AE35" s="26">
        <f t="shared" si="9"/>
        <v>4</v>
      </c>
      <c r="AF35" s="55">
        <f t="shared" si="10"/>
        <v>1</v>
      </c>
      <c r="AG35" s="55">
        <f t="shared" si="11"/>
        <v>1</v>
      </c>
      <c r="AH35" s="68">
        <f t="shared" si="12"/>
        <v>2</v>
      </c>
      <c r="AI35" s="215"/>
      <c r="AK35" s="111"/>
      <c r="AL35" s="112"/>
      <c r="AM35" s="93">
        <f>SUM(AM23:AM34)</f>
        <v>24</v>
      </c>
      <c r="AN35" s="93">
        <f>SUM(AN23:AN32)</f>
        <v>9</v>
      </c>
      <c r="AO35" s="93">
        <f>SUM(AO23:AO32)</f>
        <v>9</v>
      </c>
      <c r="AP35" s="93">
        <f>SUM(AP23:AP32)</f>
        <v>12</v>
      </c>
    </row>
    <row r="36" spans="1:42" ht="15" customHeight="1">
      <c r="A36" s="74">
        <f t="shared" si="8"/>
        <v>0</v>
      </c>
      <c r="B36" s="74"/>
      <c r="C36" s="74">
        <f t="shared" si="7"/>
        <v>0</v>
      </c>
      <c r="D36" s="212"/>
      <c r="E36" s="77"/>
      <c r="F36" s="61"/>
      <c r="G36" s="30"/>
      <c r="H36" s="3"/>
      <c r="I36" s="6"/>
      <c r="J36" s="12"/>
      <c r="K36" s="30"/>
      <c r="L36" s="3"/>
      <c r="M36" s="6"/>
      <c r="N36" s="12"/>
      <c r="O36" s="30"/>
      <c r="P36" s="3"/>
      <c r="Q36" s="6"/>
      <c r="R36" s="12"/>
      <c r="S36" s="99"/>
      <c r="T36" s="3"/>
      <c r="U36" s="6"/>
      <c r="V36" s="12"/>
      <c r="W36" s="30"/>
      <c r="X36" s="3"/>
      <c r="Y36" s="6"/>
      <c r="Z36" s="12"/>
      <c r="AA36" s="30"/>
      <c r="AB36" s="3"/>
      <c r="AC36" s="6"/>
      <c r="AD36" s="9"/>
      <c r="AE36" s="26">
        <f t="shared" si="9"/>
        <v>0</v>
      </c>
      <c r="AF36" s="55">
        <f t="shared" si="10"/>
        <v>0</v>
      </c>
      <c r="AG36" s="55">
        <f t="shared" si="11"/>
        <v>0</v>
      </c>
      <c r="AH36" s="68">
        <f t="shared" si="12"/>
        <v>0</v>
      </c>
      <c r="AI36" s="216"/>
    </row>
    <row r="37" spans="1:42" ht="15" customHeight="1">
      <c r="A37" s="74">
        <f t="shared" si="8"/>
        <v>0</v>
      </c>
      <c r="B37" s="74"/>
      <c r="C37" s="74">
        <f t="shared" si="7"/>
        <v>0</v>
      </c>
      <c r="D37" s="213"/>
      <c r="E37" s="77"/>
      <c r="F37" s="61"/>
      <c r="G37" s="31"/>
      <c r="H37" s="4"/>
      <c r="I37" s="7"/>
      <c r="J37" s="12"/>
      <c r="K37" s="31"/>
      <c r="L37" s="4"/>
      <c r="M37" s="7"/>
      <c r="N37" s="12"/>
      <c r="O37" s="31"/>
      <c r="P37" s="4"/>
      <c r="Q37" s="7"/>
      <c r="R37" s="12"/>
      <c r="S37" s="101"/>
      <c r="T37" s="4"/>
      <c r="U37" s="7"/>
      <c r="V37" s="12"/>
      <c r="W37" s="31"/>
      <c r="X37" s="4"/>
      <c r="Y37" s="7"/>
      <c r="Z37" s="12"/>
      <c r="AA37" s="31"/>
      <c r="AB37" s="4"/>
      <c r="AC37" s="7"/>
      <c r="AD37" s="9"/>
      <c r="AE37" s="26">
        <f t="shared" si="9"/>
        <v>0</v>
      </c>
      <c r="AF37" s="55">
        <f t="shared" si="10"/>
        <v>0</v>
      </c>
      <c r="AG37" s="55">
        <f t="shared" si="11"/>
        <v>0</v>
      </c>
      <c r="AH37" s="68">
        <f t="shared" si="12"/>
        <v>0</v>
      </c>
      <c r="AI37" s="216"/>
    </row>
    <row r="38" spans="1:42" ht="15" customHeight="1">
      <c r="A38" s="74">
        <f t="shared" si="8"/>
        <v>1</v>
      </c>
      <c r="B38" s="74"/>
      <c r="C38" s="74">
        <f t="shared" si="7"/>
        <v>0</v>
      </c>
      <c r="D38" s="214">
        <v>6</v>
      </c>
      <c r="E38" s="77" t="s">
        <v>145</v>
      </c>
      <c r="F38" s="61" t="s">
        <v>57</v>
      </c>
      <c r="G38" s="32"/>
      <c r="H38" s="2"/>
      <c r="I38" s="5"/>
      <c r="J38" s="12"/>
      <c r="K38" s="32" t="s">
        <v>7</v>
      </c>
      <c r="L38" s="2"/>
      <c r="M38" s="5"/>
      <c r="N38" s="12"/>
      <c r="O38" s="32" t="s">
        <v>11</v>
      </c>
      <c r="P38" s="2"/>
      <c r="Q38" s="5"/>
      <c r="R38" s="12"/>
      <c r="S38" s="103" t="s">
        <v>7</v>
      </c>
      <c r="T38" s="2"/>
      <c r="U38" s="5"/>
      <c r="V38" s="12"/>
      <c r="W38" s="32" t="s">
        <v>7</v>
      </c>
      <c r="X38" s="2"/>
      <c r="Y38" s="5"/>
      <c r="Z38" s="12"/>
      <c r="AA38" s="32"/>
      <c r="AB38" s="2"/>
      <c r="AC38" s="5"/>
      <c r="AD38" s="9"/>
      <c r="AE38" s="26">
        <f t="shared" si="9"/>
        <v>4</v>
      </c>
      <c r="AF38" s="55">
        <f t="shared" si="10"/>
        <v>1</v>
      </c>
      <c r="AG38" s="55">
        <f t="shared" si="11"/>
        <v>1</v>
      </c>
      <c r="AH38" s="68">
        <f t="shared" si="12"/>
        <v>3</v>
      </c>
      <c r="AI38" s="216"/>
    </row>
    <row r="39" spans="1:42" ht="15" customHeight="1">
      <c r="A39" s="74">
        <f t="shared" si="8"/>
        <v>0</v>
      </c>
      <c r="B39" s="74"/>
      <c r="C39" s="74">
        <f t="shared" si="7"/>
        <v>0</v>
      </c>
      <c r="D39" s="218"/>
      <c r="E39" s="77"/>
      <c r="F39" s="61"/>
      <c r="G39" s="30"/>
      <c r="H39" s="3"/>
      <c r="I39" s="6"/>
      <c r="J39" s="12"/>
      <c r="K39" s="30"/>
      <c r="L39" s="3"/>
      <c r="M39" s="6"/>
      <c r="N39" s="12"/>
      <c r="O39" s="30"/>
      <c r="P39" s="3"/>
      <c r="Q39" s="6"/>
      <c r="R39" s="12"/>
      <c r="S39" s="99"/>
      <c r="T39" s="3"/>
      <c r="U39" s="6"/>
      <c r="V39" s="12"/>
      <c r="W39" s="30"/>
      <c r="X39" s="3"/>
      <c r="Y39" s="6"/>
      <c r="Z39" s="12"/>
      <c r="AA39" s="30"/>
      <c r="AB39" s="3"/>
      <c r="AC39" s="6"/>
      <c r="AD39" s="9"/>
      <c r="AE39" s="26">
        <f t="shared" si="9"/>
        <v>0</v>
      </c>
      <c r="AF39" s="55">
        <f t="shared" si="10"/>
        <v>0</v>
      </c>
      <c r="AG39" s="55">
        <f t="shared" si="11"/>
        <v>0</v>
      </c>
      <c r="AH39" s="68">
        <f t="shared" si="12"/>
        <v>0</v>
      </c>
      <c r="AI39" s="216"/>
    </row>
    <row r="40" spans="1:42" ht="15" customHeight="1" thickBot="1">
      <c r="A40" s="74">
        <f t="shared" si="8"/>
        <v>0</v>
      </c>
      <c r="B40" s="81"/>
      <c r="C40" s="74">
        <f t="shared" si="7"/>
        <v>0</v>
      </c>
      <c r="D40" s="218"/>
      <c r="E40" s="77"/>
      <c r="F40" s="61"/>
      <c r="G40" s="47"/>
      <c r="H40" s="48"/>
      <c r="I40" s="49"/>
      <c r="J40" s="50"/>
      <c r="K40" s="47"/>
      <c r="L40" s="48"/>
      <c r="M40" s="49"/>
      <c r="N40" s="50"/>
      <c r="O40" s="47"/>
      <c r="P40" s="48"/>
      <c r="Q40" s="49"/>
      <c r="R40" s="13"/>
      <c r="S40" s="47"/>
      <c r="T40" s="48"/>
      <c r="U40" s="49"/>
      <c r="V40" s="50"/>
      <c r="W40" s="47"/>
      <c r="X40" s="48"/>
      <c r="Y40" s="49"/>
      <c r="Z40" s="50"/>
      <c r="AA40" s="47"/>
      <c r="AB40" s="48"/>
      <c r="AC40" s="49"/>
      <c r="AD40" s="10"/>
      <c r="AE40" s="51">
        <f t="shared" si="9"/>
        <v>0</v>
      </c>
      <c r="AF40" s="55">
        <f t="shared" si="10"/>
        <v>0</v>
      </c>
      <c r="AG40" s="55">
        <f t="shared" si="11"/>
        <v>0</v>
      </c>
      <c r="AH40" s="69">
        <f t="shared" si="12"/>
        <v>0</v>
      </c>
      <c r="AI40" s="216"/>
    </row>
    <row r="41" spans="1:42" ht="16.2" customHeight="1" thickBot="1">
      <c r="A41" s="64">
        <f>SUM(A23:A40)</f>
        <v>9</v>
      </c>
      <c r="B41" s="64">
        <f>SUM(B23:B40)</f>
        <v>0</v>
      </c>
      <c r="C41" s="64">
        <f>SUM(C23:C40)</f>
        <v>0</v>
      </c>
      <c r="D41" s="219" t="s">
        <v>13</v>
      </c>
      <c r="E41" s="220"/>
      <c r="F41" s="221"/>
      <c r="G41" s="222">
        <f>COUNTIF(G23:I40,"R")+(COUNTIF(G23:I40,"HR")*2)</f>
        <v>2</v>
      </c>
      <c r="H41" s="223"/>
      <c r="I41" s="224"/>
      <c r="J41" s="58"/>
      <c r="K41" s="222">
        <f>COUNTIF(K23:M40,"R")+(COUNTIF(K23:M40,"HR")*2)+G41</f>
        <v>2</v>
      </c>
      <c r="L41" s="223"/>
      <c r="M41" s="224"/>
      <c r="N41" s="58"/>
      <c r="O41" s="222">
        <f>COUNTIF(O23:Q40,"R")+(COUNTIF(O23:Q40,"HR")*2)+K41</f>
        <v>5</v>
      </c>
      <c r="P41" s="223"/>
      <c r="Q41" s="224"/>
      <c r="R41" s="57"/>
      <c r="S41" s="222">
        <f>COUNTIF(S23:U40,"R")+(COUNTIF(S23:U40,"HR")*2)+O41</f>
        <v>6</v>
      </c>
      <c r="T41" s="223"/>
      <c r="U41" s="224"/>
      <c r="V41" s="58"/>
      <c r="W41" s="222">
        <f>COUNTIF(W23:Y40,"R")+(COUNTIF(W23:Y40,"HR")*2)+S41</f>
        <v>9</v>
      </c>
      <c r="X41" s="223"/>
      <c r="Y41" s="224"/>
      <c r="Z41" s="58"/>
      <c r="AA41" s="222">
        <f>COUNTIF(AA23:AC40,"R")+(COUNTIF(AA23:AC40,"HR")*2)+W41</f>
        <v>9</v>
      </c>
      <c r="AB41" s="223"/>
      <c r="AC41" s="224"/>
      <c r="AD41" s="52"/>
      <c r="AE41" s="40">
        <f>SUM(AE23:AE40)</f>
        <v>24</v>
      </c>
      <c r="AF41" s="41">
        <f>SUM(AF23:AF40)</f>
        <v>9</v>
      </c>
      <c r="AG41" s="42">
        <f>SUM(AG23:AG40)</f>
        <v>9</v>
      </c>
      <c r="AH41" s="70">
        <f>SUM(AH23:AH40)</f>
        <v>12</v>
      </c>
      <c r="AI41" s="217"/>
    </row>
    <row r="42" spans="1:42" ht="12" customHeight="1">
      <c r="F42" s="1"/>
      <c r="G42" s="38"/>
      <c r="H42" s="38"/>
      <c r="I42" s="38"/>
      <c r="J42" s="39"/>
      <c r="K42" s="1"/>
      <c r="L42" s="1"/>
      <c r="M42" s="1"/>
      <c r="N42" s="1"/>
      <c r="O42"/>
      <c r="P42"/>
      <c r="Q42"/>
    </row>
    <row r="43" spans="1:42" ht="12" customHeight="1">
      <c r="F43" s="1"/>
      <c r="G43" s="38"/>
      <c r="H43" s="38"/>
      <c r="I43" s="38"/>
      <c r="J43" s="39"/>
      <c r="K43" s="1"/>
      <c r="L43" s="1"/>
      <c r="M43" s="1"/>
      <c r="N43" s="1"/>
      <c r="O43"/>
      <c r="P43"/>
      <c r="Q43"/>
    </row>
    <row r="44" spans="1:42" ht="12" customHeight="1">
      <c r="F44" s="1"/>
      <c r="G44" s="38"/>
      <c r="H44" s="38"/>
      <c r="I44" s="38"/>
      <c r="J44" s="39"/>
      <c r="K44" s="1"/>
      <c r="L44" s="1"/>
      <c r="M44" s="1"/>
      <c r="N44" s="1"/>
      <c r="O44"/>
      <c r="P44"/>
      <c r="Q44"/>
    </row>
    <row r="45" spans="1:42" ht="12" customHeight="1">
      <c r="F45" s="1"/>
      <c r="G45" s="38"/>
      <c r="H45" s="38"/>
      <c r="I45" s="38"/>
      <c r="J45" s="39"/>
      <c r="K45" s="1"/>
      <c r="L45" s="1"/>
      <c r="M45" s="1"/>
      <c r="N45" s="1"/>
      <c r="O45"/>
      <c r="P45"/>
      <c r="Q45"/>
    </row>
    <row r="46" spans="1:42" ht="12" customHeight="1">
      <c r="F46" s="1"/>
      <c r="G46" s="38"/>
      <c r="H46" s="38"/>
      <c r="I46" s="38"/>
      <c r="J46" s="39"/>
      <c r="K46" s="1"/>
      <c r="L46" s="1"/>
      <c r="M46" s="1"/>
      <c r="N46" s="1"/>
      <c r="O46"/>
      <c r="P46"/>
      <c r="Q46"/>
    </row>
    <row r="47" spans="1:42" ht="12" customHeight="1">
      <c r="F47" s="1"/>
      <c r="G47" s="38"/>
      <c r="H47" s="38"/>
      <c r="I47" s="38"/>
      <c r="J47" s="39"/>
      <c r="K47" s="1"/>
      <c r="L47" s="1"/>
      <c r="M47" s="1"/>
      <c r="N47" s="1"/>
      <c r="O47"/>
      <c r="P47"/>
      <c r="Q47"/>
    </row>
    <row r="48" spans="1:42" ht="12" customHeight="1">
      <c r="F48" s="1"/>
      <c r="G48" s="38"/>
      <c r="H48" s="38"/>
      <c r="I48" s="38"/>
      <c r="J48" s="39"/>
      <c r="K48" s="1"/>
      <c r="L48" s="1"/>
      <c r="M48" s="1"/>
      <c r="N48" s="1"/>
      <c r="O48"/>
      <c r="P48"/>
      <c r="Q48"/>
    </row>
    <row r="49" spans="6:17" ht="12" customHeight="1">
      <c r="F49" s="1"/>
      <c r="G49" s="38"/>
      <c r="H49" s="38"/>
      <c r="I49" s="38"/>
      <c r="J49" s="39"/>
      <c r="K49" s="1"/>
      <c r="L49" s="1"/>
      <c r="M49" s="1"/>
      <c r="N49" s="1"/>
      <c r="O49"/>
      <c r="P49"/>
      <c r="Q49"/>
    </row>
    <row r="50" spans="6:17" ht="12" customHeight="1">
      <c r="F50" s="1"/>
      <c r="G50" s="38"/>
      <c r="H50" s="38"/>
      <c r="I50" s="38"/>
      <c r="J50" s="39"/>
      <c r="K50" s="1"/>
      <c r="L50" s="1"/>
      <c r="M50" s="1"/>
      <c r="N50" s="1"/>
      <c r="O50"/>
      <c r="P50"/>
      <c r="Q50"/>
    </row>
    <row r="51" spans="6:17" ht="12" customHeight="1">
      <c r="F51" s="1"/>
      <c r="G51" s="38"/>
      <c r="H51" s="38"/>
      <c r="I51" s="38"/>
      <c r="J51" s="39"/>
      <c r="K51" s="1"/>
      <c r="L51" s="1"/>
      <c r="M51" s="1"/>
      <c r="N51" s="1"/>
      <c r="O51"/>
      <c r="P51"/>
      <c r="Q51"/>
    </row>
    <row r="52" spans="6:17" ht="12" customHeight="1">
      <c r="F52" s="1"/>
      <c r="G52" s="38"/>
      <c r="H52" s="38"/>
      <c r="I52" s="38"/>
      <c r="J52" s="39"/>
      <c r="K52" s="1"/>
      <c r="L52" s="1"/>
      <c r="M52" s="1"/>
      <c r="N52" s="1"/>
      <c r="O52"/>
      <c r="P52"/>
      <c r="Q52"/>
    </row>
    <row r="53" spans="6:17" ht="12" customHeight="1">
      <c r="F53" s="1"/>
      <c r="G53" s="38"/>
      <c r="H53" s="38"/>
      <c r="I53" s="38"/>
      <c r="J53" s="39"/>
      <c r="K53" s="1"/>
      <c r="L53" s="1"/>
      <c r="M53" s="1"/>
      <c r="N53" s="1"/>
      <c r="O53"/>
      <c r="P53"/>
      <c r="Q53"/>
    </row>
    <row r="54" spans="6:17" ht="12" customHeight="1">
      <c r="F54" s="1"/>
      <c r="G54" s="38"/>
      <c r="H54" s="38"/>
      <c r="I54" s="38"/>
      <c r="J54" s="39"/>
      <c r="K54" s="1"/>
      <c r="L54" s="1"/>
      <c r="M54" s="1"/>
      <c r="N54" s="1"/>
      <c r="O54"/>
      <c r="P54"/>
      <c r="Q54"/>
    </row>
    <row r="55" spans="6:17" ht="12" customHeight="1">
      <c r="F55" s="1"/>
      <c r="G55" s="38"/>
      <c r="H55" s="38"/>
      <c r="I55" s="38"/>
      <c r="J55" s="39"/>
      <c r="K55" s="1"/>
      <c r="L55" s="1"/>
      <c r="M55" s="1"/>
      <c r="N55" s="1"/>
      <c r="O55"/>
      <c r="P55"/>
      <c r="Q55"/>
    </row>
    <row r="56" spans="6:17" ht="12" customHeight="1">
      <c r="F56" s="1"/>
      <c r="G56" s="38"/>
      <c r="H56" s="38"/>
      <c r="I56" s="38"/>
      <c r="J56" s="39"/>
      <c r="K56" s="1"/>
      <c r="L56" s="1"/>
      <c r="M56" s="1"/>
      <c r="N56" s="1"/>
      <c r="O56"/>
      <c r="P56"/>
      <c r="Q56"/>
    </row>
    <row r="57" spans="6:17" ht="12" customHeight="1">
      <c r="F57" s="1"/>
      <c r="G57" s="38"/>
      <c r="H57" s="38"/>
      <c r="I57" s="38"/>
      <c r="J57" s="39"/>
      <c r="K57" s="1"/>
      <c r="L57" s="1"/>
      <c r="M57" s="1"/>
      <c r="N57" s="1"/>
      <c r="O57"/>
      <c r="P57"/>
      <c r="Q57"/>
    </row>
    <row r="58" spans="6:17" ht="12" customHeight="1">
      <c r="F58" s="1"/>
      <c r="G58" s="38"/>
      <c r="H58" s="38"/>
      <c r="I58" s="38"/>
      <c r="J58" s="39"/>
      <c r="K58" s="1"/>
      <c r="L58" s="1"/>
      <c r="M58" s="1"/>
      <c r="N58" s="1"/>
      <c r="O58"/>
      <c r="P58"/>
      <c r="Q58"/>
    </row>
    <row r="59" spans="6:17">
      <c r="F59" s="1"/>
      <c r="G59" s="38"/>
      <c r="H59" s="38"/>
      <c r="I59" s="38"/>
      <c r="J59" s="39"/>
      <c r="K59" s="1"/>
      <c r="L59" s="1"/>
      <c r="M59" s="1"/>
      <c r="N59" s="1"/>
      <c r="O59"/>
      <c r="P59"/>
      <c r="Q59"/>
    </row>
    <row r="60" spans="6:17" ht="12" customHeight="1">
      <c r="F60" s="1"/>
      <c r="G60" s="38"/>
      <c r="H60" s="38"/>
      <c r="I60" s="38"/>
      <c r="J60" s="39"/>
      <c r="K60" s="1"/>
      <c r="L60" s="1"/>
      <c r="M60" s="1"/>
      <c r="N60" s="1"/>
      <c r="O60"/>
      <c r="P60"/>
      <c r="Q60"/>
    </row>
    <row r="61" spans="6:17" ht="12" customHeight="1">
      <c r="F61" s="1"/>
      <c r="G61" s="38"/>
      <c r="H61" s="38"/>
      <c r="I61" s="38"/>
      <c r="J61" s="39"/>
      <c r="K61" s="1"/>
      <c r="L61" s="1"/>
      <c r="M61" s="1"/>
      <c r="N61" s="1"/>
      <c r="O61"/>
      <c r="P61"/>
      <c r="Q61"/>
    </row>
    <row r="62" spans="6:17" ht="12" customHeight="1">
      <c r="F62" s="1"/>
      <c r="G62" s="38"/>
      <c r="H62" s="38"/>
      <c r="I62" s="38"/>
      <c r="J62" s="39"/>
      <c r="K62" s="1"/>
      <c r="L62" s="1"/>
      <c r="M62" s="1"/>
      <c r="N62" s="1"/>
      <c r="O62"/>
      <c r="P62"/>
      <c r="Q62"/>
    </row>
    <row r="63" spans="6:17" ht="12" customHeight="1">
      <c r="F63" s="1"/>
      <c r="G63" s="38"/>
      <c r="H63" s="38"/>
      <c r="I63" s="38"/>
      <c r="J63" s="39"/>
      <c r="K63" s="1"/>
      <c r="L63" s="1"/>
      <c r="M63" s="1"/>
      <c r="N63" s="1"/>
      <c r="O63"/>
      <c r="P63"/>
      <c r="Q63"/>
    </row>
    <row r="64" spans="6:17" ht="12" customHeight="1">
      <c r="F64" s="1"/>
      <c r="G64" s="38"/>
      <c r="H64" s="38"/>
      <c r="I64" s="38"/>
      <c r="J64" s="39"/>
      <c r="K64" s="1"/>
      <c r="L64" s="1"/>
      <c r="M64" s="1"/>
      <c r="N64" s="1"/>
      <c r="O64"/>
      <c r="P64"/>
      <c r="Q64"/>
    </row>
    <row r="65" spans="6:17" ht="12" customHeight="1">
      <c r="F65" s="1"/>
      <c r="G65" s="38"/>
      <c r="H65" s="38"/>
      <c r="I65" s="38"/>
      <c r="J65" s="39"/>
      <c r="K65" s="1"/>
      <c r="L65" s="1"/>
      <c r="M65" s="1"/>
      <c r="N65" s="1"/>
      <c r="O65"/>
      <c r="P65"/>
      <c r="Q65"/>
    </row>
    <row r="66" spans="6:17" ht="12" customHeight="1">
      <c r="F66" s="1"/>
      <c r="G66" s="38"/>
      <c r="H66" s="38"/>
      <c r="I66" s="38"/>
      <c r="J66" s="39"/>
      <c r="K66" s="1"/>
      <c r="L66" s="1"/>
      <c r="M66" s="1"/>
      <c r="N66" s="1"/>
      <c r="O66"/>
      <c r="P66"/>
      <c r="Q66"/>
    </row>
    <row r="67" spans="6:17" ht="12" customHeight="1">
      <c r="F67" s="1"/>
      <c r="G67" s="38"/>
      <c r="H67" s="38"/>
      <c r="I67" s="38"/>
      <c r="J67" s="39"/>
      <c r="K67" s="1"/>
      <c r="L67" s="1"/>
      <c r="M67" s="1"/>
      <c r="N67" s="1"/>
      <c r="O67"/>
      <c r="P67"/>
      <c r="Q67"/>
    </row>
    <row r="68" spans="6:17" ht="12" customHeight="1">
      <c r="F68" s="1"/>
      <c r="G68" s="38"/>
      <c r="H68" s="38"/>
      <c r="I68" s="38"/>
      <c r="J68" s="39"/>
      <c r="K68" s="1"/>
      <c r="L68" s="1"/>
      <c r="M68" s="1"/>
      <c r="N68" s="1"/>
      <c r="O68"/>
      <c r="P68"/>
      <c r="Q68"/>
    </row>
    <row r="69" spans="6:17" ht="12" customHeight="1">
      <c r="F69" s="1"/>
      <c r="G69" s="38"/>
      <c r="H69" s="38"/>
      <c r="I69" s="38"/>
      <c r="J69" s="39"/>
      <c r="K69" s="1"/>
      <c r="L69" s="1"/>
      <c r="M69" s="1"/>
      <c r="N69" s="1"/>
      <c r="O69"/>
      <c r="P69"/>
      <c r="Q69"/>
    </row>
    <row r="70" spans="6:17" ht="12" customHeight="1">
      <c r="F70" s="1"/>
      <c r="G70" s="38"/>
      <c r="H70" s="38"/>
      <c r="I70" s="38"/>
      <c r="J70" s="39"/>
      <c r="K70" s="1"/>
      <c r="L70" s="1"/>
      <c r="M70" s="1"/>
      <c r="N70" s="1"/>
      <c r="O70"/>
      <c r="P70"/>
      <c r="Q70"/>
    </row>
    <row r="71" spans="6:17" ht="12" customHeight="1">
      <c r="F71" s="1"/>
      <c r="G71" s="38"/>
      <c r="H71" s="38"/>
      <c r="I71" s="38"/>
      <c r="J71" s="39"/>
      <c r="K71" s="1"/>
      <c r="L71" s="1"/>
      <c r="M71" s="1"/>
      <c r="N71" s="1"/>
      <c r="O71"/>
      <c r="P71"/>
      <c r="Q71"/>
    </row>
    <row r="72" spans="6:17" ht="12" customHeight="1">
      <c r="F72" s="1"/>
      <c r="G72" s="38"/>
      <c r="H72" s="38"/>
      <c r="I72" s="38"/>
      <c r="J72" s="39"/>
      <c r="K72" s="1"/>
      <c r="L72" s="1"/>
      <c r="M72" s="1"/>
      <c r="N72" s="1"/>
      <c r="O72"/>
      <c r="P72"/>
      <c r="Q72"/>
    </row>
    <row r="73" spans="6:17" ht="12" customHeight="1">
      <c r="F73" s="1"/>
      <c r="G73" s="38"/>
      <c r="H73" s="38"/>
      <c r="I73" s="38"/>
      <c r="J73" s="39"/>
      <c r="K73" s="1"/>
      <c r="L73" s="1"/>
      <c r="M73" s="1"/>
      <c r="N73" s="1"/>
      <c r="O73"/>
      <c r="P73"/>
      <c r="Q73"/>
    </row>
    <row r="74" spans="6:17" ht="12" customHeight="1">
      <c r="F74" s="1"/>
      <c r="G74" s="38"/>
      <c r="H74" s="38"/>
      <c r="I74" s="38"/>
      <c r="J74" s="39"/>
      <c r="K74" s="1"/>
      <c r="L74" s="1"/>
      <c r="M74" s="1"/>
      <c r="N74" s="1"/>
      <c r="O74"/>
      <c r="P74"/>
      <c r="Q74"/>
    </row>
    <row r="75" spans="6:17" ht="12" customHeight="1">
      <c r="F75" s="1"/>
      <c r="G75" s="38"/>
      <c r="H75" s="38"/>
      <c r="I75" s="38"/>
      <c r="J75" s="39"/>
      <c r="K75" s="1"/>
      <c r="L75" s="1"/>
      <c r="M75" s="1"/>
      <c r="N75" s="1"/>
      <c r="O75"/>
      <c r="P75"/>
      <c r="Q75"/>
    </row>
    <row r="76" spans="6:17" ht="12" customHeight="1">
      <c r="F76" s="1"/>
      <c r="G76" s="38"/>
      <c r="H76" s="38"/>
      <c r="I76" s="38"/>
      <c r="J76" s="39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105" priority="26" operator="containsText" text="K">
      <formula>NOT(ISERROR(SEARCH("K",G2)))</formula>
    </cfRule>
  </conditionalFormatting>
  <conditionalFormatting sqref="G3">
    <cfRule type="cellIs" dxfId="104" priority="25" operator="equal">
      <formula>"K"</formula>
    </cfRule>
  </conditionalFormatting>
  <conditionalFormatting sqref="G23">
    <cfRule type="cellIs" dxfId="103" priority="15" operator="equal">
      <formula>"K"</formula>
    </cfRule>
  </conditionalFormatting>
  <conditionalFormatting sqref="G3:I20">
    <cfRule type="cellIs" dxfId="102" priority="24" operator="between">
      <formula>1</formula>
      <formula>999</formula>
    </cfRule>
  </conditionalFormatting>
  <conditionalFormatting sqref="G23:I40">
    <cfRule type="cellIs" dxfId="101" priority="14" operator="between">
      <formula>1</formula>
      <formula>999</formula>
    </cfRule>
  </conditionalFormatting>
  <conditionalFormatting sqref="G3:AC20 G23:AC40">
    <cfRule type="cellIs" dxfId="100" priority="2" operator="equal">
      <formula>"AP"</formula>
    </cfRule>
    <cfRule type="cellIs" dxfId="99" priority="3" operator="equal">
      <formula>"DI"</formula>
    </cfRule>
  </conditionalFormatting>
  <conditionalFormatting sqref="K3">
    <cfRule type="cellIs" dxfId="98" priority="23" operator="equal">
      <formula>"K"</formula>
    </cfRule>
  </conditionalFormatting>
  <conditionalFormatting sqref="K23">
    <cfRule type="cellIs" dxfId="97" priority="13" operator="equal">
      <formula>"K"</formula>
    </cfRule>
  </conditionalFormatting>
  <conditionalFormatting sqref="K3:M20">
    <cfRule type="cellIs" dxfId="96" priority="22" operator="between">
      <formula>1</formula>
      <formula>999</formula>
    </cfRule>
  </conditionalFormatting>
  <conditionalFormatting sqref="K23:M40">
    <cfRule type="cellIs" dxfId="95" priority="12" operator="between">
      <formula>1</formula>
      <formula>999</formula>
    </cfRule>
  </conditionalFormatting>
  <conditionalFormatting sqref="O3">
    <cfRule type="cellIs" dxfId="94" priority="21" operator="equal">
      <formula>"K"</formula>
    </cfRule>
  </conditionalFormatting>
  <conditionalFormatting sqref="O23">
    <cfRule type="cellIs" dxfId="93" priority="11" operator="equal">
      <formula>"K"</formula>
    </cfRule>
  </conditionalFormatting>
  <conditionalFormatting sqref="O3:Q20">
    <cfRule type="cellIs" dxfId="92" priority="20" operator="between">
      <formula>1</formula>
      <formula>999</formula>
    </cfRule>
  </conditionalFormatting>
  <conditionalFormatting sqref="O23:Q40">
    <cfRule type="cellIs" dxfId="91" priority="10" operator="between">
      <formula>1</formula>
      <formula>999</formula>
    </cfRule>
  </conditionalFormatting>
  <conditionalFormatting sqref="S23">
    <cfRule type="cellIs" dxfId="90" priority="9" operator="equal">
      <formula>"K"</formula>
    </cfRule>
  </conditionalFormatting>
  <conditionalFormatting sqref="S3:U20">
    <cfRule type="cellIs" dxfId="89" priority="1" operator="between">
      <formula>1</formula>
      <formula>999</formula>
    </cfRule>
  </conditionalFormatting>
  <conditionalFormatting sqref="S23:U40">
    <cfRule type="cellIs" dxfId="88" priority="8" operator="between">
      <formula>1</formula>
      <formula>999</formula>
    </cfRule>
  </conditionalFormatting>
  <conditionalFormatting sqref="W3">
    <cfRule type="cellIs" dxfId="87" priority="19" operator="equal">
      <formula>"K"</formula>
    </cfRule>
  </conditionalFormatting>
  <conditionalFormatting sqref="W23">
    <cfRule type="cellIs" dxfId="86" priority="7" operator="equal">
      <formula>"K"</formula>
    </cfRule>
  </conditionalFormatting>
  <conditionalFormatting sqref="W3:Y20">
    <cfRule type="cellIs" dxfId="85" priority="18" operator="between">
      <formula>1</formula>
      <formula>999</formula>
    </cfRule>
  </conditionalFormatting>
  <conditionalFormatting sqref="W23:Y40">
    <cfRule type="cellIs" dxfId="84" priority="6" operator="between">
      <formula>1</formula>
      <formula>999</formula>
    </cfRule>
  </conditionalFormatting>
  <conditionalFormatting sqref="AA3">
    <cfRule type="cellIs" dxfId="83" priority="17" operator="equal">
      <formula>"K"</formula>
    </cfRule>
  </conditionalFormatting>
  <conditionalFormatting sqref="AA23">
    <cfRule type="cellIs" dxfId="82" priority="5" operator="equal">
      <formula>"K"</formula>
    </cfRule>
  </conditionalFormatting>
  <conditionalFormatting sqref="AA3:AC20">
    <cfRule type="cellIs" dxfId="81" priority="16" operator="between">
      <formula>1</formula>
      <formula>999</formula>
    </cfRule>
  </conditionalFormatting>
  <conditionalFormatting sqref="AA23:AC40">
    <cfRule type="cellIs" dxfId="80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48DA4BDE-240D-40A8-A997-1651D84673FD}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 xr:uid="{15CDBEE8-7ECD-4FC0-B42B-34A53236143F}">
          <x14:formula1>
            <xm:f>分組球員名單!$D$1:$D$11</xm:f>
          </x14:formula1>
          <xm:sqref>AI9:AI10 AI3 AI6 AI13 AI23 AI26 AI29:AI30 AI33</xm:sqref>
        </x14:dataValidation>
        <x14:dataValidation type="list" allowBlank="1" showInputMessage="1" showErrorMessage="1" xr:uid="{71A99C8F-4242-4AA0-B96A-DDE5C61F734C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F4C327E4-A49A-45B4-B1CE-45F4F7127966}">
          <x14:formula1>
            <xm:f>分組球員名單!$A$2:$A$26</xm:f>
          </x14:formula1>
          <xm:sqref>AL35</xm:sqref>
        </x14:dataValidation>
        <x14:dataValidation type="list" allowBlank="1" showInputMessage="1" showErrorMessage="1" xr:uid="{99026574-8398-4998-BE9E-ED4AFCC782A9}">
          <x14:formula1>
            <xm:f>分組球員名單!$A$14:$A$21</xm:f>
          </x14:formula1>
          <xm:sqref>F3:F20</xm:sqref>
        </x14:dataValidation>
        <x14:dataValidation type="list" allowBlank="1" showInputMessage="1" showErrorMessage="1" xr:uid="{FD788F6B-58A7-42FA-B7AD-D2D1164A01F2}">
          <x14:formula1>
            <xm:f>分組球員名單!$A$3:$A$9</xm:f>
          </x14:formula1>
          <xm:sqref>F23:F40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24D450-9F7D-4642-B432-05C193B645F2}">
  <sheetPr>
    <pageSetUpPr fitToPage="1"/>
  </sheetPr>
  <dimension ref="A1:AP328"/>
  <sheetViews>
    <sheetView zoomScaleNormal="100" workbookViewId="0">
      <selection activeCell="AB33" sqref="AB33"/>
    </sheetView>
  </sheetViews>
  <sheetFormatPr defaultRowHeight="16.2"/>
  <cols>
    <col min="1" max="1" width="7.5" customWidth="1"/>
    <col min="2" max="2" width="5.69921875" customWidth="1"/>
    <col min="3" max="3" width="5.796875" customWidth="1"/>
    <col min="4" max="4" width="2.59765625" style="14" customWidth="1"/>
    <col min="5" max="5" width="4.296875" style="14" customWidth="1"/>
    <col min="6" max="6" width="14.59765625" style="15" customWidth="1"/>
    <col min="7" max="9" width="3.59765625" style="16" customWidth="1"/>
    <col min="10" max="10" width="2.59765625" style="17" customWidth="1"/>
    <col min="11" max="13" width="3.59765625" style="15" customWidth="1"/>
    <col min="14" max="14" width="2.59765625" style="15" customWidth="1"/>
    <col min="15" max="17" width="3.59765625" style="1" customWidth="1"/>
    <col min="18" max="18" width="2.59765625" customWidth="1"/>
    <col min="19" max="21" width="3.59765625" customWidth="1"/>
    <col min="22" max="22" width="2.59765625" customWidth="1"/>
    <col min="23" max="25" width="3.59765625" customWidth="1"/>
    <col min="26" max="26" width="2.59765625" customWidth="1"/>
    <col min="27" max="29" width="3.59765625" customWidth="1"/>
    <col min="30" max="30" width="2.59765625" customWidth="1"/>
    <col min="31" max="31" width="4.3984375" customWidth="1"/>
    <col min="32" max="32" width="4.296875" customWidth="1"/>
    <col min="33" max="33" width="4.59765625" customWidth="1"/>
    <col min="34" max="34" width="4.5" customWidth="1"/>
    <col min="35" max="35" width="16" customWidth="1"/>
    <col min="38" max="38" width="14.09765625" customWidth="1"/>
  </cols>
  <sheetData>
    <row r="1" spans="1:42" ht="20.100000000000001" customHeight="1" thickBot="1">
      <c r="B1" s="233" t="s">
        <v>30</v>
      </c>
      <c r="C1" s="221"/>
      <c r="D1" s="234" t="s">
        <v>0</v>
      </c>
      <c r="E1" s="235"/>
      <c r="F1" s="236"/>
      <c r="G1" s="24"/>
      <c r="H1" s="23" t="s">
        <v>72</v>
      </c>
      <c r="I1" s="23"/>
      <c r="J1" s="237" t="s">
        <v>1</v>
      </c>
      <c r="K1" s="238"/>
      <c r="L1" s="239" t="s">
        <v>124</v>
      </c>
      <c r="M1" s="240"/>
      <c r="N1" s="240"/>
      <c r="O1" s="241"/>
      <c r="P1" s="33"/>
      <c r="Q1" s="63">
        <f>AA21</f>
        <v>21</v>
      </c>
      <c r="R1" s="34"/>
      <c r="S1" s="34"/>
      <c r="T1" s="34" t="s">
        <v>125</v>
      </c>
      <c r="U1" s="36"/>
      <c r="V1" s="34" t="s">
        <v>2</v>
      </c>
      <c r="W1" s="34"/>
      <c r="X1" s="34" t="s">
        <v>127</v>
      </c>
      <c r="Y1" s="36"/>
      <c r="Z1" s="34"/>
      <c r="AA1" s="34"/>
      <c r="AB1" s="63">
        <f>AA41</f>
        <v>10</v>
      </c>
      <c r="AC1" s="34"/>
      <c r="AD1" s="35"/>
      <c r="AE1" s="233" t="s">
        <v>8</v>
      </c>
      <c r="AF1" s="242"/>
      <c r="AG1" s="242"/>
      <c r="AH1" s="242"/>
      <c r="AI1" s="72"/>
    </row>
    <row r="2" spans="1:42" ht="15" customHeight="1" thickBot="1">
      <c r="A2" s="75" t="s">
        <v>20</v>
      </c>
      <c r="B2" s="64" t="s">
        <v>29</v>
      </c>
      <c r="C2" s="64" t="s">
        <v>27</v>
      </c>
      <c r="D2" s="18" t="s">
        <v>3</v>
      </c>
      <c r="E2" s="18" t="s">
        <v>21</v>
      </c>
      <c r="F2" s="25" t="s">
        <v>4</v>
      </c>
      <c r="G2" s="225">
        <v>1</v>
      </c>
      <c r="H2" s="226"/>
      <c r="I2" s="226"/>
      <c r="J2" s="20" t="s">
        <v>5</v>
      </c>
      <c r="K2" s="226">
        <v>2</v>
      </c>
      <c r="L2" s="226"/>
      <c r="M2" s="226"/>
      <c r="N2" s="19" t="s">
        <v>5</v>
      </c>
      <c r="O2" s="225">
        <v>3</v>
      </c>
      <c r="P2" s="226"/>
      <c r="Q2" s="227"/>
      <c r="R2" s="88" t="s">
        <v>5</v>
      </c>
      <c r="S2" s="230">
        <v>4</v>
      </c>
      <c r="T2" s="231"/>
      <c r="U2" s="231"/>
      <c r="V2" s="28" t="s">
        <v>5</v>
      </c>
      <c r="W2" s="230">
        <v>5</v>
      </c>
      <c r="X2" s="231"/>
      <c r="Y2" s="231"/>
      <c r="Z2" s="37" t="s">
        <v>5</v>
      </c>
      <c r="AA2" s="230">
        <v>6</v>
      </c>
      <c r="AB2" s="231"/>
      <c r="AC2" s="232"/>
      <c r="AD2" s="19" t="s">
        <v>5</v>
      </c>
      <c r="AE2" s="45" t="s">
        <v>28</v>
      </c>
      <c r="AF2" s="43" t="s">
        <v>11</v>
      </c>
      <c r="AG2" s="44" t="s">
        <v>31</v>
      </c>
      <c r="AH2" s="66" t="s">
        <v>7</v>
      </c>
      <c r="AI2" s="19" t="s">
        <v>26</v>
      </c>
      <c r="AJ2" s="80"/>
      <c r="AK2" s="18" t="s">
        <v>21</v>
      </c>
      <c r="AL2" s="25" t="s">
        <v>4</v>
      </c>
      <c r="AM2" s="45" t="s">
        <v>28</v>
      </c>
      <c r="AN2" s="43" t="s">
        <v>11</v>
      </c>
      <c r="AO2" s="66" t="s">
        <v>31</v>
      </c>
      <c r="AP2" s="89" t="s">
        <v>7</v>
      </c>
    </row>
    <row r="3" spans="1:42" ht="15" customHeight="1">
      <c r="A3" s="65">
        <f>COUNTIF($G$23:$AC$40,E3)</f>
        <v>1</v>
      </c>
      <c r="B3" s="74"/>
      <c r="C3" s="74">
        <f>COUNTIF(G3:AC3,"HR")</f>
        <v>0</v>
      </c>
      <c r="D3" s="212">
        <v>1</v>
      </c>
      <c r="E3" s="78" t="s">
        <v>134</v>
      </c>
      <c r="F3" s="60" t="s">
        <v>22</v>
      </c>
      <c r="G3" s="29" t="s">
        <v>11</v>
      </c>
      <c r="H3" s="21" t="s">
        <v>11</v>
      </c>
      <c r="I3" s="22"/>
      <c r="J3" s="11"/>
      <c r="K3" s="29"/>
      <c r="L3" s="21"/>
      <c r="M3" s="22"/>
      <c r="N3" s="11"/>
      <c r="O3" s="29" t="s">
        <v>11</v>
      </c>
      <c r="P3" s="79"/>
      <c r="Q3" s="59"/>
      <c r="R3" s="11"/>
      <c r="S3" s="29" t="s">
        <v>11</v>
      </c>
      <c r="T3" s="21" t="s">
        <v>11</v>
      </c>
      <c r="U3" s="22"/>
      <c r="V3" s="11"/>
      <c r="W3" s="29"/>
      <c r="X3" s="21" t="s">
        <v>11</v>
      </c>
      <c r="Y3" s="22"/>
      <c r="Z3" s="11"/>
      <c r="AA3" s="29"/>
      <c r="AB3" s="21" t="s">
        <v>11</v>
      </c>
      <c r="AC3" s="22"/>
      <c r="AD3" s="8"/>
      <c r="AE3" s="55">
        <f>COUNTA(G3:I3,K3:M3,O3:Q3,S3:U3,W3:Y3,AA3:AC3)</f>
        <v>7</v>
      </c>
      <c r="AF3" s="55">
        <f>COUNTIF(G3:AC3,"R")+(COUNTIF(G3:AC3,"HR")*2)</f>
        <v>7</v>
      </c>
      <c r="AG3" s="55">
        <f>A3+B3</f>
        <v>1</v>
      </c>
      <c r="AH3" s="67">
        <f>COUNTIF(G3:AC3,"K")</f>
        <v>0</v>
      </c>
      <c r="AI3" s="82" t="s">
        <v>24</v>
      </c>
      <c r="AK3" s="78"/>
      <c r="AL3" s="95" t="s">
        <v>22</v>
      </c>
      <c r="AM3" s="96" cm="1">
        <f t="array" ref="AM3:AP3">_xlfn.CHOOSECOLS(_xlfn._xlws.FILTER($F$3:$AH$20,$F$3:$F$20=AL3),26,27,28,29)</f>
        <v>7</v>
      </c>
      <c r="AN3" s="96">
        <v>7</v>
      </c>
      <c r="AO3" s="96">
        <v>1</v>
      </c>
      <c r="AP3" s="96">
        <v>0</v>
      </c>
    </row>
    <row r="4" spans="1:42" ht="15" customHeight="1">
      <c r="A4" s="65">
        <f t="shared" ref="A4:A20" si="0">COUNTIF($G$23:$AC$40,E4)</f>
        <v>0</v>
      </c>
      <c r="B4" s="65"/>
      <c r="C4" s="74">
        <f t="shared" ref="C4:C20" si="1">COUNTIF(G4:AC4,"HR")</f>
        <v>0</v>
      </c>
      <c r="D4" s="212"/>
      <c r="E4" s="77"/>
      <c r="F4" s="61"/>
      <c r="G4" s="30"/>
      <c r="H4" s="3"/>
      <c r="I4" s="6"/>
      <c r="J4" s="12"/>
      <c r="K4" s="30"/>
      <c r="L4" s="3"/>
      <c r="M4" s="6"/>
      <c r="N4" s="12"/>
      <c r="O4" s="30"/>
      <c r="P4" s="3"/>
      <c r="Q4" s="6"/>
      <c r="R4" s="12"/>
      <c r="S4" s="30"/>
      <c r="T4" s="3"/>
      <c r="U4" s="6"/>
      <c r="V4" s="12"/>
      <c r="W4" s="30"/>
      <c r="X4" s="3"/>
      <c r="Y4" s="6"/>
      <c r="Z4" s="12"/>
      <c r="AA4" s="30"/>
      <c r="AB4" s="3"/>
      <c r="AC4" s="6"/>
      <c r="AD4" s="9"/>
      <c r="AE4" s="26">
        <f t="shared" ref="AE4:AE7" si="2">COUNTA(G4:I4,K4:M4,O4:Q4,S4:U4,W4:Y4,AA4:AC4)</f>
        <v>0</v>
      </c>
      <c r="AF4" s="55">
        <f t="shared" ref="AF4:AF20" si="3">COUNTIF(G4:AC4,"R")+(COUNTIF(G4:AC4,"HR")*2)</f>
        <v>0</v>
      </c>
      <c r="AG4" s="55">
        <f t="shared" ref="AG4:AG20" si="4">A4+B4</f>
        <v>0</v>
      </c>
      <c r="AH4" s="68">
        <f t="shared" ref="AH4:AH20" si="5">COUNTIF(G4:AC4,"K")</f>
        <v>0</v>
      </c>
      <c r="AI4" s="83"/>
      <c r="AK4" s="77"/>
      <c r="AL4" s="95" t="s">
        <v>17</v>
      </c>
      <c r="AM4" s="96" cm="1">
        <f t="array" ref="AM4:AP4">_xlfn.CHOOSECOLS(_xlfn._xlws.FILTER($F$3:$AH$20,$F$3:$F$20=AL4),26,27,28,29)</f>
        <v>7</v>
      </c>
      <c r="AN4" s="93">
        <v>5</v>
      </c>
      <c r="AO4" s="93">
        <v>0</v>
      </c>
      <c r="AP4" s="93">
        <v>2</v>
      </c>
    </row>
    <row r="5" spans="1:42" ht="15" customHeight="1">
      <c r="A5" s="65">
        <f t="shared" si="0"/>
        <v>0</v>
      </c>
      <c r="B5" s="65"/>
      <c r="C5" s="74">
        <f t="shared" si="1"/>
        <v>0</v>
      </c>
      <c r="D5" s="213"/>
      <c r="E5" s="77"/>
      <c r="F5" s="61"/>
      <c r="G5" s="31"/>
      <c r="H5" s="4"/>
      <c r="I5" s="7"/>
      <c r="J5" s="12"/>
      <c r="K5" s="31"/>
      <c r="L5" s="4"/>
      <c r="M5" s="7"/>
      <c r="N5" s="12"/>
      <c r="O5" s="31"/>
      <c r="P5" s="4"/>
      <c r="Q5" s="7"/>
      <c r="R5" s="12"/>
      <c r="S5" s="31"/>
      <c r="T5" s="4"/>
      <c r="U5" s="7"/>
      <c r="V5" s="12"/>
      <c r="W5" s="31"/>
      <c r="X5" s="4"/>
      <c r="Y5" s="7"/>
      <c r="Z5" s="12"/>
      <c r="AA5" s="31"/>
      <c r="AB5" s="4"/>
      <c r="AC5" s="7"/>
      <c r="AD5" s="9"/>
      <c r="AE5" s="26">
        <f t="shared" si="2"/>
        <v>0</v>
      </c>
      <c r="AF5" s="55">
        <f t="shared" si="3"/>
        <v>0</v>
      </c>
      <c r="AG5" s="55">
        <f t="shared" si="4"/>
        <v>0</v>
      </c>
      <c r="AH5" s="68">
        <f t="shared" si="5"/>
        <v>0</v>
      </c>
      <c r="AI5" s="83"/>
      <c r="AK5" s="77"/>
      <c r="AL5" s="95" t="s">
        <v>112</v>
      </c>
      <c r="AM5" s="96" cm="1">
        <f t="array" ref="AM5:AP5">_xlfn.CHOOSECOLS(_xlfn._xlws.FILTER($F$3:$AH$20,$F$3:$F$20=AL5),26,27,28,29)</f>
        <v>7</v>
      </c>
      <c r="AN5" s="93">
        <v>4</v>
      </c>
      <c r="AO5" s="93">
        <v>0</v>
      </c>
      <c r="AP5" s="93">
        <v>0</v>
      </c>
    </row>
    <row r="6" spans="1:42" ht="15" customHeight="1">
      <c r="A6" s="65">
        <f t="shared" si="0"/>
        <v>0</v>
      </c>
      <c r="B6" s="65"/>
      <c r="C6" s="74">
        <f t="shared" si="1"/>
        <v>0</v>
      </c>
      <c r="D6" s="214">
        <v>2</v>
      </c>
      <c r="E6" s="77" t="s">
        <v>135</v>
      </c>
      <c r="F6" s="61" t="s">
        <v>17</v>
      </c>
      <c r="G6" s="32" t="s">
        <v>7</v>
      </c>
      <c r="H6" s="2" t="s">
        <v>11</v>
      </c>
      <c r="I6" s="5"/>
      <c r="J6" s="12"/>
      <c r="K6" s="32"/>
      <c r="L6" s="2"/>
      <c r="M6" s="5"/>
      <c r="N6" s="12"/>
      <c r="O6" s="32" t="s">
        <v>11</v>
      </c>
      <c r="P6" s="2"/>
      <c r="Q6" s="5"/>
      <c r="R6" s="12"/>
      <c r="S6" s="32" t="s">
        <v>11</v>
      </c>
      <c r="T6" s="2" t="s">
        <v>11</v>
      </c>
      <c r="U6" s="5"/>
      <c r="V6" s="12"/>
      <c r="W6" s="32"/>
      <c r="X6" s="2" t="s">
        <v>7</v>
      </c>
      <c r="Y6" s="5"/>
      <c r="Z6" s="12"/>
      <c r="AA6" s="32"/>
      <c r="AB6" s="2" t="s">
        <v>11</v>
      </c>
      <c r="AC6" s="5"/>
      <c r="AD6" s="9"/>
      <c r="AE6" s="26">
        <f t="shared" si="2"/>
        <v>7</v>
      </c>
      <c r="AF6" s="55">
        <f t="shared" si="3"/>
        <v>5</v>
      </c>
      <c r="AG6" s="55">
        <f t="shared" si="4"/>
        <v>0</v>
      </c>
      <c r="AH6" s="68">
        <f t="shared" si="5"/>
        <v>2</v>
      </c>
      <c r="AI6" s="84" t="s">
        <v>9</v>
      </c>
      <c r="AK6" s="77"/>
      <c r="AL6" s="95" t="s">
        <v>114</v>
      </c>
      <c r="AM6" s="96" cm="1">
        <f t="array" ref="AM6:AP6">_xlfn.CHOOSECOLS(_xlfn._xlws.FILTER($F$3:$AH$20,$F$3:$F$20=AL6),26,27,28,29)</f>
        <v>6</v>
      </c>
      <c r="AN6" s="93">
        <v>1</v>
      </c>
      <c r="AO6" s="93">
        <v>0</v>
      </c>
      <c r="AP6" s="93">
        <v>2</v>
      </c>
    </row>
    <row r="7" spans="1:42" ht="15" customHeight="1">
      <c r="A7" s="65">
        <f t="shared" si="0"/>
        <v>0</v>
      </c>
      <c r="B7" s="65"/>
      <c r="C7" s="74">
        <f t="shared" si="1"/>
        <v>0</v>
      </c>
      <c r="D7" s="212"/>
      <c r="E7" s="77"/>
      <c r="F7" s="61"/>
      <c r="G7" s="30"/>
      <c r="H7" s="3"/>
      <c r="I7" s="6"/>
      <c r="J7" s="12"/>
      <c r="K7" s="99"/>
      <c r="L7" s="100"/>
      <c r="M7" s="6"/>
      <c r="N7" s="12"/>
      <c r="O7" s="30"/>
      <c r="P7" s="3"/>
      <c r="Q7" s="6"/>
      <c r="R7" s="12"/>
      <c r="S7" s="30"/>
      <c r="T7" s="3"/>
      <c r="U7" s="6"/>
      <c r="V7" s="12"/>
      <c r="W7" s="30"/>
      <c r="X7" s="3"/>
      <c r="Y7" s="6"/>
      <c r="Z7" s="12"/>
      <c r="AA7" s="30"/>
      <c r="AB7" s="3"/>
      <c r="AC7" s="6"/>
      <c r="AD7" s="9"/>
      <c r="AE7" s="26">
        <f t="shared" si="2"/>
        <v>0</v>
      </c>
      <c r="AF7" s="55">
        <f t="shared" si="3"/>
        <v>0</v>
      </c>
      <c r="AG7" s="55">
        <f t="shared" si="4"/>
        <v>0</v>
      </c>
      <c r="AH7" s="68">
        <f t="shared" si="5"/>
        <v>0</v>
      </c>
      <c r="AI7" s="83"/>
      <c r="AK7" s="77"/>
      <c r="AL7" s="95" t="s">
        <v>95</v>
      </c>
      <c r="AM7" s="96" cm="1">
        <f t="array" ref="AM7:AP7">_xlfn.CHOOSECOLS(_xlfn._xlws.FILTER($F$3:$AH$20,$F$3:$F$20=AL7),26,27,28,29)</f>
        <v>6</v>
      </c>
      <c r="AN7" s="93">
        <v>1</v>
      </c>
      <c r="AO7" s="93">
        <v>1</v>
      </c>
      <c r="AP7" s="93">
        <v>3</v>
      </c>
    </row>
    <row r="8" spans="1:42" ht="15" customHeight="1">
      <c r="A8" s="65">
        <f t="shared" si="0"/>
        <v>0</v>
      </c>
      <c r="B8" s="65"/>
      <c r="C8" s="74">
        <f t="shared" si="1"/>
        <v>0</v>
      </c>
      <c r="D8" s="213"/>
      <c r="E8" s="77"/>
      <c r="F8" s="61"/>
      <c r="G8" s="31"/>
      <c r="H8" s="4"/>
      <c r="I8" s="7"/>
      <c r="J8" s="12"/>
      <c r="K8" s="101"/>
      <c r="L8" s="102"/>
      <c r="M8" s="7"/>
      <c r="N8" s="12"/>
      <c r="O8" s="31"/>
      <c r="P8" s="4"/>
      <c r="Q8" s="7"/>
      <c r="R8" s="12"/>
      <c r="S8" s="31"/>
      <c r="T8" s="4"/>
      <c r="U8" s="7"/>
      <c r="V8" s="12"/>
      <c r="W8" s="31"/>
      <c r="X8" s="4"/>
      <c r="Y8" s="7"/>
      <c r="Z8" s="12"/>
      <c r="AA8" s="31"/>
      <c r="AB8" s="4"/>
      <c r="AC8" s="7"/>
      <c r="AD8" s="9"/>
      <c r="AE8" s="26">
        <f>COUNTA(G8:I8,K8:M8,O8:Q8,S8:U8,W8:Y8,AA8:AC8)</f>
        <v>0</v>
      </c>
      <c r="AF8" s="55">
        <f t="shared" si="3"/>
        <v>0</v>
      </c>
      <c r="AG8" s="55">
        <f t="shared" si="4"/>
        <v>0</v>
      </c>
      <c r="AH8" s="68">
        <f t="shared" si="5"/>
        <v>0</v>
      </c>
      <c r="AI8" s="83"/>
      <c r="AK8" s="77"/>
      <c r="AL8" s="95" t="s">
        <v>110</v>
      </c>
      <c r="AM8" s="96" cm="1">
        <f t="array" ref="AM8:AP8">_xlfn.CHOOSECOLS(_xlfn._xlws.FILTER($F$3:$AH$20,$F$3:$F$20=AL8),26,27,28,29)</f>
        <v>6</v>
      </c>
      <c r="AN8" s="93">
        <v>3</v>
      </c>
      <c r="AO8" s="93">
        <v>4</v>
      </c>
      <c r="AP8" s="93">
        <v>2</v>
      </c>
    </row>
    <row r="9" spans="1:42" ht="15" customHeight="1">
      <c r="A9" s="65">
        <f t="shared" si="0"/>
        <v>0</v>
      </c>
      <c r="B9" s="65"/>
      <c r="C9" s="74">
        <f t="shared" si="1"/>
        <v>0</v>
      </c>
      <c r="D9" s="214">
        <v>3</v>
      </c>
      <c r="E9" s="77" t="s">
        <v>94</v>
      </c>
      <c r="F9" s="61" t="s">
        <v>112</v>
      </c>
      <c r="G9" s="32" t="s">
        <v>11</v>
      </c>
      <c r="H9" s="2">
        <v>28</v>
      </c>
      <c r="I9" s="5"/>
      <c r="J9" s="12"/>
      <c r="K9" s="103"/>
      <c r="L9" s="104"/>
      <c r="M9" s="5"/>
      <c r="N9" s="12"/>
      <c r="O9" s="32" t="s">
        <v>11</v>
      </c>
      <c r="P9" s="2"/>
      <c r="Q9" s="5"/>
      <c r="R9" s="12"/>
      <c r="S9" s="32">
        <v>1</v>
      </c>
      <c r="T9" s="2" t="s">
        <v>11</v>
      </c>
      <c r="U9" s="5"/>
      <c r="V9" s="12"/>
      <c r="W9" s="32"/>
      <c r="X9" s="2" t="s">
        <v>11</v>
      </c>
      <c r="Y9" s="5"/>
      <c r="Z9" s="12"/>
      <c r="AA9" s="32"/>
      <c r="AB9" s="2">
        <v>28</v>
      </c>
      <c r="AC9" s="5"/>
      <c r="AD9" s="9"/>
      <c r="AE9" s="26">
        <f t="shared" ref="AE9:AE20" si="6">COUNTA(G9:I9,K9:M9,O9:Q9,S9:U9,W9:Y9,AA9:AC9)</f>
        <v>7</v>
      </c>
      <c r="AF9" s="55">
        <f t="shared" si="3"/>
        <v>4</v>
      </c>
      <c r="AG9" s="55">
        <f t="shared" si="4"/>
        <v>0</v>
      </c>
      <c r="AH9" s="68">
        <f t="shared" si="5"/>
        <v>0</v>
      </c>
      <c r="AI9" s="85"/>
      <c r="AK9" s="65"/>
      <c r="AL9" s="95"/>
      <c r="AM9" s="96"/>
      <c r="AN9" s="93"/>
      <c r="AO9" s="93"/>
      <c r="AP9" s="93"/>
    </row>
    <row r="10" spans="1:42" ht="15" customHeight="1">
      <c r="A10" s="65">
        <f t="shared" si="0"/>
        <v>0</v>
      </c>
      <c r="B10" s="65"/>
      <c r="C10" s="74">
        <f t="shared" si="1"/>
        <v>0</v>
      </c>
      <c r="D10" s="212"/>
      <c r="E10" s="77"/>
      <c r="F10" s="61"/>
      <c r="G10" s="30"/>
      <c r="H10" s="3"/>
      <c r="I10" s="6"/>
      <c r="J10" s="12"/>
      <c r="K10" s="108"/>
      <c r="L10" s="100"/>
      <c r="M10" s="6"/>
      <c r="N10" s="12"/>
      <c r="O10" s="30"/>
      <c r="P10" s="3"/>
      <c r="Q10" s="6"/>
      <c r="R10" s="12"/>
      <c r="S10" s="30"/>
      <c r="T10" s="3"/>
      <c r="U10" s="6"/>
      <c r="V10" s="12"/>
      <c r="W10" s="30"/>
      <c r="X10" s="3"/>
      <c r="Y10" s="6"/>
      <c r="Z10" s="12"/>
      <c r="AA10" s="30"/>
      <c r="AB10" s="3"/>
      <c r="AC10" s="6"/>
      <c r="AD10" s="9"/>
      <c r="AE10" s="26">
        <f t="shared" si="6"/>
        <v>0</v>
      </c>
      <c r="AF10" s="55">
        <f t="shared" si="3"/>
        <v>0</v>
      </c>
      <c r="AG10" s="55">
        <f t="shared" si="4"/>
        <v>0</v>
      </c>
      <c r="AH10" s="68">
        <f t="shared" si="5"/>
        <v>0</v>
      </c>
      <c r="AI10" s="84" t="s">
        <v>10</v>
      </c>
      <c r="AK10" s="65"/>
      <c r="AL10" s="95"/>
      <c r="AM10" s="96"/>
      <c r="AN10" s="93"/>
      <c r="AO10" s="93"/>
      <c r="AP10" s="93"/>
    </row>
    <row r="11" spans="1:42" ht="15" customHeight="1">
      <c r="A11" s="65">
        <f t="shared" si="0"/>
        <v>0</v>
      </c>
      <c r="B11" s="65"/>
      <c r="C11" s="74">
        <f t="shared" si="1"/>
        <v>0</v>
      </c>
      <c r="D11" s="213"/>
      <c r="E11" s="77"/>
      <c r="F11" s="61"/>
      <c r="G11" s="31"/>
      <c r="H11" s="4"/>
      <c r="I11" s="7"/>
      <c r="J11" s="12"/>
      <c r="K11" s="101"/>
      <c r="L11" s="102"/>
      <c r="M11" s="7"/>
      <c r="N11" s="12"/>
      <c r="O11" s="31"/>
      <c r="P11" s="4"/>
      <c r="Q11" s="7"/>
      <c r="R11" s="12"/>
      <c r="S11" s="31"/>
      <c r="T11" s="4"/>
      <c r="U11" s="7"/>
      <c r="V11" s="12"/>
      <c r="W11" s="31"/>
      <c r="X11" s="4"/>
      <c r="Y11" s="7"/>
      <c r="Z11" s="12"/>
      <c r="AA11" s="31"/>
      <c r="AB11" s="4"/>
      <c r="AC11" s="7"/>
      <c r="AD11" s="9"/>
      <c r="AE11" s="26">
        <f t="shared" si="6"/>
        <v>0</v>
      </c>
      <c r="AF11" s="55">
        <f t="shared" si="3"/>
        <v>0</v>
      </c>
      <c r="AG11" s="55">
        <f t="shared" si="4"/>
        <v>0</v>
      </c>
      <c r="AH11" s="68">
        <f t="shared" si="5"/>
        <v>0</v>
      </c>
      <c r="AI11" s="83"/>
      <c r="AK11" s="65"/>
      <c r="AL11" s="95"/>
      <c r="AM11" s="96"/>
      <c r="AN11" s="93"/>
      <c r="AO11" s="93"/>
      <c r="AP11" s="93"/>
    </row>
    <row r="12" spans="1:42" ht="15" customHeight="1">
      <c r="A12" s="65">
        <f t="shared" si="0"/>
        <v>0</v>
      </c>
      <c r="B12" s="65"/>
      <c r="C12" s="74">
        <f t="shared" si="1"/>
        <v>0</v>
      </c>
      <c r="D12" s="214">
        <v>4</v>
      </c>
      <c r="E12" s="77" t="s">
        <v>138</v>
      </c>
      <c r="F12" s="61" t="s">
        <v>114</v>
      </c>
      <c r="G12" s="32">
        <v>28</v>
      </c>
      <c r="H12" s="2"/>
      <c r="I12" s="5"/>
      <c r="J12" s="12"/>
      <c r="K12" s="32">
        <v>15</v>
      </c>
      <c r="L12" s="2"/>
      <c r="M12" s="5"/>
      <c r="N12" s="12"/>
      <c r="O12" s="32" t="s">
        <v>7</v>
      </c>
      <c r="P12" s="2"/>
      <c r="Q12" s="5"/>
      <c r="R12" s="12"/>
      <c r="S12" s="32" t="s">
        <v>11</v>
      </c>
      <c r="T12" s="2">
        <v>17</v>
      </c>
      <c r="U12" s="5"/>
      <c r="V12" s="12"/>
      <c r="W12" s="32"/>
      <c r="X12" s="2" t="s">
        <v>7</v>
      </c>
      <c r="Y12" s="5"/>
      <c r="Z12" s="12"/>
      <c r="AA12" s="32"/>
      <c r="AB12" s="2"/>
      <c r="AC12" s="5"/>
      <c r="AD12" s="9"/>
      <c r="AE12" s="26">
        <f t="shared" si="6"/>
        <v>6</v>
      </c>
      <c r="AF12" s="55">
        <f t="shared" si="3"/>
        <v>1</v>
      </c>
      <c r="AG12" s="55">
        <f t="shared" si="4"/>
        <v>0</v>
      </c>
      <c r="AH12" s="68">
        <f t="shared" si="5"/>
        <v>2</v>
      </c>
      <c r="AI12" s="83"/>
      <c r="AK12" s="93"/>
      <c r="AL12" s="95"/>
      <c r="AM12" s="96"/>
      <c r="AN12" s="93"/>
      <c r="AO12" s="93"/>
      <c r="AP12" s="93"/>
    </row>
    <row r="13" spans="1:42" ht="15" customHeight="1">
      <c r="A13" s="65">
        <f t="shared" si="0"/>
        <v>0</v>
      </c>
      <c r="B13" s="65"/>
      <c r="C13" s="74">
        <f t="shared" si="1"/>
        <v>0</v>
      </c>
      <c r="D13" s="212"/>
      <c r="E13" s="77"/>
      <c r="F13" s="61"/>
      <c r="G13" s="30"/>
      <c r="H13" s="3"/>
      <c r="I13" s="6"/>
      <c r="J13" s="12"/>
      <c r="K13" s="30"/>
      <c r="L13" s="3"/>
      <c r="M13" s="6"/>
      <c r="N13" s="12"/>
      <c r="O13" s="30"/>
      <c r="P13" s="3"/>
      <c r="Q13" s="6"/>
      <c r="R13" s="12"/>
      <c r="S13" s="30"/>
      <c r="T13" s="3"/>
      <c r="U13" s="6"/>
      <c r="V13" s="12"/>
      <c r="W13" s="30"/>
      <c r="X13" s="3"/>
      <c r="Y13" s="6"/>
      <c r="Z13" s="12"/>
      <c r="AA13" s="30"/>
      <c r="AB13" s="3"/>
      <c r="AC13" s="6"/>
      <c r="AD13" s="9"/>
      <c r="AE13" s="26">
        <f t="shared" si="6"/>
        <v>0</v>
      </c>
      <c r="AF13" s="55">
        <f t="shared" si="3"/>
        <v>0</v>
      </c>
      <c r="AG13" s="55">
        <f t="shared" si="4"/>
        <v>0</v>
      </c>
      <c r="AH13" s="68">
        <f t="shared" si="5"/>
        <v>0</v>
      </c>
      <c r="AI13" s="84"/>
      <c r="AK13" s="93"/>
      <c r="AL13" s="95"/>
      <c r="AM13" s="96"/>
      <c r="AN13" s="93"/>
      <c r="AO13" s="93"/>
      <c r="AP13" s="93"/>
    </row>
    <row r="14" spans="1:42" ht="15" customHeight="1">
      <c r="A14" s="65">
        <f t="shared" si="0"/>
        <v>0</v>
      </c>
      <c r="B14" s="65"/>
      <c r="C14" s="74">
        <f t="shared" si="1"/>
        <v>0</v>
      </c>
      <c r="D14" s="213"/>
      <c r="E14" s="77"/>
      <c r="F14" s="61"/>
      <c r="G14" s="31"/>
      <c r="H14" s="4"/>
      <c r="I14" s="7"/>
      <c r="J14" s="12"/>
      <c r="K14" s="31"/>
      <c r="L14" s="4"/>
      <c r="M14" s="7"/>
      <c r="N14" s="12"/>
      <c r="O14" s="31"/>
      <c r="P14" s="4"/>
      <c r="Q14" s="7"/>
      <c r="R14" s="12"/>
      <c r="S14" s="31"/>
      <c r="T14" s="4"/>
      <c r="U14" s="7"/>
      <c r="V14" s="12"/>
      <c r="W14" s="31"/>
      <c r="X14" s="4"/>
      <c r="Y14" s="7"/>
      <c r="Z14" s="12"/>
      <c r="AA14" s="31"/>
      <c r="AB14" s="4"/>
      <c r="AC14" s="7"/>
      <c r="AD14" s="9"/>
      <c r="AE14" s="26">
        <f t="shared" si="6"/>
        <v>0</v>
      </c>
      <c r="AF14" s="55">
        <f t="shared" si="3"/>
        <v>0</v>
      </c>
      <c r="AG14" s="55">
        <f t="shared" si="4"/>
        <v>0</v>
      </c>
      <c r="AH14" s="68">
        <f t="shared" si="5"/>
        <v>0</v>
      </c>
      <c r="AI14" s="84" t="s">
        <v>12</v>
      </c>
      <c r="AK14" s="93"/>
      <c r="AL14" s="95"/>
      <c r="AM14" s="96"/>
      <c r="AN14" s="93"/>
      <c r="AO14" s="93"/>
      <c r="AP14" s="93"/>
    </row>
    <row r="15" spans="1:42" ht="15" customHeight="1">
      <c r="A15" s="65">
        <f t="shared" si="0"/>
        <v>1</v>
      </c>
      <c r="B15" s="65"/>
      <c r="C15" s="74">
        <f t="shared" si="1"/>
        <v>0</v>
      </c>
      <c r="D15" s="214">
        <v>5</v>
      </c>
      <c r="E15" s="77" t="s">
        <v>136</v>
      </c>
      <c r="F15" s="61" t="s">
        <v>95</v>
      </c>
      <c r="G15" s="32" t="s">
        <v>11</v>
      </c>
      <c r="H15" s="2"/>
      <c r="I15" s="5"/>
      <c r="J15" s="12"/>
      <c r="K15" s="32">
        <v>28</v>
      </c>
      <c r="L15" s="2"/>
      <c r="M15" s="5"/>
      <c r="N15" s="12"/>
      <c r="O15" s="32" t="s">
        <v>7</v>
      </c>
      <c r="P15" s="2"/>
      <c r="Q15" s="5"/>
      <c r="R15" s="12"/>
      <c r="S15" s="32">
        <v>37</v>
      </c>
      <c r="T15" s="2"/>
      <c r="U15" s="5"/>
      <c r="V15" s="12"/>
      <c r="W15" s="32" t="s">
        <v>7</v>
      </c>
      <c r="X15" s="2"/>
      <c r="Y15" s="5"/>
      <c r="Z15" s="12"/>
      <c r="AA15" s="32" t="s">
        <v>7</v>
      </c>
      <c r="AB15" s="2"/>
      <c r="AC15" s="5"/>
      <c r="AD15" s="9"/>
      <c r="AE15" s="26">
        <f t="shared" si="6"/>
        <v>6</v>
      </c>
      <c r="AF15" s="55">
        <f t="shared" si="3"/>
        <v>1</v>
      </c>
      <c r="AG15" s="55">
        <f t="shared" si="4"/>
        <v>1</v>
      </c>
      <c r="AH15" s="68">
        <f t="shared" si="5"/>
        <v>3</v>
      </c>
      <c r="AI15" s="228"/>
      <c r="AK15" s="77"/>
      <c r="AL15" s="94"/>
      <c r="AM15" s="96"/>
      <c r="AN15" s="93"/>
      <c r="AO15" s="93"/>
      <c r="AP15" s="93"/>
    </row>
    <row r="16" spans="1:42" ht="15" customHeight="1">
      <c r="A16" s="65">
        <f t="shared" si="0"/>
        <v>0</v>
      </c>
      <c r="B16" s="65"/>
      <c r="C16" s="74">
        <f t="shared" si="1"/>
        <v>0</v>
      </c>
      <c r="D16" s="212"/>
      <c r="E16" s="77"/>
      <c r="F16" s="61"/>
      <c r="G16" s="30"/>
      <c r="H16" s="3"/>
      <c r="I16" s="6"/>
      <c r="J16" s="12"/>
      <c r="K16" s="30"/>
      <c r="L16" s="3"/>
      <c r="M16" s="6"/>
      <c r="N16" s="12"/>
      <c r="O16" s="30"/>
      <c r="P16" s="3"/>
      <c r="Q16" s="6"/>
      <c r="R16" s="12"/>
      <c r="S16" s="30"/>
      <c r="T16" s="3"/>
      <c r="U16" s="6"/>
      <c r="V16" s="12"/>
      <c r="W16" s="30"/>
      <c r="X16" s="3"/>
      <c r="Y16" s="6"/>
      <c r="Z16" s="12"/>
      <c r="AA16" s="30"/>
      <c r="AB16" s="3"/>
      <c r="AC16" s="6"/>
      <c r="AD16" s="9"/>
      <c r="AE16" s="26">
        <f t="shared" si="6"/>
        <v>0</v>
      </c>
      <c r="AF16" s="55">
        <f t="shared" si="3"/>
        <v>0</v>
      </c>
      <c r="AG16" s="55">
        <f t="shared" si="4"/>
        <v>0</v>
      </c>
      <c r="AH16" s="68">
        <f t="shared" si="5"/>
        <v>0</v>
      </c>
      <c r="AI16" s="228"/>
      <c r="AM16" s="93">
        <f>SUM(AM3:AM15)</f>
        <v>39</v>
      </c>
      <c r="AN16" s="93">
        <f>SUM(AN3:AN15)</f>
        <v>21</v>
      </c>
      <c r="AO16" s="93">
        <f>SUM(AO3:AO15)</f>
        <v>6</v>
      </c>
      <c r="AP16" s="93">
        <f>SUM(AP3:AP15)</f>
        <v>9</v>
      </c>
    </row>
    <row r="17" spans="1:42" ht="15" customHeight="1">
      <c r="A17" s="65">
        <f t="shared" si="0"/>
        <v>0</v>
      </c>
      <c r="B17" s="65"/>
      <c r="C17" s="74">
        <f t="shared" si="1"/>
        <v>0</v>
      </c>
      <c r="D17" s="213"/>
      <c r="E17" s="77"/>
      <c r="F17" s="61"/>
      <c r="G17" s="31"/>
      <c r="H17" s="4"/>
      <c r="I17" s="7"/>
      <c r="J17" s="12"/>
      <c r="K17" s="31"/>
      <c r="L17" s="4"/>
      <c r="M17" s="7"/>
      <c r="N17" s="12"/>
      <c r="O17" s="31"/>
      <c r="P17" s="4"/>
      <c r="Q17" s="7"/>
      <c r="R17" s="12"/>
      <c r="S17" s="31"/>
      <c r="T17" s="4"/>
      <c r="U17" s="7"/>
      <c r="V17" s="12"/>
      <c r="W17" s="31"/>
      <c r="X17" s="4"/>
      <c r="Y17" s="7"/>
      <c r="Z17" s="12"/>
      <c r="AA17" s="31"/>
      <c r="AB17" s="4"/>
      <c r="AC17" s="7"/>
      <c r="AD17" s="9"/>
      <c r="AE17" s="26">
        <f t="shared" si="6"/>
        <v>0</v>
      </c>
      <c r="AF17" s="55">
        <f t="shared" si="3"/>
        <v>0</v>
      </c>
      <c r="AG17" s="55">
        <f t="shared" si="4"/>
        <v>0</v>
      </c>
      <c r="AH17" s="68">
        <f t="shared" si="5"/>
        <v>0</v>
      </c>
      <c r="AI17" s="228"/>
    </row>
    <row r="18" spans="1:42" ht="15" customHeight="1">
      <c r="A18" s="65">
        <f t="shared" si="0"/>
        <v>4</v>
      </c>
      <c r="B18" s="65"/>
      <c r="C18" s="74">
        <f t="shared" si="1"/>
        <v>0</v>
      </c>
      <c r="D18" s="214">
        <v>6</v>
      </c>
      <c r="E18" s="77" t="s">
        <v>137</v>
      </c>
      <c r="F18" s="61" t="s">
        <v>110</v>
      </c>
      <c r="G18" s="32" t="s">
        <v>11</v>
      </c>
      <c r="H18" s="2"/>
      <c r="I18" s="5"/>
      <c r="J18" s="12"/>
      <c r="K18" s="32" t="s">
        <v>7</v>
      </c>
      <c r="L18" s="2"/>
      <c r="M18" s="5"/>
      <c r="N18" s="12"/>
      <c r="O18" s="32">
        <v>15</v>
      </c>
      <c r="P18" s="2"/>
      <c r="Q18" s="5"/>
      <c r="R18" s="12"/>
      <c r="S18" s="32" t="s">
        <v>11</v>
      </c>
      <c r="T18" s="2"/>
      <c r="U18" s="5"/>
      <c r="V18" s="12"/>
      <c r="W18" s="32" t="s">
        <v>11</v>
      </c>
      <c r="X18" s="2"/>
      <c r="Y18" s="5"/>
      <c r="Z18" s="12"/>
      <c r="AA18" s="32" t="s">
        <v>7</v>
      </c>
      <c r="AB18" s="2"/>
      <c r="AC18" s="5"/>
      <c r="AD18" s="9"/>
      <c r="AE18" s="26">
        <f t="shared" si="6"/>
        <v>6</v>
      </c>
      <c r="AF18" s="55">
        <f t="shared" si="3"/>
        <v>3</v>
      </c>
      <c r="AG18" s="55">
        <f t="shared" si="4"/>
        <v>4</v>
      </c>
      <c r="AH18" s="68">
        <f t="shared" si="5"/>
        <v>2</v>
      </c>
      <c r="AI18" s="228"/>
    </row>
    <row r="19" spans="1:42" ht="15" customHeight="1">
      <c r="A19" s="65">
        <f t="shared" si="0"/>
        <v>0</v>
      </c>
      <c r="B19" s="65"/>
      <c r="C19" s="74">
        <f t="shared" si="1"/>
        <v>0</v>
      </c>
      <c r="D19" s="218"/>
      <c r="E19" s="77"/>
      <c r="F19" s="61"/>
      <c r="G19" s="30"/>
      <c r="H19" s="3"/>
      <c r="I19" s="6"/>
      <c r="J19" s="12"/>
      <c r="K19" s="30"/>
      <c r="L19" s="3"/>
      <c r="M19" s="6"/>
      <c r="N19" s="12"/>
      <c r="O19" s="30"/>
      <c r="P19" s="3"/>
      <c r="Q19" s="6"/>
      <c r="R19" s="12"/>
      <c r="S19" s="30"/>
      <c r="T19" s="3"/>
      <c r="U19" s="6"/>
      <c r="V19" s="12"/>
      <c r="W19" s="99"/>
      <c r="X19" s="3"/>
      <c r="Y19" s="6"/>
      <c r="Z19" s="12"/>
      <c r="AA19" s="30"/>
      <c r="AB19" s="3"/>
      <c r="AC19" s="6"/>
      <c r="AD19" s="9"/>
      <c r="AE19" s="26">
        <f t="shared" si="6"/>
        <v>0</v>
      </c>
      <c r="AF19" s="55">
        <f t="shared" si="3"/>
        <v>0</v>
      </c>
      <c r="AG19" s="55">
        <f t="shared" si="4"/>
        <v>0</v>
      </c>
      <c r="AH19" s="68">
        <f t="shared" si="5"/>
        <v>0</v>
      </c>
      <c r="AI19" s="228"/>
    </row>
    <row r="20" spans="1:42" ht="15" customHeight="1" thickBot="1">
      <c r="A20" s="73">
        <f t="shared" si="0"/>
        <v>0</v>
      </c>
      <c r="B20" s="73"/>
      <c r="C20" s="74">
        <f t="shared" si="1"/>
        <v>0</v>
      </c>
      <c r="D20" s="218"/>
      <c r="E20" s="77"/>
      <c r="F20" s="61"/>
      <c r="G20" s="47"/>
      <c r="H20" s="48"/>
      <c r="I20" s="49"/>
      <c r="J20" s="50"/>
      <c r="K20" s="47"/>
      <c r="L20" s="48"/>
      <c r="M20" s="49"/>
      <c r="N20" s="50"/>
      <c r="O20" s="47"/>
      <c r="P20" s="48"/>
      <c r="Q20" s="49"/>
      <c r="R20" s="13"/>
      <c r="S20" s="47"/>
      <c r="T20" s="48"/>
      <c r="U20" s="49"/>
      <c r="V20" s="50"/>
      <c r="W20" s="47"/>
      <c r="X20" s="48"/>
      <c r="Y20" s="49"/>
      <c r="Z20" s="50"/>
      <c r="AA20" s="47"/>
      <c r="AB20" s="48"/>
      <c r="AC20" s="49"/>
      <c r="AD20" s="10"/>
      <c r="AE20" s="51">
        <f t="shared" si="6"/>
        <v>0</v>
      </c>
      <c r="AF20" s="55">
        <f t="shared" si="3"/>
        <v>0</v>
      </c>
      <c r="AG20" s="55">
        <f t="shared" si="4"/>
        <v>0</v>
      </c>
      <c r="AH20" s="69">
        <f t="shared" si="5"/>
        <v>0</v>
      </c>
      <c r="AI20" s="228"/>
    </row>
    <row r="21" spans="1:42" ht="15" customHeight="1" thickBot="1">
      <c r="A21" s="64">
        <f>SUM(A3:A20)</f>
        <v>6</v>
      </c>
      <c r="B21" s="64">
        <f>SUM(B3:B20)</f>
        <v>0</v>
      </c>
      <c r="C21" s="64">
        <f>SUM(C3:C20)</f>
        <v>0</v>
      </c>
      <c r="D21" s="219" t="s">
        <v>13</v>
      </c>
      <c r="E21" s="220"/>
      <c r="F21" s="221"/>
      <c r="G21" s="222">
        <f>COUNTIF(G3:I20,"R")+(COUNTIF(G3:I20,"HR")*2)</f>
        <v>6</v>
      </c>
      <c r="H21" s="223"/>
      <c r="I21" s="224"/>
      <c r="J21" s="58"/>
      <c r="K21" s="222">
        <f>COUNTIF(K3:M20,"R")+(COUNTIF(K3:M20,"HR")*2)+G21</f>
        <v>6</v>
      </c>
      <c r="L21" s="223"/>
      <c r="M21" s="224"/>
      <c r="N21" s="58"/>
      <c r="O21" s="222">
        <f>COUNTIF(O3:Q20,"R")+(COUNTIF(O3:Q20,"HR")*2)+K21</f>
        <v>9</v>
      </c>
      <c r="P21" s="223"/>
      <c r="Q21" s="224"/>
      <c r="R21" s="57"/>
      <c r="S21" s="222">
        <f>COUNTIF(S3:U20,"R")+(COUNTIF(S3:U20,"HR")*2)+O21</f>
        <v>16</v>
      </c>
      <c r="T21" s="223"/>
      <c r="U21" s="224"/>
      <c r="V21" s="58"/>
      <c r="W21" s="222">
        <f>COUNTIF(W3:Y20,"R")+(COUNTIF(W3:Y20,"HR")*2)+S21</f>
        <v>19</v>
      </c>
      <c r="X21" s="223"/>
      <c r="Y21" s="224"/>
      <c r="Z21" s="58"/>
      <c r="AA21" s="222">
        <f>COUNTIF(AA3:AC20,"R")+(COUNTIF(AA3:AC20,"HR")*2)+W21</f>
        <v>21</v>
      </c>
      <c r="AB21" s="223"/>
      <c r="AC21" s="224"/>
      <c r="AD21" s="52"/>
      <c r="AE21" s="40">
        <f>SUM(AE3:AE20)</f>
        <v>39</v>
      </c>
      <c r="AF21" s="41">
        <f>SUM(AF3:AF20)</f>
        <v>21</v>
      </c>
      <c r="AG21" s="42">
        <f>SUM(AG3:AG20)</f>
        <v>6</v>
      </c>
      <c r="AH21" s="70">
        <f>SUM(AH3:AH20)</f>
        <v>9</v>
      </c>
      <c r="AI21" s="229"/>
    </row>
    <row r="22" spans="1:42" ht="15" customHeight="1" thickBot="1">
      <c r="A22" s="64" t="s">
        <v>20</v>
      </c>
      <c r="B22" s="64" t="s">
        <v>29</v>
      </c>
      <c r="C22" s="64" t="s">
        <v>27</v>
      </c>
      <c r="D22" s="18" t="s">
        <v>6</v>
      </c>
      <c r="E22" s="18" t="s">
        <v>21</v>
      </c>
      <c r="F22" s="53" t="s">
        <v>4</v>
      </c>
      <c r="G22" s="225">
        <v>1</v>
      </c>
      <c r="H22" s="226"/>
      <c r="I22" s="227"/>
      <c r="J22" s="28" t="s">
        <v>5</v>
      </c>
      <c r="K22" s="225">
        <v>2</v>
      </c>
      <c r="L22" s="226"/>
      <c r="M22" s="227"/>
      <c r="N22" s="28" t="s">
        <v>5</v>
      </c>
      <c r="O22" s="225">
        <v>3</v>
      </c>
      <c r="P22" s="226"/>
      <c r="Q22" s="227"/>
      <c r="R22" s="88" t="s">
        <v>5</v>
      </c>
      <c r="S22" s="225">
        <v>4</v>
      </c>
      <c r="T22" s="226"/>
      <c r="U22" s="227"/>
      <c r="V22" s="28" t="s">
        <v>5</v>
      </c>
      <c r="W22" s="225">
        <v>5</v>
      </c>
      <c r="X22" s="226"/>
      <c r="Y22" s="227"/>
      <c r="Z22" s="28" t="s">
        <v>5</v>
      </c>
      <c r="AA22" s="225">
        <v>6</v>
      </c>
      <c r="AB22" s="226"/>
      <c r="AC22" s="227"/>
      <c r="AD22" s="28" t="s">
        <v>5</v>
      </c>
      <c r="AE22" s="54" t="s">
        <v>28</v>
      </c>
      <c r="AF22" s="43" t="s">
        <v>11</v>
      </c>
      <c r="AG22" s="44" t="s">
        <v>31</v>
      </c>
      <c r="AH22" s="46" t="s">
        <v>7</v>
      </c>
      <c r="AI22" s="71" t="s">
        <v>25</v>
      </c>
    </row>
    <row r="23" spans="1:42" ht="15" customHeight="1">
      <c r="A23" s="74">
        <f>COUNTIF($G$3:$AC$20,E23)</f>
        <v>2</v>
      </c>
      <c r="B23" s="74"/>
      <c r="C23" s="74">
        <f t="shared" ref="C23:C40" si="7">COUNTIF(G23:AC23,"HR")</f>
        <v>0</v>
      </c>
      <c r="D23" s="212">
        <v>1</v>
      </c>
      <c r="E23" s="77" t="s">
        <v>149</v>
      </c>
      <c r="F23" s="60" t="s">
        <v>44</v>
      </c>
      <c r="G23" s="29" t="s">
        <v>7</v>
      </c>
      <c r="H23" s="21"/>
      <c r="I23" s="22"/>
      <c r="J23" s="11"/>
      <c r="K23" s="29"/>
      <c r="L23" s="21" t="s">
        <v>11</v>
      </c>
      <c r="M23" s="22"/>
      <c r="N23" s="11"/>
      <c r="O23" s="29"/>
      <c r="P23" s="21" t="s">
        <v>11</v>
      </c>
      <c r="Q23" s="22"/>
      <c r="R23" s="11"/>
      <c r="S23" s="29"/>
      <c r="T23" s="21"/>
      <c r="U23" s="22"/>
      <c r="V23" s="11"/>
      <c r="W23" s="29" t="s">
        <v>11</v>
      </c>
      <c r="X23" s="21"/>
      <c r="Y23" s="22"/>
      <c r="Z23" s="11"/>
      <c r="AA23" s="29"/>
      <c r="AB23" s="21" t="s">
        <v>11</v>
      </c>
      <c r="AC23" s="22"/>
      <c r="AD23" s="8"/>
      <c r="AE23" s="26">
        <f>COUNTA(G23:I23,K23:M23,O23:Q23,S23:U23,W23:Y23,AA23:AC23)</f>
        <v>5</v>
      </c>
      <c r="AF23" s="55">
        <f>COUNTIF(G23:AC23,"R")+C23</f>
        <v>4</v>
      </c>
      <c r="AG23" s="55">
        <f>A23+B23</f>
        <v>2</v>
      </c>
      <c r="AH23" s="68">
        <f>COUNTIF(G23:AC23,"K")</f>
        <v>1</v>
      </c>
      <c r="AI23" s="86" t="s">
        <v>24</v>
      </c>
      <c r="AK23" s="77"/>
      <c r="AL23" s="94" t="s">
        <v>44</v>
      </c>
      <c r="AM23" s="93" cm="1">
        <f t="array" ref="AM23:AP23">_xlfn.CHOOSECOLS(_xlfn._xlws.FILTER($F$23:$AH$40,$F$23:$F$40=AL23),26,27,28,29)</f>
        <v>5</v>
      </c>
      <c r="AN23" s="93">
        <v>4</v>
      </c>
      <c r="AO23" s="93">
        <v>2</v>
      </c>
      <c r="AP23" s="93">
        <v>1</v>
      </c>
    </row>
    <row r="24" spans="1:42" ht="15" customHeight="1">
      <c r="A24" s="74">
        <f t="shared" ref="A24:A40" si="8">COUNTIF($G$3:$AC$20,E24)</f>
        <v>0</v>
      </c>
      <c r="B24" s="74"/>
      <c r="C24" s="74">
        <f t="shared" si="7"/>
        <v>0</v>
      </c>
      <c r="D24" s="212"/>
      <c r="E24" s="77"/>
      <c r="F24" s="61"/>
      <c r="G24" s="30"/>
      <c r="H24" s="3"/>
      <c r="I24" s="6"/>
      <c r="J24" s="12"/>
      <c r="K24" s="30"/>
      <c r="L24" s="3"/>
      <c r="M24" s="6"/>
      <c r="N24" s="12"/>
      <c r="O24" s="30"/>
      <c r="P24" s="3"/>
      <c r="Q24" s="6"/>
      <c r="R24" s="12"/>
      <c r="S24" s="30"/>
      <c r="T24" s="3"/>
      <c r="U24" s="6"/>
      <c r="V24" s="12"/>
      <c r="W24" s="30"/>
      <c r="X24" s="3"/>
      <c r="Y24" s="6"/>
      <c r="Z24" s="12"/>
      <c r="AA24" s="30"/>
      <c r="AB24" s="3"/>
      <c r="AC24" s="6"/>
      <c r="AD24" s="9"/>
      <c r="AE24" s="26">
        <f t="shared" ref="AE24:AE40" si="9">COUNTA(G24:I24,K24:M24,O24:Q24,S24:U24,W24:Y24,AA24:AC24)</f>
        <v>0</v>
      </c>
      <c r="AF24" s="55">
        <f t="shared" ref="AF24:AF40" si="10">COUNTIF(G24:AC24,"R")+C24</f>
        <v>0</v>
      </c>
      <c r="AG24" s="55">
        <f t="shared" ref="AG24:AG40" si="11">A24+B24</f>
        <v>0</v>
      </c>
      <c r="AH24" s="68">
        <f t="shared" ref="AH24:AH40" si="12">COUNTIF(G24:AC24,"K")</f>
        <v>0</v>
      </c>
      <c r="AI24" s="83"/>
      <c r="AK24" s="77"/>
      <c r="AL24" s="94" t="s">
        <v>42</v>
      </c>
      <c r="AM24" s="93" cm="1">
        <f t="array" ref="AM24:AP24">_xlfn.CHOOSECOLS(_xlfn._xlws.FILTER($F$23:$AH$40,$F$23:$F$40=AL24),26,27,28,29)</f>
        <v>5</v>
      </c>
      <c r="AN24" s="93">
        <v>3</v>
      </c>
      <c r="AO24" s="93">
        <v>4</v>
      </c>
      <c r="AP24" s="93">
        <v>2</v>
      </c>
    </row>
    <row r="25" spans="1:42" ht="15" customHeight="1">
      <c r="A25" s="74">
        <f t="shared" si="8"/>
        <v>0</v>
      </c>
      <c r="B25" s="74"/>
      <c r="C25" s="74">
        <f t="shared" si="7"/>
        <v>0</v>
      </c>
      <c r="D25" s="213"/>
      <c r="E25" s="77"/>
      <c r="F25" s="61"/>
      <c r="G25" s="31"/>
      <c r="H25" s="4"/>
      <c r="I25" s="7"/>
      <c r="J25" s="12"/>
      <c r="K25" s="31"/>
      <c r="L25" s="4"/>
      <c r="M25" s="7"/>
      <c r="N25" s="12"/>
      <c r="O25" s="31"/>
      <c r="P25" s="4"/>
      <c r="Q25" s="7"/>
      <c r="R25" s="12"/>
      <c r="S25" s="31"/>
      <c r="T25" s="4"/>
      <c r="U25" s="7"/>
      <c r="V25" s="12"/>
      <c r="W25" s="31"/>
      <c r="X25" s="4"/>
      <c r="Y25" s="7"/>
      <c r="Z25" s="12"/>
      <c r="AA25" s="31"/>
      <c r="AB25" s="4"/>
      <c r="AC25" s="7"/>
      <c r="AD25" s="9"/>
      <c r="AE25" s="26">
        <f t="shared" si="9"/>
        <v>0</v>
      </c>
      <c r="AF25" s="55">
        <f t="shared" si="10"/>
        <v>0</v>
      </c>
      <c r="AG25" s="55">
        <f t="shared" si="11"/>
        <v>0</v>
      </c>
      <c r="AH25" s="68">
        <f t="shared" si="12"/>
        <v>0</v>
      </c>
      <c r="AI25" s="83"/>
      <c r="AK25" s="77"/>
      <c r="AL25" s="94" t="s">
        <v>41</v>
      </c>
      <c r="AM25" s="93" cm="1">
        <f t="array" ref="AM25:AP25">_xlfn.CHOOSECOLS(_xlfn._xlws.FILTER($F$23:$AH$40,$F$23:$F$40=AL25),26,27,28,29)</f>
        <v>5</v>
      </c>
      <c r="AN25" s="93">
        <v>2</v>
      </c>
      <c r="AO25" s="93">
        <v>1</v>
      </c>
      <c r="AP25" s="93">
        <v>1</v>
      </c>
    </row>
    <row r="26" spans="1:42" ht="15" customHeight="1">
      <c r="A26" s="74">
        <f t="shared" si="8"/>
        <v>4</v>
      </c>
      <c r="B26" s="74"/>
      <c r="C26" s="74">
        <f t="shared" si="7"/>
        <v>0</v>
      </c>
      <c r="D26" s="214">
        <v>2</v>
      </c>
      <c r="E26" s="77" t="s">
        <v>147</v>
      </c>
      <c r="F26" s="27" t="s">
        <v>42</v>
      </c>
      <c r="G26" s="32" t="s">
        <v>11</v>
      </c>
      <c r="H26" s="2"/>
      <c r="I26" s="5"/>
      <c r="J26" s="12"/>
      <c r="K26" s="32"/>
      <c r="L26" s="2" t="s">
        <v>11</v>
      </c>
      <c r="M26" s="5"/>
      <c r="N26" s="12"/>
      <c r="O26" s="32"/>
      <c r="P26" s="2" t="s">
        <v>7</v>
      </c>
      <c r="Q26" s="5"/>
      <c r="R26" s="12"/>
      <c r="S26" s="32"/>
      <c r="T26" s="2"/>
      <c r="U26" s="5"/>
      <c r="V26" s="12"/>
      <c r="W26" s="32" t="s">
        <v>7</v>
      </c>
      <c r="X26" s="2"/>
      <c r="Y26" s="5"/>
      <c r="Z26" s="12"/>
      <c r="AA26" s="32"/>
      <c r="AB26" s="2" t="s">
        <v>11</v>
      </c>
      <c r="AC26" s="5"/>
      <c r="AD26" s="9"/>
      <c r="AE26" s="26">
        <f t="shared" si="9"/>
        <v>5</v>
      </c>
      <c r="AF26" s="55">
        <f t="shared" si="10"/>
        <v>3</v>
      </c>
      <c r="AG26" s="55">
        <f t="shared" si="11"/>
        <v>4</v>
      </c>
      <c r="AH26" s="68">
        <f t="shared" si="12"/>
        <v>2</v>
      </c>
      <c r="AI26" s="84" t="s">
        <v>9</v>
      </c>
      <c r="AK26" s="77"/>
      <c r="AL26" s="94" t="s">
        <v>123</v>
      </c>
      <c r="AM26" s="93" cm="1">
        <f t="array" ref="AM26:AP26">_xlfn.CHOOSECOLS(_xlfn._xlws.FILTER($F$23:$AH$40,$F$23:$F$40=AL26),26,27,28,29)</f>
        <v>5</v>
      </c>
      <c r="AN26" s="93">
        <v>1</v>
      </c>
      <c r="AO26" s="93">
        <v>1</v>
      </c>
      <c r="AP26" s="93">
        <v>1</v>
      </c>
    </row>
    <row r="27" spans="1:42" ht="15" customHeight="1">
      <c r="A27" s="74">
        <f t="shared" si="8"/>
        <v>0</v>
      </c>
      <c r="B27" s="74"/>
      <c r="C27" s="74">
        <f t="shared" si="7"/>
        <v>0</v>
      </c>
      <c r="D27" s="212"/>
      <c r="E27" s="77"/>
      <c r="F27" s="62"/>
      <c r="G27" s="30"/>
      <c r="H27" s="3"/>
      <c r="I27" s="6"/>
      <c r="J27" s="12"/>
      <c r="K27" s="30"/>
      <c r="L27" s="3"/>
      <c r="M27" s="6"/>
      <c r="N27" s="12"/>
      <c r="O27" s="30"/>
      <c r="P27" s="3"/>
      <c r="Q27" s="6"/>
      <c r="R27" s="12"/>
      <c r="S27" s="30"/>
      <c r="T27" s="3"/>
      <c r="U27" s="6"/>
      <c r="V27" s="12"/>
      <c r="W27" s="30"/>
      <c r="X27" s="3"/>
      <c r="Y27" s="6"/>
      <c r="Z27" s="12"/>
      <c r="AA27" s="99"/>
      <c r="AB27" s="100"/>
      <c r="AC27" s="6"/>
      <c r="AD27" s="9"/>
      <c r="AE27" s="26">
        <f t="shared" si="9"/>
        <v>0</v>
      </c>
      <c r="AF27" s="55">
        <f t="shared" si="10"/>
        <v>0</v>
      </c>
      <c r="AG27" s="55">
        <f t="shared" si="11"/>
        <v>0</v>
      </c>
      <c r="AH27" s="68">
        <f t="shared" si="12"/>
        <v>0</v>
      </c>
      <c r="AI27" s="83"/>
      <c r="AK27" s="77"/>
      <c r="AL27" s="94" t="s">
        <v>47</v>
      </c>
      <c r="AM27" s="93" cm="1">
        <f t="array" ref="AM27:AP27">_xlfn.CHOOSECOLS(_xlfn._xlws.FILTER($F$23:$AH$40,$F$23:$F$40=AL27),26,27,28,29)</f>
        <v>2</v>
      </c>
      <c r="AN27" s="93">
        <v>0</v>
      </c>
      <c r="AO27" s="93">
        <v>0</v>
      </c>
      <c r="AP27" s="93">
        <v>1</v>
      </c>
    </row>
    <row r="28" spans="1:42" ht="15" customHeight="1">
      <c r="A28" s="74">
        <f t="shared" si="8"/>
        <v>0</v>
      </c>
      <c r="B28" s="74"/>
      <c r="C28" s="74">
        <f t="shared" si="7"/>
        <v>0</v>
      </c>
      <c r="D28" s="213"/>
      <c r="E28" s="77"/>
      <c r="F28" s="62"/>
      <c r="G28" s="31"/>
      <c r="H28" s="4"/>
      <c r="I28" s="7"/>
      <c r="J28" s="12"/>
      <c r="K28" s="31"/>
      <c r="L28" s="4"/>
      <c r="M28" s="7"/>
      <c r="N28" s="12"/>
      <c r="O28" s="31"/>
      <c r="P28" s="4"/>
      <c r="Q28" s="7"/>
      <c r="R28" s="12"/>
      <c r="S28" s="31"/>
      <c r="T28" s="4"/>
      <c r="U28" s="7"/>
      <c r="V28" s="12"/>
      <c r="W28" s="31"/>
      <c r="X28" s="4"/>
      <c r="Y28" s="7"/>
      <c r="Z28" s="12"/>
      <c r="AA28" s="101"/>
      <c r="AB28" s="102"/>
      <c r="AC28" s="7"/>
      <c r="AD28" s="9"/>
      <c r="AE28" s="26">
        <f t="shared" si="9"/>
        <v>0</v>
      </c>
      <c r="AF28" s="55">
        <f t="shared" si="10"/>
        <v>0</v>
      </c>
      <c r="AG28" s="55">
        <f t="shared" si="11"/>
        <v>0</v>
      </c>
      <c r="AH28" s="68">
        <f t="shared" si="12"/>
        <v>0</v>
      </c>
      <c r="AI28" s="83"/>
      <c r="AK28" s="77"/>
      <c r="AL28" s="94" t="s">
        <v>49</v>
      </c>
      <c r="AM28" s="93" cm="1">
        <f t="array" ref="AM28:AP28">_xlfn.CHOOSECOLS(_xlfn._xlws.FILTER($F$23:$AH$40,$F$23:$F$40=AL28),26,27,28,29)</f>
        <v>2</v>
      </c>
      <c r="AN28" s="93">
        <v>0</v>
      </c>
      <c r="AO28" s="93">
        <v>0</v>
      </c>
      <c r="AP28" s="93">
        <v>2</v>
      </c>
    </row>
    <row r="29" spans="1:42" ht="15" customHeight="1">
      <c r="A29" s="74">
        <f t="shared" si="8"/>
        <v>1</v>
      </c>
      <c r="B29" s="74"/>
      <c r="C29" s="74">
        <f t="shared" si="7"/>
        <v>0</v>
      </c>
      <c r="D29" s="214">
        <v>3</v>
      </c>
      <c r="E29" s="77" t="s">
        <v>148</v>
      </c>
      <c r="F29" s="62" t="s">
        <v>41</v>
      </c>
      <c r="G29" s="32" t="s">
        <v>7</v>
      </c>
      <c r="H29" s="2"/>
      <c r="I29" s="5"/>
      <c r="J29" s="12"/>
      <c r="K29" s="32"/>
      <c r="L29" s="2">
        <v>56</v>
      </c>
      <c r="M29" s="5"/>
      <c r="N29" s="12"/>
      <c r="O29" s="32"/>
      <c r="P29" s="2"/>
      <c r="Q29" s="5"/>
      <c r="R29" s="12"/>
      <c r="S29" s="32" t="s">
        <v>11</v>
      </c>
      <c r="T29" s="2"/>
      <c r="U29" s="5"/>
      <c r="V29" s="12"/>
      <c r="W29" s="32" t="s">
        <v>11</v>
      </c>
      <c r="X29" s="2"/>
      <c r="Y29" s="5"/>
      <c r="Z29" s="12"/>
      <c r="AA29" s="103"/>
      <c r="AB29" s="104">
        <v>56</v>
      </c>
      <c r="AC29" s="5"/>
      <c r="AD29" s="9"/>
      <c r="AE29" s="26">
        <f t="shared" si="9"/>
        <v>5</v>
      </c>
      <c r="AF29" s="55">
        <f t="shared" si="10"/>
        <v>2</v>
      </c>
      <c r="AG29" s="55">
        <f t="shared" si="11"/>
        <v>1</v>
      </c>
      <c r="AH29" s="68">
        <f t="shared" si="12"/>
        <v>1</v>
      </c>
      <c r="AI29" s="85"/>
      <c r="AK29" s="77"/>
      <c r="AL29" s="94" t="s">
        <v>46</v>
      </c>
      <c r="AM29" s="93" cm="1">
        <f t="array" ref="AM29:AP29">_xlfn.CHOOSECOLS(_xlfn._xlws.FILTER($F$23:$AH$40,$F$23:$F$40=AL29),26,27,28,29)</f>
        <v>4</v>
      </c>
      <c r="AN29" s="93">
        <v>0</v>
      </c>
      <c r="AO29" s="93">
        <v>1</v>
      </c>
      <c r="AP29" s="93">
        <v>4</v>
      </c>
    </row>
    <row r="30" spans="1:42" ht="15" customHeight="1">
      <c r="A30" s="74">
        <f t="shared" si="8"/>
        <v>0</v>
      </c>
      <c r="B30" s="74"/>
      <c r="C30" s="74">
        <f t="shared" si="7"/>
        <v>0</v>
      </c>
      <c r="D30" s="212"/>
      <c r="E30" s="77"/>
      <c r="F30" s="61"/>
      <c r="G30" s="30"/>
      <c r="H30" s="3"/>
      <c r="I30" s="6"/>
      <c r="J30" s="12"/>
      <c r="K30" s="30"/>
      <c r="L30" s="3"/>
      <c r="M30" s="6"/>
      <c r="N30" s="12"/>
      <c r="O30" s="30"/>
      <c r="P30" s="3"/>
      <c r="Q30" s="6"/>
      <c r="R30" s="12"/>
      <c r="S30" s="30"/>
      <c r="T30" s="3"/>
      <c r="U30" s="6"/>
      <c r="V30" s="12"/>
      <c r="W30" s="30"/>
      <c r="X30" s="3"/>
      <c r="Y30" s="6"/>
      <c r="Z30" s="12"/>
      <c r="AA30" s="99"/>
      <c r="AB30" s="100"/>
      <c r="AC30" s="6"/>
      <c r="AD30" s="9"/>
      <c r="AE30" s="26">
        <f t="shared" si="9"/>
        <v>0</v>
      </c>
      <c r="AF30" s="55">
        <f t="shared" si="10"/>
        <v>0</v>
      </c>
      <c r="AG30" s="55">
        <f t="shared" si="11"/>
        <v>0</v>
      </c>
      <c r="AH30" s="68">
        <f t="shared" si="12"/>
        <v>0</v>
      </c>
      <c r="AI30" s="84" t="s">
        <v>10</v>
      </c>
      <c r="AK30" s="77"/>
      <c r="AL30" s="94"/>
      <c r="AM30" s="93"/>
      <c r="AN30" s="93"/>
      <c r="AO30" s="93"/>
      <c r="AP30" s="93"/>
    </row>
    <row r="31" spans="1:42" ht="15" customHeight="1">
      <c r="A31" s="74">
        <f t="shared" si="8"/>
        <v>0</v>
      </c>
      <c r="B31" s="74"/>
      <c r="C31" s="74">
        <f t="shared" si="7"/>
        <v>0</v>
      </c>
      <c r="D31" s="213"/>
      <c r="E31" s="77"/>
      <c r="F31" s="61"/>
      <c r="G31" s="31"/>
      <c r="H31" s="4"/>
      <c r="I31" s="7"/>
      <c r="J31" s="12"/>
      <c r="K31" s="31"/>
      <c r="L31" s="4"/>
      <c r="M31" s="7"/>
      <c r="N31" s="12"/>
      <c r="O31" s="31"/>
      <c r="P31" s="4"/>
      <c r="Q31" s="7"/>
      <c r="R31" s="12"/>
      <c r="S31" s="31"/>
      <c r="T31" s="4"/>
      <c r="U31" s="7"/>
      <c r="V31" s="12"/>
      <c r="W31" s="31"/>
      <c r="X31" s="4"/>
      <c r="Y31" s="7"/>
      <c r="Z31" s="12"/>
      <c r="AA31" s="101"/>
      <c r="AB31" s="102"/>
      <c r="AC31" s="7"/>
      <c r="AD31" s="9"/>
      <c r="AE31" s="26">
        <f t="shared" si="9"/>
        <v>0</v>
      </c>
      <c r="AF31" s="55">
        <f t="shared" si="10"/>
        <v>0</v>
      </c>
      <c r="AG31" s="55">
        <f t="shared" si="11"/>
        <v>0</v>
      </c>
      <c r="AH31" s="68">
        <f t="shared" si="12"/>
        <v>0</v>
      </c>
      <c r="AI31" s="83"/>
      <c r="AK31" s="77"/>
      <c r="AL31" s="94"/>
      <c r="AM31" s="93"/>
      <c r="AN31" s="93"/>
      <c r="AO31" s="93"/>
      <c r="AP31" s="93"/>
    </row>
    <row r="32" spans="1:42" ht="15" customHeight="1">
      <c r="A32" s="74">
        <f t="shared" si="8"/>
        <v>1</v>
      </c>
      <c r="B32" s="74"/>
      <c r="C32" s="74">
        <f t="shared" si="7"/>
        <v>0</v>
      </c>
      <c r="D32" s="214">
        <v>4</v>
      </c>
      <c r="E32" s="77" t="s">
        <v>146</v>
      </c>
      <c r="F32" s="61" t="s">
        <v>123</v>
      </c>
      <c r="G32" s="32">
        <v>55</v>
      </c>
      <c r="H32" s="2"/>
      <c r="I32" s="5"/>
      <c r="J32" s="12"/>
      <c r="K32" s="32"/>
      <c r="L32" s="2"/>
      <c r="M32" s="5"/>
      <c r="N32" s="12"/>
      <c r="O32" s="32" t="s">
        <v>11</v>
      </c>
      <c r="P32" s="2"/>
      <c r="Q32" s="5"/>
      <c r="R32" s="12"/>
      <c r="S32" s="32" t="s">
        <v>7</v>
      </c>
      <c r="T32" s="2"/>
      <c r="U32" s="5"/>
      <c r="V32" s="12"/>
      <c r="W32" s="32">
        <v>56</v>
      </c>
      <c r="X32" s="2"/>
      <c r="Y32" s="5"/>
      <c r="Z32" s="12"/>
      <c r="AA32" s="103"/>
      <c r="AB32" s="104">
        <v>56</v>
      </c>
      <c r="AC32" s="5"/>
      <c r="AD32" s="9"/>
      <c r="AE32" s="26">
        <f t="shared" si="9"/>
        <v>5</v>
      </c>
      <c r="AF32" s="55">
        <f t="shared" si="10"/>
        <v>1</v>
      </c>
      <c r="AG32" s="55">
        <f t="shared" si="11"/>
        <v>1</v>
      </c>
      <c r="AH32" s="68">
        <f t="shared" si="12"/>
        <v>1</v>
      </c>
      <c r="AI32" s="83"/>
      <c r="AK32" s="77"/>
      <c r="AL32" s="94"/>
      <c r="AM32" s="93"/>
      <c r="AN32" s="93"/>
      <c r="AO32" s="93"/>
      <c r="AP32" s="93"/>
    </row>
    <row r="33" spans="1:42" ht="15" customHeight="1">
      <c r="A33" s="74">
        <f t="shared" si="8"/>
        <v>0</v>
      </c>
      <c r="B33" s="74"/>
      <c r="C33" s="74">
        <f t="shared" si="7"/>
        <v>0</v>
      </c>
      <c r="D33" s="212"/>
      <c r="E33" s="77"/>
      <c r="F33" s="61"/>
      <c r="G33" s="30"/>
      <c r="H33" s="3"/>
      <c r="I33" s="6"/>
      <c r="J33" s="12"/>
      <c r="K33" s="30"/>
      <c r="L33" s="3"/>
      <c r="M33" s="6"/>
      <c r="N33" s="12"/>
      <c r="O33" s="30"/>
      <c r="P33" s="3"/>
      <c r="Q33" s="6"/>
      <c r="R33" s="12"/>
      <c r="S33" s="30"/>
      <c r="T33" s="3"/>
      <c r="U33" s="6"/>
      <c r="V33" s="12"/>
      <c r="W33" s="30"/>
      <c r="X33" s="3"/>
      <c r="Y33" s="6"/>
      <c r="Z33" s="12"/>
      <c r="AA33" s="99"/>
      <c r="AB33" s="100"/>
      <c r="AC33" s="6"/>
      <c r="AD33" s="9"/>
      <c r="AE33" s="26">
        <f t="shared" si="9"/>
        <v>0</v>
      </c>
      <c r="AF33" s="55">
        <f t="shared" si="10"/>
        <v>0</v>
      </c>
      <c r="AG33" s="55">
        <f t="shared" si="11"/>
        <v>0</v>
      </c>
      <c r="AH33" s="68">
        <f t="shared" si="12"/>
        <v>0</v>
      </c>
      <c r="AI33" s="84"/>
      <c r="AK33" s="93"/>
      <c r="AL33" s="94"/>
      <c r="AM33" s="93"/>
      <c r="AN33" s="93"/>
      <c r="AO33" s="93"/>
      <c r="AP33" s="93"/>
    </row>
    <row r="34" spans="1:42" ht="15" customHeight="1" thickBot="1">
      <c r="A34" s="74">
        <f t="shared" si="8"/>
        <v>0</v>
      </c>
      <c r="B34" s="74"/>
      <c r="C34" s="74">
        <f t="shared" si="7"/>
        <v>0</v>
      </c>
      <c r="D34" s="213"/>
      <c r="E34" s="77"/>
      <c r="F34" s="61"/>
      <c r="G34" s="31"/>
      <c r="H34" s="4"/>
      <c r="I34" s="7"/>
      <c r="J34" s="12"/>
      <c r="K34" s="31"/>
      <c r="L34" s="4"/>
      <c r="M34" s="7"/>
      <c r="N34" s="12"/>
      <c r="O34" s="31"/>
      <c r="P34" s="4"/>
      <c r="Q34" s="7"/>
      <c r="R34" s="12"/>
      <c r="S34" s="31"/>
      <c r="T34" s="4"/>
      <c r="U34" s="7"/>
      <c r="V34" s="12"/>
      <c r="W34" s="31"/>
      <c r="X34" s="4"/>
      <c r="Y34" s="7"/>
      <c r="Z34" s="12"/>
      <c r="AA34" s="31"/>
      <c r="AB34" s="4"/>
      <c r="AC34" s="7"/>
      <c r="AD34" s="9"/>
      <c r="AE34" s="26">
        <f t="shared" si="9"/>
        <v>0</v>
      </c>
      <c r="AF34" s="55">
        <f t="shared" si="10"/>
        <v>0</v>
      </c>
      <c r="AG34" s="55">
        <f t="shared" si="11"/>
        <v>0</v>
      </c>
      <c r="AH34" s="68">
        <f t="shared" si="12"/>
        <v>0</v>
      </c>
      <c r="AI34" s="87" t="s">
        <v>12</v>
      </c>
      <c r="AK34" s="93"/>
      <c r="AL34" s="94"/>
      <c r="AM34" s="93"/>
      <c r="AN34" s="93"/>
      <c r="AO34" s="93"/>
      <c r="AP34" s="93"/>
    </row>
    <row r="35" spans="1:42" ht="15" customHeight="1">
      <c r="A35" s="74">
        <f t="shared" si="8"/>
        <v>0</v>
      </c>
      <c r="B35" s="74"/>
      <c r="C35" s="74">
        <f t="shared" si="7"/>
        <v>0</v>
      </c>
      <c r="D35" s="214">
        <v>5</v>
      </c>
      <c r="E35" s="77" t="s">
        <v>151</v>
      </c>
      <c r="F35" s="61" t="s">
        <v>47</v>
      </c>
      <c r="G35" s="32"/>
      <c r="H35" s="2"/>
      <c r="I35" s="5"/>
      <c r="J35" s="12"/>
      <c r="K35" s="32">
        <v>23</v>
      </c>
      <c r="L35" s="2"/>
      <c r="M35" s="5"/>
      <c r="N35" s="12"/>
      <c r="O35" s="32" t="s">
        <v>7</v>
      </c>
      <c r="P35" s="2"/>
      <c r="Q35" s="5"/>
      <c r="R35" s="12"/>
      <c r="S35" s="32"/>
      <c r="T35" s="2"/>
      <c r="U35" s="5"/>
      <c r="V35" s="12"/>
      <c r="W35" s="32"/>
      <c r="X35" s="2"/>
      <c r="Y35" s="5"/>
      <c r="Z35" s="12"/>
      <c r="AA35" s="32"/>
      <c r="AB35" s="2"/>
      <c r="AC35" s="5"/>
      <c r="AD35" s="9"/>
      <c r="AE35" s="26">
        <f t="shared" si="9"/>
        <v>2</v>
      </c>
      <c r="AF35" s="55">
        <f t="shared" si="10"/>
        <v>0</v>
      </c>
      <c r="AG35" s="55">
        <f t="shared" si="11"/>
        <v>0</v>
      </c>
      <c r="AH35" s="68">
        <f t="shared" si="12"/>
        <v>1</v>
      </c>
      <c r="AI35" s="215"/>
      <c r="AK35" s="111"/>
      <c r="AL35" s="112"/>
      <c r="AM35" s="93">
        <f>SUM(AM23:AM34)</f>
        <v>28</v>
      </c>
      <c r="AN35" s="93">
        <f>SUM(AN23:AN32)</f>
        <v>10</v>
      </c>
      <c r="AO35" s="93">
        <f>SUM(AO23:AO32)</f>
        <v>9</v>
      </c>
      <c r="AP35" s="93">
        <f>SUM(AP23:AP32)</f>
        <v>12</v>
      </c>
    </row>
    <row r="36" spans="1:42" ht="15" customHeight="1">
      <c r="A36" s="74">
        <f t="shared" si="8"/>
        <v>0</v>
      </c>
      <c r="B36" s="74"/>
      <c r="C36" s="74">
        <f t="shared" si="7"/>
        <v>0</v>
      </c>
      <c r="D36" s="212"/>
      <c r="E36" s="77" t="s">
        <v>150</v>
      </c>
      <c r="F36" s="61" t="s">
        <v>49</v>
      </c>
      <c r="G36" s="30"/>
      <c r="H36" s="3"/>
      <c r="I36" s="6"/>
      <c r="J36" s="12"/>
      <c r="K36" s="30"/>
      <c r="L36" s="3"/>
      <c r="M36" s="6"/>
      <c r="N36" s="12"/>
      <c r="O36" s="30"/>
      <c r="P36" s="3"/>
      <c r="Q36" s="6"/>
      <c r="R36" s="12"/>
      <c r="S36" s="99" t="s">
        <v>7</v>
      </c>
      <c r="T36" s="3"/>
      <c r="U36" s="6"/>
      <c r="V36" s="12"/>
      <c r="W36" s="30" t="s">
        <v>7</v>
      </c>
      <c r="X36" s="3"/>
      <c r="Y36" s="6"/>
      <c r="Z36" s="12"/>
      <c r="AA36" s="30"/>
      <c r="AB36" s="3"/>
      <c r="AC36" s="6"/>
      <c r="AD36" s="9"/>
      <c r="AE36" s="26">
        <f t="shared" si="9"/>
        <v>2</v>
      </c>
      <c r="AF36" s="55">
        <f t="shared" si="10"/>
        <v>0</v>
      </c>
      <c r="AG36" s="55">
        <f t="shared" si="11"/>
        <v>0</v>
      </c>
      <c r="AH36" s="68">
        <f t="shared" si="12"/>
        <v>2</v>
      </c>
      <c r="AI36" s="216"/>
    </row>
    <row r="37" spans="1:42" ht="15" customHeight="1">
      <c r="A37" s="74">
        <f t="shared" si="8"/>
        <v>0</v>
      </c>
      <c r="B37" s="74"/>
      <c r="C37" s="74">
        <f t="shared" si="7"/>
        <v>0</v>
      </c>
      <c r="D37" s="213"/>
      <c r="E37" s="77"/>
      <c r="F37" s="61"/>
      <c r="G37" s="31"/>
      <c r="H37" s="4"/>
      <c r="I37" s="7"/>
      <c r="J37" s="12"/>
      <c r="K37" s="31"/>
      <c r="L37" s="4"/>
      <c r="M37" s="7"/>
      <c r="N37" s="12"/>
      <c r="O37" s="31"/>
      <c r="P37" s="4"/>
      <c r="Q37" s="7"/>
      <c r="R37" s="12"/>
      <c r="S37" s="101"/>
      <c r="T37" s="4"/>
      <c r="U37" s="7"/>
      <c r="V37" s="12"/>
      <c r="W37" s="31"/>
      <c r="X37" s="4"/>
      <c r="Y37" s="7"/>
      <c r="Z37" s="12"/>
      <c r="AA37" s="31"/>
      <c r="AB37" s="4"/>
      <c r="AC37" s="7"/>
      <c r="AD37" s="9"/>
      <c r="AE37" s="26">
        <f t="shared" si="9"/>
        <v>0</v>
      </c>
      <c r="AF37" s="55">
        <f t="shared" si="10"/>
        <v>0</v>
      </c>
      <c r="AG37" s="55">
        <f t="shared" si="11"/>
        <v>0</v>
      </c>
      <c r="AH37" s="68">
        <f t="shared" si="12"/>
        <v>0</v>
      </c>
      <c r="AI37" s="216"/>
    </row>
    <row r="38" spans="1:42" ht="15" customHeight="1">
      <c r="A38" s="74">
        <f t="shared" si="8"/>
        <v>1</v>
      </c>
      <c r="B38" s="74"/>
      <c r="C38" s="74">
        <f t="shared" si="7"/>
        <v>0</v>
      </c>
      <c r="D38" s="214">
        <v>6</v>
      </c>
      <c r="E38" s="77" t="s">
        <v>131</v>
      </c>
      <c r="F38" s="61" t="s">
        <v>46</v>
      </c>
      <c r="G38" s="32"/>
      <c r="H38" s="2"/>
      <c r="I38" s="5"/>
      <c r="J38" s="12"/>
      <c r="K38" s="32" t="s">
        <v>7</v>
      </c>
      <c r="L38" s="2"/>
      <c r="M38" s="5"/>
      <c r="N38" s="12"/>
      <c r="O38" s="32" t="s">
        <v>7</v>
      </c>
      <c r="P38" s="2"/>
      <c r="Q38" s="5"/>
      <c r="R38" s="12"/>
      <c r="S38" s="103" t="s">
        <v>7</v>
      </c>
      <c r="T38" s="2"/>
      <c r="U38" s="5"/>
      <c r="V38" s="12"/>
      <c r="W38" s="32"/>
      <c r="X38" s="2"/>
      <c r="Y38" s="5"/>
      <c r="Z38" s="12"/>
      <c r="AA38" s="32" t="s">
        <v>7</v>
      </c>
      <c r="AB38" s="2"/>
      <c r="AC38" s="5"/>
      <c r="AD38" s="9"/>
      <c r="AE38" s="26">
        <f t="shared" si="9"/>
        <v>4</v>
      </c>
      <c r="AF38" s="55">
        <f t="shared" si="10"/>
        <v>0</v>
      </c>
      <c r="AG38" s="55">
        <f t="shared" si="11"/>
        <v>1</v>
      </c>
      <c r="AH38" s="68">
        <f t="shared" si="12"/>
        <v>4</v>
      </c>
      <c r="AI38" s="216"/>
    </row>
    <row r="39" spans="1:42" ht="15" customHeight="1">
      <c r="A39" s="74">
        <f t="shared" si="8"/>
        <v>0</v>
      </c>
      <c r="B39" s="74"/>
      <c r="C39" s="74">
        <f t="shared" si="7"/>
        <v>0</v>
      </c>
      <c r="D39" s="218"/>
      <c r="E39" s="77"/>
      <c r="F39" s="61"/>
      <c r="G39" s="30"/>
      <c r="H39" s="3"/>
      <c r="I39" s="6"/>
      <c r="J39" s="12"/>
      <c r="K39" s="30"/>
      <c r="L39" s="3"/>
      <c r="M39" s="6"/>
      <c r="N39" s="12"/>
      <c r="O39" s="30"/>
      <c r="P39" s="3"/>
      <c r="Q39" s="6"/>
      <c r="R39" s="12"/>
      <c r="S39" s="99"/>
      <c r="T39" s="3"/>
      <c r="U39" s="6"/>
      <c r="V39" s="12"/>
      <c r="W39" s="30"/>
      <c r="X39" s="3"/>
      <c r="Y39" s="6"/>
      <c r="Z39" s="12"/>
      <c r="AA39" s="30"/>
      <c r="AB39" s="3"/>
      <c r="AC39" s="6"/>
      <c r="AD39" s="9"/>
      <c r="AE39" s="26">
        <f t="shared" si="9"/>
        <v>0</v>
      </c>
      <c r="AF39" s="55">
        <f t="shared" si="10"/>
        <v>0</v>
      </c>
      <c r="AG39" s="55">
        <f t="shared" si="11"/>
        <v>0</v>
      </c>
      <c r="AH39" s="68">
        <f t="shared" si="12"/>
        <v>0</v>
      </c>
      <c r="AI39" s="216"/>
    </row>
    <row r="40" spans="1:42" ht="15" customHeight="1" thickBot="1">
      <c r="A40" s="74">
        <f t="shared" si="8"/>
        <v>0</v>
      </c>
      <c r="B40" s="81"/>
      <c r="C40" s="74">
        <f t="shared" si="7"/>
        <v>0</v>
      </c>
      <c r="D40" s="218"/>
      <c r="E40" s="77"/>
      <c r="F40" s="61"/>
      <c r="G40" s="47"/>
      <c r="H40" s="48"/>
      <c r="I40" s="49"/>
      <c r="J40" s="50"/>
      <c r="K40" s="47"/>
      <c r="L40" s="48"/>
      <c r="M40" s="49"/>
      <c r="N40" s="50"/>
      <c r="O40" s="47"/>
      <c r="P40" s="48"/>
      <c r="Q40" s="49"/>
      <c r="R40" s="13"/>
      <c r="S40" s="47"/>
      <c r="T40" s="48"/>
      <c r="U40" s="49"/>
      <c r="V40" s="50"/>
      <c r="W40" s="47"/>
      <c r="X40" s="48"/>
      <c r="Y40" s="49"/>
      <c r="Z40" s="50"/>
      <c r="AA40" s="47"/>
      <c r="AB40" s="48"/>
      <c r="AC40" s="49"/>
      <c r="AD40" s="10"/>
      <c r="AE40" s="51">
        <f t="shared" si="9"/>
        <v>0</v>
      </c>
      <c r="AF40" s="55">
        <f t="shared" si="10"/>
        <v>0</v>
      </c>
      <c r="AG40" s="55">
        <f t="shared" si="11"/>
        <v>0</v>
      </c>
      <c r="AH40" s="69">
        <f t="shared" si="12"/>
        <v>0</v>
      </c>
      <c r="AI40" s="216"/>
    </row>
    <row r="41" spans="1:42" ht="16.2" customHeight="1" thickBot="1">
      <c r="A41" s="64">
        <f>SUM(A23:A40)</f>
        <v>9</v>
      </c>
      <c r="B41" s="64">
        <f>SUM(B23:B40)</f>
        <v>0</v>
      </c>
      <c r="C41" s="64">
        <f>SUM(C23:C40)</f>
        <v>0</v>
      </c>
      <c r="D41" s="219" t="s">
        <v>13</v>
      </c>
      <c r="E41" s="220"/>
      <c r="F41" s="221"/>
      <c r="G41" s="222">
        <f>COUNTIF(G23:I40,"R")+(COUNTIF(G23:I40,"HR")*2)</f>
        <v>1</v>
      </c>
      <c r="H41" s="223"/>
      <c r="I41" s="224"/>
      <c r="J41" s="58"/>
      <c r="K41" s="222">
        <f>COUNTIF(K23:M40,"R")+(COUNTIF(K23:M40,"HR")*2)+G41</f>
        <v>3</v>
      </c>
      <c r="L41" s="223"/>
      <c r="M41" s="224"/>
      <c r="N41" s="58"/>
      <c r="O41" s="222">
        <f>COUNTIF(O23:Q40,"R")+(COUNTIF(O23:Q40,"HR")*2)+K41</f>
        <v>5</v>
      </c>
      <c r="P41" s="223"/>
      <c r="Q41" s="224"/>
      <c r="R41" s="57"/>
      <c r="S41" s="222">
        <f>COUNTIF(S23:U40,"R")+(COUNTIF(S23:U40,"HR")*2)+O41</f>
        <v>6</v>
      </c>
      <c r="T41" s="223"/>
      <c r="U41" s="224"/>
      <c r="V41" s="58"/>
      <c r="W41" s="222">
        <f>COUNTIF(W23:Y40,"R")+(COUNTIF(W23:Y40,"HR")*2)+S41</f>
        <v>8</v>
      </c>
      <c r="X41" s="223"/>
      <c r="Y41" s="224"/>
      <c r="Z41" s="58"/>
      <c r="AA41" s="222">
        <f>COUNTIF(AA23:AC40,"R")+(COUNTIF(AA23:AC40,"HR")*2)+W41</f>
        <v>10</v>
      </c>
      <c r="AB41" s="223"/>
      <c r="AC41" s="224"/>
      <c r="AD41" s="52"/>
      <c r="AE41" s="40">
        <f>SUM(AE23:AE40)</f>
        <v>28</v>
      </c>
      <c r="AF41" s="41">
        <f>SUM(AF23:AF40)</f>
        <v>10</v>
      </c>
      <c r="AG41" s="42">
        <f>SUM(AG23:AG40)</f>
        <v>9</v>
      </c>
      <c r="AH41" s="70">
        <f>SUM(AH23:AH40)</f>
        <v>12</v>
      </c>
      <c r="AI41" s="217"/>
    </row>
    <row r="42" spans="1:42" ht="12" customHeight="1">
      <c r="F42" s="1"/>
      <c r="G42" s="38"/>
      <c r="H42" s="38"/>
      <c r="I42" s="38"/>
      <c r="J42" s="39"/>
      <c r="K42" s="1"/>
      <c r="L42" s="1"/>
      <c r="M42" s="1"/>
      <c r="N42" s="1"/>
      <c r="O42"/>
      <c r="P42"/>
      <c r="Q42"/>
    </row>
    <row r="43" spans="1:42" ht="12" customHeight="1">
      <c r="F43" s="1"/>
      <c r="G43" s="38"/>
      <c r="H43" s="38"/>
      <c r="I43" s="38"/>
      <c r="J43" s="39"/>
      <c r="K43" s="1"/>
      <c r="L43" s="1"/>
      <c r="M43" s="1"/>
      <c r="N43" s="1"/>
      <c r="O43"/>
      <c r="P43"/>
      <c r="Q43"/>
    </row>
    <row r="44" spans="1:42" ht="12" customHeight="1">
      <c r="F44" s="1"/>
      <c r="G44" s="38"/>
      <c r="H44" s="38"/>
      <c r="I44" s="38"/>
      <c r="J44" s="39"/>
      <c r="K44" s="1"/>
      <c r="L44" s="1"/>
      <c r="M44" s="1"/>
      <c r="N44" s="1"/>
      <c r="O44"/>
      <c r="P44"/>
      <c r="Q44"/>
    </row>
    <row r="45" spans="1:42" ht="12" customHeight="1">
      <c r="F45" s="1"/>
      <c r="G45" s="38"/>
      <c r="H45" s="38"/>
      <c r="I45" s="38"/>
      <c r="J45" s="39"/>
      <c r="K45" s="1"/>
      <c r="L45" s="1"/>
      <c r="M45" s="1"/>
      <c r="N45" s="1"/>
      <c r="O45"/>
      <c r="P45"/>
      <c r="Q45"/>
    </row>
    <row r="46" spans="1:42" ht="12" customHeight="1">
      <c r="F46" s="1"/>
      <c r="G46" s="38"/>
      <c r="H46" s="38"/>
      <c r="I46" s="38"/>
      <c r="J46" s="39"/>
      <c r="K46" s="1"/>
      <c r="L46" s="1"/>
      <c r="M46" s="1"/>
      <c r="N46" s="1"/>
      <c r="O46"/>
      <c r="P46"/>
      <c r="Q46"/>
    </row>
    <row r="47" spans="1:42" ht="12" customHeight="1">
      <c r="F47" s="1"/>
      <c r="G47" s="38"/>
      <c r="H47" s="38"/>
      <c r="I47" s="38"/>
      <c r="J47" s="39"/>
      <c r="K47" s="1"/>
      <c r="L47" s="1"/>
      <c r="M47" s="1"/>
      <c r="N47" s="1"/>
      <c r="O47"/>
      <c r="P47"/>
      <c r="Q47"/>
    </row>
    <row r="48" spans="1:42" ht="12" customHeight="1">
      <c r="F48" s="1"/>
      <c r="G48" s="38"/>
      <c r="H48" s="38"/>
      <c r="I48" s="38"/>
      <c r="J48" s="39"/>
      <c r="K48" s="1"/>
      <c r="L48" s="1"/>
      <c r="M48" s="1"/>
      <c r="N48" s="1"/>
      <c r="O48"/>
      <c r="P48"/>
      <c r="Q48"/>
    </row>
    <row r="49" spans="6:17" ht="12" customHeight="1">
      <c r="F49" s="1"/>
      <c r="G49" s="38"/>
      <c r="H49" s="38"/>
      <c r="I49" s="38"/>
      <c r="J49" s="39"/>
      <c r="K49" s="1"/>
      <c r="L49" s="1"/>
      <c r="M49" s="1"/>
      <c r="N49" s="1"/>
      <c r="O49"/>
      <c r="P49"/>
      <c r="Q49"/>
    </row>
    <row r="50" spans="6:17" ht="12" customHeight="1">
      <c r="F50" s="1"/>
      <c r="G50" s="38"/>
      <c r="H50" s="38"/>
      <c r="I50" s="38"/>
      <c r="J50" s="39"/>
      <c r="K50" s="1"/>
      <c r="L50" s="1"/>
      <c r="M50" s="1"/>
      <c r="N50" s="1"/>
      <c r="O50"/>
      <c r="P50"/>
      <c r="Q50"/>
    </row>
    <row r="51" spans="6:17" ht="12" customHeight="1">
      <c r="F51" s="1"/>
      <c r="G51" s="38"/>
      <c r="H51" s="38"/>
      <c r="I51" s="38"/>
      <c r="J51" s="39"/>
      <c r="K51" s="1"/>
      <c r="L51" s="1"/>
      <c r="M51" s="1"/>
      <c r="N51" s="1"/>
      <c r="O51"/>
      <c r="P51"/>
      <c r="Q51"/>
    </row>
    <row r="52" spans="6:17" ht="12" customHeight="1">
      <c r="F52" s="1"/>
      <c r="G52" s="38"/>
      <c r="H52" s="38"/>
      <c r="I52" s="38"/>
      <c r="J52" s="39"/>
      <c r="K52" s="1"/>
      <c r="L52" s="1"/>
      <c r="M52" s="1"/>
      <c r="N52" s="1"/>
      <c r="O52"/>
      <c r="P52"/>
      <c r="Q52"/>
    </row>
    <row r="53" spans="6:17" ht="12" customHeight="1">
      <c r="F53" s="1"/>
      <c r="G53" s="38"/>
      <c r="H53" s="38"/>
      <c r="I53" s="38"/>
      <c r="J53" s="39"/>
      <c r="K53" s="1"/>
      <c r="L53" s="1"/>
      <c r="M53" s="1"/>
      <c r="N53" s="1"/>
      <c r="O53"/>
      <c r="P53"/>
      <c r="Q53"/>
    </row>
    <row r="54" spans="6:17" ht="12" customHeight="1">
      <c r="F54" s="1"/>
      <c r="G54" s="38"/>
      <c r="H54" s="38"/>
      <c r="I54" s="38"/>
      <c r="J54" s="39"/>
      <c r="K54" s="1"/>
      <c r="L54" s="1"/>
      <c r="M54" s="1"/>
      <c r="N54" s="1"/>
      <c r="O54"/>
      <c r="P54"/>
      <c r="Q54"/>
    </row>
    <row r="55" spans="6:17" ht="12" customHeight="1">
      <c r="F55" s="1"/>
      <c r="G55" s="38"/>
      <c r="H55" s="38"/>
      <c r="I55" s="38"/>
      <c r="J55" s="39"/>
      <c r="K55" s="1"/>
      <c r="L55" s="1"/>
      <c r="M55" s="1"/>
      <c r="N55" s="1"/>
      <c r="O55"/>
      <c r="P55"/>
      <c r="Q55"/>
    </row>
    <row r="56" spans="6:17" ht="12" customHeight="1">
      <c r="F56" s="1"/>
      <c r="G56" s="38"/>
      <c r="H56" s="38"/>
      <c r="I56" s="38"/>
      <c r="J56" s="39"/>
      <c r="K56" s="1"/>
      <c r="L56" s="1"/>
      <c r="M56" s="1"/>
      <c r="N56" s="1"/>
      <c r="O56"/>
      <c r="P56"/>
      <c r="Q56"/>
    </row>
    <row r="57" spans="6:17" ht="12" customHeight="1">
      <c r="F57" s="1"/>
      <c r="G57" s="38"/>
      <c r="H57" s="38"/>
      <c r="I57" s="38"/>
      <c r="J57" s="39"/>
      <c r="K57" s="1"/>
      <c r="L57" s="1"/>
      <c r="M57" s="1"/>
      <c r="N57" s="1"/>
      <c r="O57"/>
      <c r="P57"/>
      <c r="Q57"/>
    </row>
    <row r="58" spans="6:17" ht="12" customHeight="1">
      <c r="F58" s="1"/>
      <c r="G58" s="38"/>
      <c r="H58" s="38"/>
      <c r="I58" s="38"/>
      <c r="J58" s="39"/>
      <c r="K58" s="1"/>
      <c r="L58" s="1"/>
      <c r="M58" s="1"/>
      <c r="N58" s="1"/>
      <c r="O58"/>
      <c r="P58"/>
      <c r="Q58"/>
    </row>
    <row r="59" spans="6:17">
      <c r="F59" s="1"/>
      <c r="G59" s="38"/>
      <c r="H59" s="38"/>
      <c r="I59" s="38"/>
      <c r="J59" s="39"/>
      <c r="K59" s="1"/>
      <c r="L59" s="1"/>
      <c r="M59" s="1"/>
      <c r="N59" s="1"/>
      <c r="O59"/>
      <c r="P59"/>
      <c r="Q59"/>
    </row>
    <row r="60" spans="6:17" ht="12" customHeight="1">
      <c r="F60" s="1"/>
      <c r="G60" s="38"/>
      <c r="H60" s="38"/>
      <c r="I60" s="38"/>
      <c r="J60" s="39"/>
      <c r="K60" s="1"/>
      <c r="L60" s="1"/>
      <c r="M60" s="1"/>
      <c r="N60" s="1"/>
      <c r="O60"/>
      <c r="P60"/>
      <c r="Q60"/>
    </row>
    <row r="61" spans="6:17" ht="12" customHeight="1">
      <c r="F61" s="1"/>
      <c r="G61" s="38"/>
      <c r="H61" s="38"/>
      <c r="I61" s="38"/>
      <c r="J61" s="39"/>
      <c r="K61" s="1"/>
      <c r="L61" s="1"/>
      <c r="M61" s="1"/>
      <c r="N61" s="1"/>
      <c r="O61"/>
      <c r="P61"/>
      <c r="Q61"/>
    </row>
    <row r="62" spans="6:17" ht="12" customHeight="1">
      <c r="F62" s="1"/>
      <c r="G62" s="38"/>
      <c r="H62" s="38"/>
      <c r="I62" s="38"/>
      <c r="J62" s="39"/>
      <c r="K62" s="1"/>
      <c r="L62" s="1"/>
      <c r="M62" s="1"/>
      <c r="N62" s="1"/>
      <c r="O62"/>
      <c r="P62"/>
      <c r="Q62"/>
    </row>
    <row r="63" spans="6:17" ht="12" customHeight="1">
      <c r="F63" s="1"/>
      <c r="G63" s="38"/>
      <c r="H63" s="38"/>
      <c r="I63" s="38"/>
      <c r="J63" s="39"/>
      <c r="K63" s="1"/>
      <c r="L63" s="1"/>
      <c r="M63" s="1"/>
      <c r="N63" s="1"/>
      <c r="O63"/>
      <c r="P63"/>
      <c r="Q63"/>
    </row>
    <row r="64" spans="6:17" ht="12" customHeight="1">
      <c r="F64" s="1"/>
      <c r="G64" s="38"/>
      <c r="H64" s="38"/>
      <c r="I64" s="38"/>
      <c r="J64" s="39"/>
      <c r="K64" s="1"/>
      <c r="L64" s="1"/>
      <c r="M64" s="1"/>
      <c r="N64" s="1"/>
      <c r="O64"/>
      <c r="P64"/>
      <c r="Q64"/>
    </row>
    <row r="65" spans="6:17" ht="12" customHeight="1">
      <c r="F65" s="1"/>
      <c r="G65" s="38"/>
      <c r="H65" s="38"/>
      <c r="I65" s="38"/>
      <c r="J65" s="39"/>
      <c r="K65" s="1"/>
      <c r="L65" s="1"/>
      <c r="M65" s="1"/>
      <c r="N65" s="1"/>
      <c r="O65"/>
      <c r="P65"/>
      <c r="Q65"/>
    </row>
    <row r="66" spans="6:17" ht="12" customHeight="1">
      <c r="F66" s="1"/>
      <c r="G66" s="38"/>
      <c r="H66" s="38"/>
      <c r="I66" s="38"/>
      <c r="J66" s="39"/>
      <c r="K66" s="1"/>
      <c r="L66" s="1"/>
      <c r="M66" s="1"/>
      <c r="N66" s="1"/>
      <c r="O66"/>
      <c r="P66"/>
      <c r="Q66"/>
    </row>
    <row r="67" spans="6:17" ht="12" customHeight="1">
      <c r="F67" s="1"/>
      <c r="G67" s="38"/>
      <c r="H67" s="38"/>
      <c r="I67" s="38"/>
      <c r="J67" s="39"/>
      <c r="K67" s="1"/>
      <c r="L67" s="1"/>
      <c r="M67" s="1"/>
      <c r="N67" s="1"/>
      <c r="O67"/>
      <c r="P67"/>
      <c r="Q67"/>
    </row>
    <row r="68" spans="6:17" ht="12" customHeight="1">
      <c r="F68" s="1"/>
      <c r="G68" s="38"/>
      <c r="H68" s="38"/>
      <c r="I68" s="38"/>
      <c r="J68" s="39"/>
      <c r="K68" s="1"/>
      <c r="L68" s="1"/>
      <c r="M68" s="1"/>
      <c r="N68" s="1"/>
      <c r="O68"/>
      <c r="P68"/>
      <c r="Q68"/>
    </row>
    <row r="69" spans="6:17" ht="12" customHeight="1">
      <c r="F69" s="1"/>
      <c r="G69" s="38"/>
      <c r="H69" s="38"/>
      <c r="I69" s="38"/>
      <c r="J69" s="39"/>
      <c r="K69" s="1"/>
      <c r="L69" s="1"/>
      <c r="M69" s="1"/>
      <c r="N69" s="1"/>
      <c r="O69"/>
      <c r="P69"/>
      <c r="Q69"/>
    </row>
    <row r="70" spans="6:17" ht="12" customHeight="1">
      <c r="F70" s="1"/>
      <c r="G70" s="38"/>
      <c r="H70" s="38"/>
      <c r="I70" s="38"/>
      <c r="J70" s="39"/>
      <c r="K70" s="1"/>
      <c r="L70" s="1"/>
      <c r="M70" s="1"/>
      <c r="N70" s="1"/>
      <c r="O70"/>
      <c r="P70"/>
      <c r="Q70"/>
    </row>
    <row r="71" spans="6:17" ht="12" customHeight="1">
      <c r="F71" s="1"/>
      <c r="G71" s="38"/>
      <c r="H71" s="38"/>
      <c r="I71" s="38"/>
      <c r="J71" s="39"/>
      <c r="K71" s="1"/>
      <c r="L71" s="1"/>
      <c r="M71" s="1"/>
      <c r="N71" s="1"/>
      <c r="O71"/>
      <c r="P71"/>
      <c r="Q71"/>
    </row>
    <row r="72" spans="6:17" ht="12" customHeight="1">
      <c r="F72" s="1"/>
      <c r="G72" s="38"/>
      <c r="H72" s="38"/>
      <c r="I72" s="38"/>
      <c r="J72" s="39"/>
      <c r="K72" s="1"/>
      <c r="L72" s="1"/>
      <c r="M72" s="1"/>
      <c r="N72" s="1"/>
      <c r="O72"/>
      <c r="P72"/>
      <c r="Q72"/>
    </row>
    <row r="73" spans="6:17" ht="12" customHeight="1">
      <c r="F73" s="1"/>
      <c r="G73" s="38"/>
      <c r="H73" s="38"/>
      <c r="I73" s="38"/>
      <c r="J73" s="39"/>
      <c r="K73" s="1"/>
      <c r="L73" s="1"/>
      <c r="M73" s="1"/>
      <c r="N73" s="1"/>
      <c r="O73"/>
      <c r="P73"/>
      <c r="Q73"/>
    </row>
    <row r="74" spans="6:17" ht="12" customHeight="1">
      <c r="F74" s="1"/>
      <c r="G74" s="38"/>
      <c r="H74" s="38"/>
      <c r="I74" s="38"/>
      <c r="J74" s="39"/>
      <c r="K74" s="1"/>
      <c r="L74" s="1"/>
      <c r="M74" s="1"/>
      <c r="N74" s="1"/>
      <c r="O74"/>
      <c r="P74"/>
      <c r="Q74"/>
    </row>
    <row r="75" spans="6:17" ht="12" customHeight="1">
      <c r="F75" s="1"/>
      <c r="G75" s="38"/>
      <c r="H75" s="38"/>
      <c r="I75" s="38"/>
      <c r="J75" s="39"/>
      <c r="K75" s="1"/>
      <c r="L75" s="1"/>
      <c r="M75" s="1"/>
      <c r="N75" s="1"/>
      <c r="O75"/>
      <c r="P75"/>
      <c r="Q75"/>
    </row>
    <row r="76" spans="6:17" ht="12" customHeight="1">
      <c r="F76" s="1"/>
      <c r="G76" s="38"/>
      <c r="H76" s="38"/>
      <c r="I76" s="38"/>
      <c r="J76" s="39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79" priority="26" operator="containsText" text="K">
      <formula>NOT(ISERROR(SEARCH("K",G2)))</formula>
    </cfRule>
  </conditionalFormatting>
  <conditionalFormatting sqref="G3">
    <cfRule type="cellIs" dxfId="78" priority="25" operator="equal">
      <formula>"K"</formula>
    </cfRule>
  </conditionalFormatting>
  <conditionalFormatting sqref="G23">
    <cfRule type="cellIs" dxfId="77" priority="15" operator="equal">
      <formula>"K"</formula>
    </cfRule>
  </conditionalFormatting>
  <conditionalFormatting sqref="G3:I20">
    <cfRule type="cellIs" dxfId="76" priority="24" operator="between">
      <formula>1</formula>
      <formula>999</formula>
    </cfRule>
  </conditionalFormatting>
  <conditionalFormatting sqref="G23:I40">
    <cfRule type="cellIs" dxfId="75" priority="14" operator="between">
      <formula>1</formula>
      <formula>999</formula>
    </cfRule>
  </conditionalFormatting>
  <conditionalFormatting sqref="G3:AC20 G23:AC40">
    <cfRule type="cellIs" dxfId="74" priority="2" operator="equal">
      <formula>"AP"</formula>
    </cfRule>
    <cfRule type="cellIs" dxfId="73" priority="3" operator="equal">
      <formula>"DI"</formula>
    </cfRule>
  </conditionalFormatting>
  <conditionalFormatting sqref="K3">
    <cfRule type="cellIs" dxfId="72" priority="23" operator="equal">
      <formula>"K"</formula>
    </cfRule>
  </conditionalFormatting>
  <conditionalFormatting sqref="K23">
    <cfRule type="cellIs" dxfId="71" priority="13" operator="equal">
      <formula>"K"</formula>
    </cfRule>
  </conditionalFormatting>
  <conditionalFormatting sqref="K3:M20">
    <cfRule type="cellIs" dxfId="70" priority="22" operator="between">
      <formula>1</formula>
      <formula>999</formula>
    </cfRule>
  </conditionalFormatting>
  <conditionalFormatting sqref="K23:M40">
    <cfRule type="cellIs" dxfId="69" priority="12" operator="between">
      <formula>1</formula>
      <formula>999</formula>
    </cfRule>
  </conditionalFormatting>
  <conditionalFormatting sqref="O3">
    <cfRule type="cellIs" dxfId="68" priority="21" operator="equal">
      <formula>"K"</formula>
    </cfRule>
  </conditionalFormatting>
  <conditionalFormatting sqref="O23">
    <cfRule type="cellIs" dxfId="67" priority="11" operator="equal">
      <formula>"K"</formula>
    </cfRule>
  </conditionalFormatting>
  <conditionalFormatting sqref="O3:Q20">
    <cfRule type="cellIs" dxfId="66" priority="20" operator="between">
      <formula>1</formula>
      <formula>999</formula>
    </cfRule>
  </conditionalFormatting>
  <conditionalFormatting sqref="O23:Q40">
    <cfRule type="cellIs" dxfId="65" priority="10" operator="between">
      <formula>1</formula>
      <formula>999</formula>
    </cfRule>
  </conditionalFormatting>
  <conditionalFormatting sqref="S23">
    <cfRule type="cellIs" dxfId="64" priority="9" operator="equal">
      <formula>"K"</formula>
    </cfRule>
  </conditionalFormatting>
  <conditionalFormatting sqref="S3:U20">
    <cfRule type="cellIs" dxfId="63" priority="1" operator="between">
      <formula>1</formula>
      <formula>999</formula>
    </cfRule>
  </conditionalFormatting>
  <conditionalFormatting sqref="S23:U40">
    <cfRule type="cellIs" dxfId="62" priority="8" operator="between">
      <formula>1</formula>
      <formula>999</formula>
    </cfRule>
  </conditionalFormatting>
  <conditionalFormatting sqref="W3">
    <cfRule type="cellIs" dxfId="61" priority="19" operator="equal">
      <formula>"K"</formula>
    </cfRule>
  </conditionalFormatting>
  <conditionalFormatting sqref="W23">
    <cfRule type="cellIs" dxfId="60" priority="7" operator="equal">
      <formula>"K"</formula>
    </cfRule>
  </conditionalFormatting>
  <conditionalFormatting sqref="W3:Y20">
    <cfRule type="cellIs" dxfId="59" priority="18" operator="between">
      <formula>1</formula>
      <formula>999</formula>
    </cfRule>
  </conditionalFormatting>
  <conditionalFormatting sqref="W23:Y40">
    <cfRule type="cellIs" dxfId="58" priority="6" operator="between">
      <formula>1</formula>
      <formula>999</formula>
    </cfRule>
  </conditionalFormatting>
  <conditionalFormatting sqref="AA3">
    <cfRule type="cellIs" dxfId="57" priority="17" operator="equal">
      <formula>"K"</formula>
    </cfRule>
  </conditionalFormatting>
  <conditionalFormatting sqref="AA23">
    <cfRule type="cellIs" dxfId="56" priority="5" operator="equal">
      <formula>"K"</formula>
    </cfRule>
  </conditionalFormatting>
  <conditionalFormatting sqref="AA3:AC20">
    <cfRule type="cellIs" dxfId="55" priority="16" operator="between">
      <formula>1</formula>
      <formula>999</formula>
    </cfRule>
  </conditionalFormatting>
  <conditionalFormatting sqref="AA23:AC40">
    <cfRule type="cellIs" dxfId="54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3C6AA2B0-12FA-4A4B-A128-16BD27E52B8C}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 xr:uid="{8E947A6C-B8BB-481D-B811-49B083F450CB}">
          <x14:formula1>
            <xm:f>分組球員名單!$D$1:$D$11</xm:f>
          </x14:formula1>
          <xm:sqref>AI9:AI10 AI3 AI6 AI13 AI23 AI26 AI29:AI30 AI33</xm:sqref>
        </x14:dataValidation>
        <x14:dataValidation type="list" allowBlank="1" showInputMessage="1" showErrorMessage="1" xr:uid="{61F3C837-33E0-4087-89B9-3ACCD41022CD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DC64D7EF-DB86-44E3-BDBF-30CE3C70790A}">
          <x14:formula1>
            <xm:f>分組球員名單!$A$2:$A$26</xm:f>
          </x14:formula1>
          <xm:sqref>AL35</xm:sqref>
        </x14:dataValidation>
        <x14:dataValidation type="list" allowBlank="1" showInputMessage="1" showErrorMessage="1" xr:uid="{AAC44BAF-7914-4772-AE41-50F4B5F09D97}">
          <x14:formula1>
            <xm:f>分組球員名單!$A$26:$A$33</xm:f>
          </x14:formula1>
          <xm:sqref>F3:F20</xm:sqref>
        </x14:dataValidation>
        <x14:dataValidation type="list" allowBlank="1" showInputMessage="1" showErrorMessage="1" xr:uid="{1B9D6490-60DE-4ABE-AAF0-69CF77B39165}">
          <x14:formula1>
            <xm:f>分組球員名單!$A$36:$A$42</xm:f>
          </x14:formula1>
          <xm:sqref>F23:F40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80DDB5-C5B7-46C7-BE0C-1DD96A6A4947}">
  <sheetPr>
    <pageSetUpPr fitToPage="1"/>
  </sheetPr>
  <dimension ref="A1:AP328"/>
  <sheetViews>
    <sheetView topLeftCell="A7" zoomScaleNormal="100" workbookViewId="0">
      <selection activeCell="G3" sqref="G3"/>
    </sheetView>
  </sheetViews>
  <sheetFormatPr defaultRowHeight="16.2"/>
  <cols>
    <col min="1" max="1" width="7.5" customWidth="1"/>
    <col min="2" max="2" width="5.69921875" customWidth="1"/>
    <col min="3" max="3" width="5.796875" customWidth="1"/>
    <col min="4" max="4" width="2.59765625" style="14" customWidth="1"/>
    <col min="5" max="5" width="4.296875" style="14" customWidth="1"/>
    <col min="6" max="6" width="14.59765625" style="15" customWidth="1"/>
    <col min="7" max="9" width="3.59765625" style="16" customWidth="1"/>
    <col min="10" max="10" width="2.59765625" style="17" customWidth="1"/>
    <col min="11" max="13" width="3.59765625" style="15" customWidth="1"/>
    <col min="14" max="14" width="2.59765625" style="15" customWidth="1"/>
    <col min="15" max="17" width="3.59765625" style="1" customWidth="1"/>
    <col min="18" max="18" width="2.59765625" customWidth="1"/>
    <col min="19" max="21" width="3.59765625" customWidth="1"/>
    <col min="22" max="22" width="2.59765625" customWidth="1"/>
    <col min="23" max="25" width="3.59765625" customWidth="1"/>
    <col min="26" max="26" width="2.59765625" customWidth="1"/>
    <col min="27" max="29" width="3.59765625" customWidth="1"/>
    <col min="30" max="30" width="2.59765625" customWidth="1"/>
    <col min="31" max="31" width="4.3984375" customWidth="1"/>
    <col min="32" max="32" width="4.296875" customWidth="1"/>
    <col min="33" max="33" width="4.59765625" customWidth="1"/>
    <col min="34" max="34" width="4.5" customWidth="1"/>
    <col min="35" max="35" width="16" customWidth="1"/>
    <col min="38" max="38" width="14.09765625" customWidth="1"/>
  </cols>
  <sheetData>
    <row r="1" spans="1:42" ht="20.100000000000001" customHeight="1" thickBot="1">
      <c r="B1" s="233" t="s">
        <v>30</v>
      </c>
      <c r="C1" s="221"/>
      <c r="D1" s="234" t="s">
        <v>0</v>
      </c>
      <c r="E1" s="235"/>
      <c r="F1" s="236"/>
      <c r="G1" s="24"/>
      <c r="H1" s="23" t="s">
        <v>73</v>
      </c>
      <c r="I1" s="23"/>
      <c r="J1" s="237" t="s">
        <v>1</v>
      </c>
      <c r="K1" s="238"/>
      <c r="L1" s="239" t="s">
        <v>126</v>
      </c>
      <c r="M1" s="240"/>
      <c r="N1" s="240"/>
      <c r="O1" s="241"/>
      <c r="P1" s="33"/>
      <c r="Q1" s="63">
        <f>AA21</f>
        <v>0</v>
      </c>
      <c r="R1" s="34"/>
      <c r="S1" s="34"/>
      <c r="T1" s="34" t="s">
        <v>127</v>
      </c>
      <c r="U1" s="36"/>
      <c r="V1" s="34" t="s">
        <v>2</v>
      </c>
      <c r="W1" s="34"/>
      <c r="X1" s="34" t="s">
        <v>66</v>
      </c>
      <c r="Y1" s="36"/>
      <c r="Z1" s="34"/>
      <c r="AA1" s="34"/>
      <c r="AB1" s="63">
        <f>AA41</f>
        <v>0</v>
      </c>
      <c r="AC1" s="34"/>
      <c r="AD1" s="35"/>
      <c r="AE1" s="233" t="s">
        <v>8</v>
      </c>
      <c r="AF1" s="242"/>
      <c r="AG1" s="242"/>
      <c r="AH1" s="242"/>
      <c r="AI1" s="72"/>
    </row>
    <row r="2" spans="1:42" ht="15" customHeight="1" thickBot="1">
      <c r="A2" s="75" t="s">
        <v>20</v>
      </c>
      <c r="B2" s="64" t="s">
        <v>29</v>
      </c>
      <c r="C2" s="64" t="s">
        <v>27</v>
      </c>
      <c r="D2" s="18" t="s">
        <v>3</v>
      </c>
      <c r="E2" s="18" t="s">
        <v>21</v>
      </c>
      <c r="F2" s="25" t="s">
        <v>4</v>
      </c>
      <c r="G2" s="225">
        <v>1</v>
      </c>
      <c r="H2" s="226"/>
      <c r="I2" s="226"/>
      <c r="J2" s="20" t="s">
        <v>5</v>
      </c>
      <c r="K2" s="226">
        <v>2</v>
      </c>
      <c r="L2" s="226"/>
      <c r="M2" s="226"/>
      <c r="N2" s="19" t="s">
        <v>5</v>
      </c>
      <c r="O2" s="225">
        <v>3</v>
      </c>
      <c r="P2" s="226"/>
      <c r="Q2" s="227"/>
      <c r="R2" s="88" t="s">
        <v>5</v>
      </c>
      <c r="S2" s="230">
        <v>4</v>
      </c>
      <c r="T2" s="231"/>
      <c r="U2" s="231"/>
      <c r="V2" s="28" t="s">
        <v>5</v>
      </c>
      <c r="W2" s="230">
        <v>5</v>
      </c>
      <c r="X2" s="231"/>
      <c r="Y2" s="231"/>
      <c r="Z2" s="37" t="s">
        <v>5</v>
      </c>
      <c r="AA2" s="230">
        <v>6</v>
      </c>
      <c r="AB2" s="231"/>
      <c r="AC2" s="232"/>
      <c r="AD2" s="19" t="s">
        <v>5</v>
      </c>
      <c r="AE2" s="45" t="s">
        <v>28</v>
      </c>
      <c r="AF2" s="43" t="s">
        <v>11</v>
      </c>
      <c r="AG2" s="44" t="s">
        <v>31</v>
      </c>
      <c r="AH2" s="66" t="s">
        <v>7</v>
      </c>
      <c r="AI2" s="19" t="s">
        <v>26</v>
      </c>
      <c r="AJ2" s="80"/>
      <c r="AK2" s="18" t="s">
        <v>21</v>
      </c>
      <c r="AL2" s="25" t="s">
        <v>4</v>
      </c>
      <c r="AM2" s="45" t="s">
        <v>28</v>
      </c>
      <c r="AN2" s="43" t="s">
        <v>11</v>
      </c>
      <c r="AO2" s="66" t="s">
        <v>31</v>
      </c>
      <c r="AP2" s="89" t="s">
        <v>7</v>
      </c>
    </row>
    <row r="3" spans="1:42" ht="15" customHeight="1">
      <c r="A3" s="65">
        <f>COUNTIF($G$23:$AC$40,E3)</f>
        <v>0</v>
      </c>
      <c r="B3" s="74"/>
      <c r="C3" s="74">
        <f>COUNTIF(G3:AC3,"HR")</f>
        <v>0</v>
      </c>
      <c r="D3" s="212">
        <v>1</v>
      </c>
      <c r="E3" s="78"/>
      <c r="F3" s="60"/>
      <c r="G3" s="29"/>
      <c r="H3" s="21"/>
      <c r="I3" s="22"/>
      <c r="J3" s="11"/>
      <c r="K3" s="29"/>
      <c r="L3" s="21"/>
      <c r="M3" s="22"/>
      <c r="N3" s="11"/>
      <c r="O3" s="29"/>
      <c r="P3" s="79"/>
      <c r="Q3" s="59"/>
      <c r="R3" s="11"/>
      <c r="S3" s="29"/>
      <c r="T3" s="21"/>
      <c r="U3" s="22"/>
      <c r="V3" s="11"/>
      <c r="W3" s="29"/>
      <c r="X3" s="21"/>
      <c r="Y3" s="22"/>
      <c r="Z3" s="11"/>
      <c r="AA3" s="29"/>
      <c r="AB3" s="21"/>
      <c r="AC3" s="22"/>
      <c r="AD3" s="8"/>
      <c r="AE3" s="55">
        <f>COUNTA(G3:I3,K3:M3,O3:Q3,S3:U3,W3:Y3,AA3:AC3)</f>
        <v>0</v>
      </c>
      <c r="AF3" s="55">
        <f>COUNTIF(G3:AC3,"R")+(COUNTIF(G3:AC3,"HR")*2)</f>
        <v>0</v>
      </c>
      <c r="AG3" s="55">
        <f>A3+B3</f>
        <v>0</v>
      </c>
      <c r="AH3" s="67">
        <f>COUNTIF(G3:AC3,"K")</f>
        <v>0</v>
      </c>
      <c r="AI3" s="82" t="s">
        <v>24</v>
      </c>
      <c r="AK3" s="78"/>
      <c r="AL3" s="95" cm="1">
        <f t="array" ref="AL3">_xlfn.UNIQUE($F$3:$F$20)</f>
        <v>0</v>
      </c>
      <c r="AM3" s="96" t="e" cm="1" vm="1">
        <f t="array" aca="1" ref="AM3" ca="1">_xlfn.CHOOSECOLS(_xlfn._xlws.FILTER($F$3:$AH$20,$F$3:$F$20=AL3),26,27,28,29)</f>
        <v>#VALUE!</v>
      </c>
      <c r="AN3" s="96"/>
      <c r="AO3" s="96"/>
      <c r="AP3" s="96"/>
    </row>
    <row r="4" spans="1:42" ht="15" customHeight="1">
      <c r="A4" s="65">
        <f t="shared" ref="A4:A20" si="0">COUNTIF($G$23:$AC$40,E4)</f>
        <v>0</v>
      </c>
      <c r="B4" s="65"/>
      <c r="C4" s="74">
        <f t="shared" ref="C4:C20" si="1">COUNTIF(G4:AC4,"HR")</f>
        <v>0</v>
      </c>
      <c r="D4" s="212"/>
      <c r="E4" s="77"/>
      <c r="F4" s="61"/>
      <c r="G4" s="30"/>
      <c r="H4" s="3"/>
      <c r="I4" s="6"/>
      <c r="J4" s="12"/>
      <c r="K4" s="30"/>
      <c r="L4" s="3"/>
      <c r="M4" s="6"/>
      <c r="N4" s="12"/>
      <c r="O4" s="30"/>
      <c r="P4" s="3"/>
      <c r="Q4" s="6"/>
      <c r="R4" s="12"/>
      <c r="S4" s="30"/>
      <c r="T4" s="3"/>
      <c r="U4" s="6"/>
      <c r="V4" s="12"/>
      <c r="W4" s="30"/>
      <c r="X4" s="3"/>
      <c r="Y4" s="6"/>
      <c r="Z4" s="12"/>
      <c r="AA4" s="30"/>
      <c r="AB4" s="3"/>
      <c r="AC4" s="6"/>
      <c r="AD4" s="9"/>
      <c r="AE4" s="26">
        <f t="shared" ref="AE4:AE7" si="2">COUNTA(G4:I4,K4:M4,O4:Q4,S4:U4,W4:Y4,AA4:AC4)</f>
        <v>0</v>
      </c>
      <c r="AF4" s="55">
        <f t="shared" ref="AF4:AF20" si="3">COUNTIF(G4:AC4,"R")+(COUNTIF(G4:AC4,"HR")*2)</f>
        <v>0</v>
      </c>
      <c r="AG4" s="55">
        <f t="shared" ref="AG4:AG20" si="4">A4+B4</f>
        <v>0</v>
      </c>
      <c r="AH4" s="68">
        <f t="shared" ref="AH4:AH20" si="5">COUNTIF(G4:AC4,"K")</f>
        <v>0</v>
      </c>
      <c r="AI4" s="83"/>
      <c r="AK4" s="77"/>
      <c r="AL4" s="95"/>
      <c r="AM4" s="96" t="e" cm="1" vm="1">
        <f t="array" aca="1" ref="AM4" ca="1">_xlfn.CHOOSECOLS(_xlfn._xlws.FILTER($F$3:$AH$20,$F$3:$F$20=AL4),26,27,28,29)</f>
        <v>#VALUE!</v>
      </c>
      <c r="AN4" s="93"/>
      <c r="AO4" s="93"/>
      <c r="AP4" s="93"/>
    </row>
    <row r="5" spans="1:42" ht="15" customHeight="1">
      <c r="A5" s="65">
        <f t="shared" si="0"/>
        <v>0</v>
      </c>
      <c r="B5" s="65"/>
      <c r="C5" s="74">
        <f t="shared" si="1"/>
        <v>0</v>
      </c>
      <c r="D5" s="213"/>
      <c r="E5" s="77"/>
      <c r="F5" s="61"/>
      <c r="G5" s="31"/>
      <c r="H5" s="4"/>
      <c r="I5" s="7"/>
      <c r="J5" s="12"/>
      <c r="K5" s="31"/>
      <c r="L5" s="4"/>
      <c r="M5" s="7"/>
      <c r="N5" s="12"/>
      <c r="O5" s="31"/>
      <c r="P5" s="4"/>
      <c r="Q5" s="7"/>
      <c r="R5" s="12"/>
      <c r="S5" s="31"/>
      <c r="T5" s="4"/>
      <c r="U5" s="7"/>
      <c r="V5" s="12"/>
      <c r="W5" s="31"/>
      <c r="X5" s="4"/>
      <c r="Y5" s="7"/>
      <c r="Z5" s="12"/>
      <c r="AA5" s="31"/>
      <c r="AB5" s="4"/>
      <c r="AC5" s="7"/>
      <c r="AD5" s="9"/>
      <c r="AE5" s="26">
        <f t="shared" si="2"/>
        <v>0</v>
      </c>
      <c r="AF5" s="55">
        <f t="shared" si="3"/>
        <v>0</v>
      </c>
      <c r="AG5" s="55">
        <f t="shared" si="4"/>
        <v>0</v>
      </c>
      <c r="AH5" s="68">
        <f t="shared" si="5"/>
        <v>0</v>
      </c>
      <c r="AI5" s="83"/>
      <c r="AK5" s="77"/>
      <c r="AL5" s="95"/>
      <c r="AM5" s="96" t="e" cm="1" vm="1">
        <f t="array" aca="1" ref="AM5" ca="1">_xlfn.CHOOSECOLS(_xlfn._xlws.FILTER($F$3:$AH$20,$F$3:$F$20=AL5),26,27,28,29)</f>
        <v>#VALUE!</v>
      </c>
      <c r="AN5" s="93"/>
      <c r="AO5" s="93"/>
      <c r="AP5" s="93"/>
    </row>
    <row r="6" spans="1:42" ht="15" customHeight="1">
      <c r="A6" s="65">
        <f t="shared" si="0"/>
        <v>0</v>
      </c>
      <c r="B6" s="65"/>
      <c r="C6" s="74">
        <f t="shared" si="1"/>
        <v>0</v>
      </c>
      <c r="D6" s="214">
        <v>2</v>
      </c>
      <c r="E6" s="77"/>
      <c r="F6" s="61"/>
      <c r="G6" s="32"/>
      <c r="H6" s="2"/>
      <c r="I6" s="5"/>
      <c r="J6" s="12"/>
      <c r="K6" s="32"/>
      <c r="L6" s="2"/>
      <c r="M6" s="5"/>
      <c r="N6" s="12"/>
      <c r="O6" s="32"/>
      <c r="P6" s="2"/>
      <c r="Q6" s="5"/>
      <c r="R6" s="12"/>
      <c r="S6" s="32"/>
      <c r="T6" s="2"/>
      <c r="U6" s="5"/>
      <c r="V6" s="12"/>
      <c r="W6" s="32"/>
      <c r="X6" s="2"/>
      <c r="Y6" s="5"/>
      <c r="Z6" s="12"/>
      <c r="AA6" s="32"/>
      <c r="AB6" s="2"/>
      <c r="AC6" s="5"/>
      <c r="AD6" s="9"/>
      <c r="AE6" s="26">
        <f t="shared" si="2"/>
        <v>0</v>
      </c>
      <c r="AF6" s="55">
        <f t="shared" si="3"/>
        <v>0</v>
      </c>
      <c r="AG6" s="55">
        <f t="shared" si="4"/>
        <v>0</v>
      </c>
      <c r="AH6" s="68">
        <f t="shared" si="5"/>
        <v>0</v>
      </c>
      <c r="AI6" s="84" t="s">
        <v>9</v>
      </c>
      <c r="AK6" s="77"/>
      <c r="AL6" s="95"/>
      <c r="AM6" s="96" t="e" cm="1" vm="1">
        <f t="array" aca="1" ref="AM6" ca="1">_xlfn.CHOOSECOLS(_xlfn._xlws.FILTER($F$3:$AH$20,$F$3:$F$20=AL6),26,27,28,29)</f>
        <v>#VALUE!</v>
      </c>
      <c r="AN6" s="93"/>
      <c r="AO6" s="93"/>
      <c r="AP6" s="93"/>
    </row>
    <row r="7" spans="1:42" ht="15" customHeight="1">
      <c r="A7" s="65">
        <f t="shared" si="0"/>
        <v>0</v>
      </c>
      <c r="B7" s="65"/>
      <c r="C7" s="74">
        <f t="shared" si="1"/>
        <v>0</v>
      </c>
      <c r="D7" s="212"/>
      <c r="E7" s="77"/>
      <c r="F7" s="61"/>
      <c r="G7" s="30"/>
      <c r="H7" s="3"/>
      <c r="I7" s="6"/>
      <c r="J7" s="12"/>
      <c r="K7" s="99"/>
      <c r="L7" s="100"/>
      <c r="M7" s="6"/>
      <c r="N7" s="12"/>
      <c r="O7" s="30"/>
      <c r="P7" s="3"/>
      <c r="Q7" s="6"/>
      <c r="R7" s="12"/>
      <c r="S7" s="30"/>
      <c r="T7" s="3"/>
      <c r="U7" s="6"/>
      <c r="V7" s="12"/>
      <c r="W7" s="30"/>
      <c r="X7" s="3"/>
      <c r="Y7" s="6"/>
      <c r="Z7" s="12"/>
      <c r="AA7" s="30"/>
      <c r="AB7" s="3"/>
      <c r="AC7" s="6"/>
      <c r="AD7" s="9"/>
      <c r="AE7" s="26">
        <f t="shared" si="2"/>
        <v>0</v>
      </c>
      <c r="AF7" s="55">
        <f t="shared" si="3"/>
        <v>0</v>
      </c>
      <c r="AG7" s="55">
        <f t="shared" si="4"/>
        <v>0</v>
      </c>
      <c r="AH7" s="68">
        <f t="shared" si="5"/>
        <v>0</v>
      </c>
      <c r="AI7" s="83"/>
      <c r="AK7" s="77"/>
      <c r="AL7" s="95"/>
      <c r="AM7" s="96" t="e" cm="1" vm="1">
        <f t="array" aca="1" ref="AM7" ca="1">_xlfn.CHOOSECOLS(_xlfn._xlws.FILTER($F$3:$AH$20,$F$3:$F$20=AL7),26,27,28,29)</f>
        <v>#VALUE!</v>
      </c>
      <c r="AN7" s="93"/>
      <c r="AO7" s="93"/>
      <c r="AP7" s="93"/>
    </row>
    <row r="8" spans="1:42" ht="15" customHeight="1">
      <c r="A8" s="65">
        <f t="shared" si="0"/>
        <v>0</v>
      </c>
      <c r="B8" s="65"/>
      <c r="C8" s="74">
        <f t="shared" si="1"/>
        <v>0</v>
      </c>
      <c r="D8" s="213"/>
      <c r="E8" s="77"/>
      <c r="F8" s="61"/>
      <c r="G8" s="31"/>
      <c r="H8" s="4"/>
      <c r="I8" s="7"/>
      <c r="J8" s="12"/>
      <c r="K8" s="101"/>
      <c r="L8" s="102"/>
      <c r="M8" s="7"/>
      <c r="N8" s="12"/>
      <c r="O8" s="31"/>
      <c r="P8" s="4"/>
      <c r="Q8" s="7"/>
      <c r="R8" s="12"/>
      <c r="S8" s="31"/>
      <c r="T8" s="4"/>
      <c r="U8" s="7"/>
      <c r="V8" s="12"/>
      <c r="W8" s="31"/>
      <c r="X8" s="4"/>
      <c r="Y8" s="7"/>
      <c r="Z8" s="12"/>
      <c r="AA8" s="31"/>
      <c r="AB8" s="4"/>
      <c r="AC8" s="7"/>
      <c r="AD8" s="9"/>
      <c r="AE8" s="26">
        <f>COUNTA(G8:I8,K8:M8,O8:Q8,S8:U8,W8:Y8,AA8:AC8)</f>
        <v>0</v>
      </c>
      <c r="AF8" s="55">
        <f t="shared" si="3"/>
        <v>0</v>
      </c>
      <c r="AG8" s="55">
        <f t="shared" si="4"/>
        <v>0</v>
      </c>
      <c r="AH8" s="68">
        <f t="shared" si="5"/>
        <v>0</v>
      </c>
      <c r="AI8" s="83"/>
      <c r="AK8" s="77"/>
      <c r="AL8" s="95"/>
      <c r="AM8" s="96" t="e" cm="1" vm="1">
        <f t="array" aca="1" ref="AM8" ca="1">_xlfn.CHOOSECOLS(_xlfn._xlws.FILTER($F$3:$AH$20,$F$3:$F$20=AL8),26,27,28,29)</f>
        <v>#VALUE!</v>
      </c>
      <c r="AN8" s="93"/>
      <c r="AO8" s="93"/>
      <c r="AP8" s="93"/>
    </row>
    <row r="9" spans="1:42" ht="15" customHeight="1">
      <c r="A9" s="65">
        <f t="shared" si="0"/>
        <v>0</v>
      </c>
      <c r="B9" s="65"/>
      <c r="C9" s="74">
        <f t="shared" si="1"/>
        <v>0</v>
      </c>
      <c r="D9" s="214">
        <v>3</v>
      </c>
      <c r="E9" s="77"/>
      <c r="F9" s="61"/>
      <c r="G9" s="32"/>
      <c r="H9" s="2"/>
      <c r="I9" s="5"/>
      <c r="J9" s="12"/>
      <c r="K9" s="103"/>
      <c r="L9" s="104"/>
      <c r="M9" s="5"/>
      <c r="N9" s="12"/>
      <c r="O9" s="32"/>
      <c r="P9" s="2"/>
      <c r="Q9" s="5"/>
      <c r="R9" s="12"/>
      <c r="S9" s="32"/>
      <c r="T9" s="2"/>
      <c r="U9" s="5"/>
      <c r="V9" s="12"/>
      <c r="W9" s="32"/>
      <c r="X9" s="2"/>
      <c r="Y9" s="5"/>
      <c r="Z9" s="12"/>
      <c r="AA9" s="32"/>
      <c r="AB9" s="2"/>
      <c r="AC9" s="5"/>
      <c r="AD9" s="9"/>
      <c r="AE9" s="26">
        <f t="shared" ref="AE9:AE20" si="6">COUNTA(G9:I9,K9:M9,O9:Q9,S9:U9,W9:Y9,AA9:AC9)</f>
        <v>0</v>
      </c>
      <c r="AF9" s="55">
        <f t="shared" si="3"/>
        <v>0</v>
      </c>
      <c r="AG9" s="55">
        <f t="shared" si="4"/>
        <v>0</v>
      </c>
      <c r="AH9" s="68">
        <f t="shared" si="5"/>
        <v>0</v>
      </c>
      <c r="AI9" s="85"/>
      <c r="AK9" s="65"/>
      <c r="AL9" s="95"/>
      <c r="AM9" s="96" t="e" cm="1" vm="1">
        <f t="array" aca="1" ref="AM9" ca="1">_xlfn.CHOOSECOLS(_xlfn._xlws.FILTER($F$3:$AH$20,$F$3:$F$20=AL9),26,27,28,29)</f>
        <v>#VALUE!</v>
      </c>
      <c r="AN9" s="93"/>
      <c r="AO9" s="93"/>
      <c r="AP9" s="93"/>
    </row>
    <row r="10" spans="1:42" ht="15" customHeight="1">
      <c r="A10" s="65">
        <f t="shared" si="0"/>
        <v>0</v>
      </c>
      <c r="B10" s="65"/>
      <c r="C10" s="74">
        <f t="shared" si="1"/>
        <v>0</v>
      </c>
      <c r="D10" s="212"/>
      <c r="E10" s="77"/>
      <c r="F10" s="61"/>
      <c r="G10" s="30"/>
      <c r="H10" s="3"/>
      <c r="I10" s="6"/>
      <c r="J10" s="12"/>
      <c r="K10" s="108"/>
      <c r="L10" s="100"/>
      <c r="M10" s="6"/>
      <c r="N10" s="12"/>
      <c r="O10" s="30"/>
      <c r="P10" s="3"/>
      <c r="Q10" s="6"/>
      <c r="R10" s="12"/>
      <c r="S10" s="30"/>
      <c r="T10" s="3"/>
      <c r="U10" s="6"/>
      <c r="V10" s="12"/>
      <c r="W10" s="30"/>
      <c r="X10" s="3"/>
      <c r="Y10" s="6"/>
      <c r="Z10" s="12"/>
      <c r="AA10" s="30"/>
      <c r="AB10" s="3"/>
      <c r="AC10" s="6"/>
      <c r="AD10" s="9"/>
      <c r="AE10" s="26">
        <f t="shared" si="6"/>
        <v>0</v>
      </c>
      <c r="AF10" s="55">
        <f t="shared" si="3"/>
        <v>0</v>
      </c>
      <c r="AG10" s="55">
        <f t="shared" si="4"/>
        <v>0</v>
      </c>
      <c r="AH10" s="68">
        <f t="shared" si="5"/>
        <v>0</v>
      </c>
      <c r="AI10" s="84" t="s">
        <v>10</v>
      </c>
      <c r="AK10" s="65"/>
      <c r="AL10" s="95"/>
      <c r="AM10" s="96" t="e" cm="1" vm="1">
        <f t="array" aca="1" ref="AM10" ca="1">_xlfn.CHOOSECOLS(_xlfn._xlws.FILTER($F$3:$AH$20,$F$3:$F$20=AL10),26,27,28,29)</f>
        <v>#VALUE!</v>
      </c>
      <c r="AN10" s="93"/>
      <c r="AO10" s="93"/>
      <c r="AP10" s="93"/>
    </row>
    <row r="11" spans="1:42" ht="15" customHeight="1">
      <c r="A11" s="65">
        <f t="shared" si="0"/>
        <v>0</v>
      </c>
      <c r="B11" s="65"/>
      <c r="C11" s="74">
        <f t="shared" si="1"/>
        <v>0</v>
      </c>
      <c r="D11" s="213"/>
      <c r="E11" s="77"/>
      <c r="F11" s="61"/>
      <c r="G11" s="31"/>
      <c r="H11" s="4"/>
      <c r="I11" s="7"/>
      <c r="J11" s="12"/>
      <c r="K11" s="101"/>
      <c r="L11" s="102"/>
      <c r="M11" s="7"/>
      <c r="N11" s="12"/>
      <c r="O11" s="31"/>
      <c r="P11" s="4"/>
      <c r="Q11" s="7"/>
      <c r="R11" s="12"/>
      <c r="S11" s="31"/>
      <c r="T11" s="4"/>
      <c r="U11" s="7"/>
      <c r="V11" s="12"/>
      <c r="W11" s="31"/>
      <c r="X11" s="4"/>
      <c r="Y11" s="7"/>
      <c r="Z11" s="12"/>
      <c r="AA11" s="31"/>
      <c r="AB11" s="4"/>
      <c r="AC11" s="7"/>
      <c r="AD11" s="9"/>
      <c r="AE11" s="26">
        <f t="shared" si="6"/>
        <v>0</v>
      </c>
      <c r="AF11" s="55">
        <f t="shared" si="3"/>
        <v>0</v>
      </c>
      <c r="AG11" s="55">
        <f t="shared" si="4"/>
        <v>0</v>
      </c>
      <c r="AH11" s="68">
        <f t="shared" si="5"/>
        <v>0</v>
      </c>
      <c r="AI11" s="83"/>
      <c r="AK11" s="65"/>
      <c r="AL11" s="95"/>
      <c r="AM11" s="96" t="e" cm="1" vm="1">
        <f t="array" aca="1" ref="AM11" ca="1">_xlfn.CHOOSECOLS(_xlfn._xlws.FILTER($F$3:$AH$20,$F$3:$F$20=AL11),26,27,28,29)</f>
        <v>#VALUE!</v>
      </c>
      <c r="AN11" s="93"/>
      <c r="AO11" s="93"/>
      <c r="AP11" s="93"/>
    </row>
    <row r="12" spans="1:42" ht="15" customHeight="1">
      <c r="A12" s="65">
        <f t="shared" si="0"/>
        <v>0</v>
      </c>
      <c r="B12" s="65"/>
      <c r="C12" s="74">
        <f t="shared" si="1"/>
        <v>0</v>
      </c>
      <c r="D12" s="214">
        <v>4</v>
      </c>
      <c r="E12" s="77"/>
      <c r="F12" s="61"/>
      <c r="G12" s="32"/>
      <c r="H12" s="2"/>
      <c r="I12" s="5"/>
      <c r="J12" s="12"/>
      <c r="K12" s="32"/>
      <c r="L12" s="2"/>
      <c r="M12" s="5"/>
      <c r="N12" s="12"/>
      <c r="O12" s="32"/>
      <c r="P12" s="2"/>
      <c r="Q12" s="5"/>
      <c r="R12" s="12"/>
      <c r="S12" s="32"/>
      <c r="T12" s="2"/>
      <c r="U12" s="5"/>
      <c r="V12" s="12"/>
      <c r="W12" s="32"/>
      <c r="X12" s="2"/>
      <c r="Y12" s="5"/>
      <c r="Z12" s="12"/>
      <c r="AA12" s="32"/>
      <c r="AB12" s="2"/>
      <c r="AC12" s="5"/>
      <c r="AD12" s="9"/>
      <c r="AE12" s="26">
        <f t="shared" si="6"/>
        <v>0</v>
      </c>
      <c r="AF12" s="55">
        <f t="shared" si="3"/>
        <v>0</v>
      </c>
      <c r="AG12" s="55">
        <f t="shared" si="4"/>
        <v>0</v>
      </c>
      <c r="AH12" s="68">
        <f t="shared" si="5"/>
        <v>0</v>
      </c>
      <c r="AI12" s="83"/>
      <c r="AK12" s="93"/>
      <c r="AL12" s="95"/>
      <c r="AM12" s="96"/>
      <c r="AN12" s="93"/>
      <c r="AO12" s="93"/>
      <c r="AP12" s="93"/>
    </row>
    <row r="13" spans="1:42" ht="15" customHeight="1">
      <c r="A13" s="65">
        <f t="shared" si="0"/>
        <v>0</v>
      </c>
      <c r="B13" s="65"/>
      <c r="C13" s="74">
        <f t="shared" si="1"/>
        <v>0</v>
      </c>
      <c r="D13" s="212"/>
      <c r="E13" s="77"/>
      <c r="F13" s="61"/>
      <c r="G13" s="30"/>
      <c r="H13" s="3"/>
      <c r="I13" s="6"/>
      <c r="J13" s="12"/>
      <c r="K13" s="30"/>
      <c r="L13" s="3"/>
      <c r="M13" s="6"/>
      <c r="N13" s="12"/>
      <c r="O13" s="30"/>
      <c r="P13" s="3"/>
      <c r="Q13" s="6"/>
      <c r="R13" s="12"/>
      <c r="S13" s="30"/>
      <c r="T13" s="3"/>
      <c r="U13" s="6"/>
      <c r="V13" s="12"/>
      <c r="W13" s="30"/>
      <c r="X13" s="3"/>
      <c r="Y13" s="6"/>
      <c r="Z13" s="12"/>
      <c r="AA13" s="30"/>
      <c r="AB13" s="3"/>
      <c r="AC13" s="6"/>
      <c r="AD13" s="9"/>
      <c r="AE13" s="26">
        <f t="shared" si="6"/>
        <v>0</v>
      </c>
      <c r="AF13" s="55">
        <f t="shared" si="3"/>
        <v>0</v>
      </c>
      <c r="AG13" s="55">
        <f t="shared" si="4"/>
        <v>0</v>
      </c>
      <c r="AH13" s="68">
        <f t="shared" si="5"/>
        <v>0</v>
      </c>
      <c r="AI13" s="84"/>
      <c r="AK13" s="93"/>
      <c r="AL13" s="95"/>
      <c r="AM13" s="96"/>
      <c r="AN13" s="93"/>
      <c r="AO13" s="93"/>
      <c r="AP13" s="93"/>
    </row>
    <row r="14" spans="1:42" ht="15" customHeight="1">
      <c r="A14" s="65">
        <f t="shared" si="0"/>
        <v>0</v>
      </c>
      <c r="B14" s="65"/>
      <c r="C14" s="74">
        <f t="shared" si="1"/>
        <v>0</v>
      </c>
      <c r="D14" s="213"/>
      <c r="E14" s="77"/>
      <c r="F14" s="61"/>
      <c r="G14" s="31"/>
      <c r="H14" s="4"/>
      <c r="I14" s="7"/>
      <c r="J14" s="12"/>
      <c r="K14" s="31"/>
      <c r="L14" s="4"/>
      <c r="M14" s="7"/>
      <c r="N14" s="12"/>
      <c r="O14" s="31"/>
      <c r="P14" s="4"/>
      <c r="Q14" s="7"/>
      <c r="R14" s="12"/>
      <c r="S14" s="31"/>
      <c r="T14" s="4"/>
      <c r="U14" s="7"/>
      <c r="V14" s="12"/>
      <c r="W14" s="31"/>
      <c r="X14" s="4"/>
      <c r="Y14" s="7"/>
      <c r="Z14" s="12"/>
      <c r="AA14" s="31"/>
      <c r="AB14" s="4"/>
      <c r="AC14" s="7"/>
      <c r="AD14" s="9"/>
      <c r="AE14" s="26">
        <f t="shared" si="6"/>
        <v>0</v>
      </c>
      <c r="AF14" s="55">
        <f t="shared" si="3"/>
        <v>0</v>
      </c>
      <c r="AG14" s="55">
        <f t="shared" si="4"/>
        <v>0</v>
      </c>
      <c r="AH14" s="68">
        <f t="shared" si="5"/>
        <v>0</v>
      </c>
      <c r="AI14" s="84" t="s">
        <v>12</v>
      </c>
      <c r="AK14" s="93"/>
      <c r="AL14" s="95"/>
      <c r="AM14" s="96"/>
      <c r="AN14" s="93"/>
      <c r="AO14" s="93"/>
      <c r="AP14" s="93"/>
    </row>
    <row r="15" spans="1:42" ht="15" customHeight="1">
      <c r="A15" s="65">
        <f t="shared" si="0"/>
        <v>0</v>
      </c>
      <c r="B15" s="65"/>
      <c r="C15" s="74">
        <f t="shared" si="1"/>
        <v>0</v>
      </c>
      <c r="D15" s="214">
        <v>5</v>
      </c>
      <c r="E15" s="77"/>
      <c r="F15" s="61"/>
      <c r="G15" s="32"/>
      <c r="H15" s="2"/>
      <c r="I15" s="5"/>
      <c r="J15" s="12"/>
      <c r="K15" s="32"/>
      <c r="L15" s="2"/>
      <c r="M15" s="5"/>
      <c r="N15" s="12"/>
      <c r="O15" s="32"/>
      <c r="P15" s="2"/>
      <c r="Q15" s="5"/>
      <c r="R15" s="12"/>
      <c r="S15" s="32"/>
      <c r="T15" s="2"/>
      <c r="U15" s="5"/>
      <c r="V15" s="12"/>
      <c r="W15" s="32"/>
      <c r="X15" s="2"/>
      <c r="Y15" s="5"/>
      <c r="Z15" s="12"/>
      <c r="AA15" s="32"/>
      <c r="AB15" s="2"/>
      <c r="AC15" s="5"/>
      <c r="AD15" s="9"/>
      <c r="AE15" s="26">
        <f t="shared" si="6"/>
        <v>0</v>
      </c>
      <c r="AF15" s="55">
        <f t="shared" si="3"/>
        <v>0</v>
      </c>
      <c r="AG15" s="55">
        <f t="shared" si="4"/>
        <v>0</v>
      </c>
      <c r="AH15" s="68">
        <f t="shared" si="5"/>
        <v>0</v>
      </c>
      <c r="AI15" s="228"/>
      <c r="AK15" s="77"/>
      <c r="AL15" s="94"/>
      <c r="AM15" s="96"/>
      <c r="AN15" s="93"/>
      <c r="AO15" s="93"/>
      <c r="AP15" s="93"/>
    </row>
    <row r="16" spans="1:42" ht="15" customHeight="1">
      <c r="A16" s="65">
        <f t="shared" si="0"/>
        <v>0</v>
      </c>
      <c r="B16" s="65"/>
      <c r="C16" s="74">
        <f t="shared" si="1"/>
        <v>0</v>
      </c>
      <c r="D16" s="212"/>
      <c r="E16" s="77"/>
      <c r="F16" s="61"/>
      <c r="G16" s="30"/>
      <c r="H16" s="3"/>
      <c r="I16" s="6"/>
      <c r="J16" s="12"/>
      <c r="K16" s="30"/>
      <c r="L16" s="3"/>
      <c r="M16" s="6"/>
      <c r="N16" s="12"/>
      <c r="O16" s="30"/>
      <c r="P16" s="3"/>
      <c r="Q16" s="6"/>
      <c r="R16" s="12"/>
      <c r="S16" s="30"/>
      <c r="T16" s="3"/>
      <c r="U16" s="6"/>
      <c r="V16" s="12"/>
      <c r="W16" s="30"/>
      <c r="X16" s="3"/>
      <c r="Y16" s="6"/>
      <c r="Z16" s="12"/>
      <c r="AA16" s="30"/>
      <c r="AB16" s="3"/>
      <c r="AC16" s="6"/>
      <c r="AD16" s="9"/>
      <c r="AE16" s="26">
        <f t="shared" si="6"/>
        <v>0</v>
      </c>
      <c r="AF16" s="55">
        <f t="shared" si="3"/>
        <v>0</v>
      </c>
      <c r="AG16" s="55">
        <f t="shared" si="4"/>
        <v>0</v>
      </c>
      <c r="AH16" s="68">
        <f t="shared" si="5"/>
        <v>0</v>
      </c>
      <c r="AI16" s="228"/>
      <c r="AM16" s="93" t="e" vm="2">
        <f ca="1">SUM(AM3:AM15)</f>
        <v>#VALUE!</v>
      </c>
      <c r="AN16" s="93">
        <f>SUM(AN3:AN15)</f>
        <v>0</v>
      </c>
      <c r="AO16" s="93">
        <f>SUM(AO3:AO15)</f>
        <v>0</v>
      </c>
      <c r="AP16" s="93">
        <f>SUM(AP3:AP15)</f>
        <v>0</v>
      </c>
    </row>
    <row r="17" spans="1:42" ht="15" customHeight="1">
      <c r="A17" s="65">
        <f t="shared" si="0"/>
        <v>0</v>
      </c>
      <c r="B17" s="65"/>
      <c r="C17" s="74">
        <f t="shared" si="1"/>
        <v>0</v>
      </c>
      <c r="D17" s="213"/>
      <c r="E17" s="77"/>
      <c r="F17" s="61"/>
      <c r="G17" s="31"/>
      <c r="H17" s="4"/>
      <c r="I17" s="7"/>
      <c r="J17" s="12"/>
      <c r="K17" s="31"/>
      <c r="L17" s="4"/>
      <c r="M17" s="7"/>
      <c r="N17" s="12"/>
      <c r="O17" s="31"/>
      <c r="P17" s="4"/>
      <c r="Q17" s="7"/>
      <c r="R17" s="12"/>
      <c r="S17" s="31"/>
      <c r="T17" s="4"/>
      <c r="U17" s="7"/>
      <c r="V17" s="12"/>
      <c r="W17" s="31"/>
      <c r="X17" s="4"/>
      <c r="Y17" s="7"/>
      <c r="Z17" s="12"/>
      <c r="AA17" s="31"/>
      <c r="AB17" s="4"/>
      <c r="AC17" s="7"/>
      <c r="AD17" s="9"/>
      <c r="AE17" s="26">
        <f t="shared" si="6"/>
        <v>0</v>
      </c>
      <c r="AF17" s="55">
        <f t="shared" si="3"/>
        <v>0</v>
      </c>
      <c r="AG17" s="55">
        <f t="shared" si="4"/>
        <v>0</v>
      </c>
      <c r="AH17" s="68">
        <f t="shared" si="5"/>
        <v>0</v>
      </c>
      <c r="AI17" s="228"/>
    </row>
    <row r="18" spans="1:42" ht="15" customHeight="1">
      <c r="A18" s="65">
        <f t="shared" si="0"/>
        <v>0</v>
      </c>
      <c r="B18" s="65"/>
      <c r="C18" s="74">
        <f t="shared" si="1"/>
        <v>0</v>
      </c>
      <c r="D18" s="214">
        <v>6</v>
      </c>
      <c r="E18" s="77"/>
      <c r="F18" s="61"/>
      <c r="G18" s="32"/>
      <c r="H18" s="2"/>
      <c r="I18" s="5"/>
      <c r="J18" s="12"/>
      <c r="K18" s="32"/>
      <c r="L18" s="2"/>
      <c r="M18" s="5"/>
      <c r="N18" s="12"/>
      <c r="O18" s="32"/>
      <c r="P18" s="2"/>
      <c r="Q18" s="5"/>
      <c r="R18" s="12"/>
      <c r="S18" s="32"/>
      <c r="T18" s="2"/>
      <c r="U18" s="5"/>
      <c r="V18" s="12"/>
      <c r="W18" s="32"/>
      <c r="X18" s="2"/>
      <c r="Y18" s="5"/>
      <c r="Z18" s="12"/>
      <c r="AA18" s="32"/>
      <c r="AB18" s="2"/>
      <c r="AC18" s="5"/>
      <c r="AD18" s="9"/>
      <c r="AE18" s="26">
        <f t="shared" si="6"/>
        <v>0</v>
      </c>
      <c r="AF18" s="55">
        <f t="shared" si="3"/>
        <v>0</v>
      </c>
      <c r="AG18" s="55">
        <f t="shared" si="4"/>
        <v>0</v>
      </c>
      <c r="AH18" s="68">
        <f t="shared" si="5"/>
        <v>0</v>
      </c>
      <c r="AI18" s="228"/>
    </row>
    <row r="19" spans="1:42" ht="15" customHeight="1">
      <c r="A19" s="65">
        <f t="shared" si="0"/>
        <v>0</v>
      </c>
      <c r="B19" s="65"/>
      <c r="C19" s="74">
        <f t="shared" si="1"/>
        <v>0</v>
      </c>
      <c r="D19" s="218"/>
      <c r="E19" s="77"/>
      <c r="F19" s="61"/>
      <c r="G19" s="30"/>
      <c r="H19" s="3"/>
      <c r="I19" s="6"/>
      <c r="J19" s="12"/>
      <c r="K19" s="30"/>
      <c r="L19" s="3"/>
      <c r="M19" s="6"/>
      <c r="N19" s="12"/>
      <c r="O19" s="30"/>
      <c r="P19" s="3"/>
      <c r="Q19" s="6"/>
      <c r="R19" s="12"/>
      <c r="S19" s="30"/>
      <c r="T19" s="3"/>
      <c r="U19" s="6"/>
      <c r="V19" s="12"/>
      <c r="W19" s="99"/>
      <c r="X19" s="3"/>
      <c r="Y19" s="6"/>
      <c r="Z19" s="12"/>
      <c r="AA19" s="30"/>
      <c r="AB19" s="3"/>
      <c r="AC19" s="6"/>
      <c r="AD19" s="9"/>
      <c r="AE19" s="26">
        <f t="shared" si="6"/>
        <v>0</v>
      </c>
      <c r="AF19" s="55">
        <f t="shared" si="3"/>
        <v>0</v>
      </c>
      <c r="AG19" s="55">
        <f t="shared" si="4"/>
        <v>0</v>
      </c>
      <c r="AH19" s="68">
        <f t="shared" si="5"/>
        <v>0</v>
      </c>
      <c r="AI19" s="228"/>
    </row>
    <row r="20" spans="1:42" ht="15" customHeight="1" thickBot="1">
      <c r="A20" s="73">
        <f t="shared" si="0"/>
        <v>0</v>
      </c>
      <c r="B20" s="73"/>
      <c r="C20" s="74">
        <f t="shared" si="1"/>
        <v>0</v>
      </c>
      <c r="D20" s="218"/>
      <c r="E20" s="77"/>
      <c r="F20" s="61"/>
      <c r="G20" s="47"/>
      <c r="H20" s="48"/>
      <c r="I20" s="49"/>
      <c r="J20" s="50"/>
      <c r="K20" s="47"/>
      <c r="L20" s="48"/>
      <c r="M20" s="49"/>
      <c r="N20" s="50"/>
      <c r="O20" s="47"/>
      <c r="P20" s="48"/>
      <c r="Q20" s="49"/>
      <c r="R20" s="13"/>
      <c r="S20" s="47"/>
      <c r="T20" s="48"/>
      <c r="U20" s="49"/>
      <c r="V20" s="50"/>
      <c r="W20" s="47"/>
      <c r="X20" s="48"/>
      <c r="Y20" s="49"/>
      <c r="Z20" s="50"/>
      <c r="AA20" s="47"/>
      <c r="AB20" s="48"/>
      <c r="AC20" s="49"/>
      <c r="AD20" s="10"/>
      <c r="AE20" s="51">
        <f t="shared" si="6"/>
        <v>0</v>
      </c>
      <c r="AF20" s="55">
        <f t="shared" si="3"/>
        <v>0</v>
      </c>
      <c r="AG20" s="55">
        <f t="shared" si="4"/>
        <v>0</v>
      </c>
      <c r="AH20" s="69">
        <f t="shared" si="5"/>
        <v>0</v>
      </c>
      <c r="AI20" s="228"/>
    </row>
    <row r="21" spans="1:42" ht="15" customHeight="1" thickBot="1">
      <c r="A21" s="64">
        <f>SUM(A3:A20)</f>
        <v>0</v>
      </c>
      <c r="B21" s="64">
        <f>SUM(B3:B20)</f>
        <v>0</v>
      </c>
      <c r="C21" s="64">
        <f>SUM(C3:C20)</f>
        <v>0</v>
      </c>
      <c r="D21" s="219" t="s">
        <v>13</v>
      </c>
      <c r="E21" s="220"/>
      <c r="F21" s="221"/>
      <c r="G21" s="222">
        <f>COUNTIF(G3:I20,"R")+(COUNTIF(G3:I20,"HR")*2)</f>
        <v>0</v>
      </c>
      <c r="H21" s="223"/>
      <c r="I21" s="224"/>
      <c r="J21" s="58"/>
      <c r="K21" s="222">
        <f>COUNTIF(K3:M20,"R")+(COUNTIF(K3:M20,"HR")*2)+G21</f>
        <v>0</v>
      </c>
      <c r="L21" s="223"/>
      <c r="M21" s="224"/>
      <c r="N21" s="58"/>
      <c r="O21" s="222">
        <f>COUNTIF(O3:Q20,"R")+(COUNTIF(O3:Q20,"HR")*2)+K21</f>
        <v>0</v>
      </c>
      <c r="P21" s="223"/>
      <c r="Q21" s="224"/>
      <c r="R21" s="57"/>
      <c r="S21" s="222">
        <f>COUNTIF(S3:U20,"R")+(COUNTIF(S3:U20,"HR")*2)+O21</f>
        <v>0</v>
      </c>
      <c r="T21" s="223"/>
      <c r="U21" s="224"/>
      <c r="V21" s="58"/>
      <c r="W21" s="222">
        <f>COUNTIF(W3:Y20,"R")+(COUNTIF(W3:Y20,"HR")*2)+S21</f>
        <v>0</v>
      </c>
      <c r="X21" s="223"/>
      <c r="Y21" s="224"/>
      <c r="Z21" s="58"/>
      <c r="AA21" s="222">
        <f>COUNTIF(AA3:AC20,"R")+(COUNTIF(AA3:AC20,"HR")*2)+W21</f>
        <v>0</v>
      </c>
      <c r="AB21" s="223"/>
      <c r="AC21" s="224"/>
      <c r="AD21" s="52"/>
      <c r="AE21" s="40">
        <f>SUM(AE3:AE20)</f>
        <v>0</v>
      </c>
      <c r="AF21" s="41">
        <f>SUM(AF3:AF20)</f>
        <v>0</v>
      </c>
      <c r="AG21" s="42">
        <f>SUM(AG3:AG20)</f>
        <v>0</v>
      </c>
      <c r="AH21" s="70">
        <f>SUM(AH3:AH20)</f>
        <v>0</v>
      </c>
      <c r="AI21" s="229"/>
    </row>
    <row r="22" spans="1:42" ht="15" customHeight="1" thickBot="1">
      <c r="A22" s="64" t="s">
        <v>20</v>
      </c>
      <c r="B22" s="64" t="s">
        <v>29</v>
      </c>
      <c r="C22" s="64" t="s">
        <v>27</v>
      </c>
      <c r="D22" s="18" t="s">
        <v>6</v>
      </c>
      <c r="E22" s="18" t="s">
        <v>21</v>
      </c>
      <c r="F22" s="53" t="s">
        <v>4</v>
      </c>
      <c r="G22" s="225">
        <v>1</v>
      </c>
      <c r="H22" s="226"/>
      <c r="I22" s="227"/>
      <c r="J22" s="28" t="s">
        <v>5</v>
      </c>
      <c r="K22" s="225">
        <v>2</v>
      </c>
      <c r="L22" s="226"/>
      <c r="M22" s="227"/>
      <c r="N22" s="28" t="s">
        <v>5</v>
      </c>
      <c r="O22" s="225">
        <v>3</v>
      </c>
      <c r="P22" s="226"/>
      <c r="Q22" s="227"/>
      <c r="R22" s="88" t="s">
        <v>5</v>
      </c>
      <c r="S22" s="225">
        <v>4</v>
      </c>
      <c r="T22" s="226"/>
      <c r="U22" s="227"/>
      <c r="V22" s="28" t="s">
        <v>5</v>
      </c>
      <c r="W22" s="225">
        <v>5</v>
      </c>
      <c r="X22" s="226"/>
      <c r="Y22" s="227"/>
      <c r="Z22" s="28" t="s">
        <v>5</v>
      </c>
      <c r="AA22" s="225">
        <v>6</v>
      </c>
      <c r="AB22" s="226"/>
      <c r="AC22" s="227"/>
      <c r="AD22" s="28" t="s">
        <v>5</v>
      </c>
      <c r="AE22" s="54" t="s">
        <v>28</v>
      </c>
      <c r="AF22" s="43" t="s">
        <v>11</v>
      </c>
      <c r="AG22" s="44" t="s">
        <v>31</v>
      </c>
      <c r="AH22" s="46" t="s">
        <v>7</v>
      </c>
      <c r="AI22" s="71" t="s">
        <v>25</v>
      </c>
    </row>
    <row r="23" spans="1:42" ht="15" customHeight="1">
      <c r="A23" s="74">
        <f>COUNTIF($G$3:$AC$20,E23)</f>
        <v>0</v>
      </c>
      <c r="B23" s="74"/>
      <c r="C23" s="74">
        <f t="shared" ref="C23:C40" si="7">COUNTIF(G23:AC23,"HR")</f>
        <v>0</v>
      </c>
      <c r="D23" s="212">
        <v>1</v>
      </c>
      <c r="E23" s="77"/>
      <c r="F23" s="60"/>
      <c r="G23" s="29"/>
      <c r="H23" s="21"/>
      <c r="I23" s="22"/>
      <c r="J23" s="11"/>
      <c r="K23" s="29"/>
      <c r="L23" s="21"/>
      <c r="M23" s="22"/>
      <c r="N23" s="11"/>
      <c r="O23" s="29"/>
      <c r="P23" s="21"/>
      <c r="Q23" s="22"/>
      <c r="R23" s="11"/>
      <c r="S23" s="29"/>
      <c r="T23" s="21"/>
      <c r="U23" s="22"/>
      <c r="V23" s="11"/>
      <c r="W23" s="29"/>
      <c r="X23" s="21"/>
      <c r="Y23" s="22"/>
      <c r="Z23" s="11"/>
      <c r="AA23" s="29"/>
      <c r="AB23" s="21"/>
      <c r="AC23" s="22"/>
      <c r="AD23" s="8"/>
      <c r="AE23" s="26">
        <f>COUNTA(G23:I23,K23:M23,O23:Q23,S23:U23,W23:Y23,AA23:AC23)</f>
        <v>0</v>
      </c>
      <c r="AF23" s="55">
        <f>COUNTIF(G23:AC23,"R")+C23</f>
        <v>0</v>
      </c>
      <c r="AG23" s="55">
        <f>A23+B23</f>
        <v>0</v>
      </c>
      <c r="AH23" s="68">
        <f>COUNTIF(G23:AC23,"K")</f>
        <v>0</v>
      </c>
      <c r="AI23" s="86" t="s">
        <v>24</v>
      </c>
      <c r="AK23" s="77"/>
      <c r="AL23" s="94" cm="1">
        <f t="array" ref="AL23">_xlfn.UNIQUE($F$23:$F$40)</f>
        <v>0</v>
      </c>
      <c r="AM23" s="93" t="e" cm="1" vm="1">
        <f t="array" aca="1" ref="AM23" ca="1">_xlfn.CHOOSECOLS(_xlfn._xlws.FILTER($F$23:$AH$40,$F$23:$F$40=AL23),26,27,28,29)</f>
        <v>#VALUE!</v>
      </c>
      <c r="AN23" s="93"/>
      <c r="AO23" s="93"/>
      <c r="AP23" s="93"/>
    </row>
    <row r="24" spans="1:42" ht="15" customHeight="1">
      <c r="A24" s="74">
        <f t="shared" ref="A24:A40" si="8">COUNTIF($G$3:$AC$20,E24)</f>
        <v>0</v>
      </c>
      <c r="B24" s="74"/>
      <c r="C24" s="74">
        <f t="shared" si="7"/>
        <v>0</v>
      </c>
      <c r="D24" s="212"/>
      <c r="E24" s="77"/>
      <c r="F24" s="61"/>
      <c r="G24" s="30"/>
      <c r="H24" s="3"/>
      <c r="I24" s="6"/>
      <c r="J24" s="12"/>
      <c r="K24" s="30"/>
      <c r="L24" s="3"/>
      <c r="M24" s="6"/>
      <c r="N24" s="12"/>
      <c r="O24" s="30"/>
      <c r="P24" s="3"/>
      <c r="Q24" s="6"/>
      <c r="R24" s="12"/>
      <c r="S24" s="30"/>
      <c r="T24" s="3"/>
      <c r="U24" s="6"/>
      <c r="V24" s="12"/>
      <c r="W24" s="30"/>
      <c r="X24" s="3"/>
      <c r="Y24" s="6"/>
      <c r="Z24" s="12"/>
      <c r="AA24" s="30"/>
      <c r="AB24" s="3"/>
      <c r="AC24" s="6"/>
      <c r="AD24" s="9"/>
      <c r="AE24" s="26">
        <f t="shared" ref="AE24:AE40" si="9">COUNTA(G24:I24,K24:M24,O24:Q24,S24:U24,W24:Y24,AA24:AC24)</f>
        <v>0</v>
      </c>
      <c r="AF24" s="55">
        <f t="shared" ref="AF24:AF40" si="10">COUNTIF(G24:AC24,"R")+C24</f>
        <v>0</v>
      </c>
      <c r="AG24" s="55">
        <f t="shared" ref="AG24:AG40" si="11">A24+B24</f>
        <v>0</v>
      </c>
      <c r="AH24" s="68">
        <f t="shared" ref="AH24:AH40" si="12">COUNTIF(G24:AC24,"K")</f>
        <v>0</v>
      </c>
      <c r="AI24" s="83"/>
      <c r="AK24" s="77"/>
      <c r="AL24" s="94"/>
      <c r="AM24" s="93" t="e" cm="1" vm="1">
        <f t="array" aca="1" ref="AM24" ca="1">_xlfn.CHOOSECOLS(_xlfn._xlws.FILTER($F$23:$AH$40,$F$23:$F$40=AL24),26,27,28,29)</f>
        <v>#VALUE!</v>
      </c>
      <c r="AN24" s="93"/>
      <c r="AO24" s="93"/>
      <c r="AP24" s="93"/>
    </row>
    <row r="25" spans="1:42" ht="15" customHeight="1">
      <c r="A25" s="74">
        <f t="shared" si="8"/>
        <v>0</v>
      </c>
      <c r="B25" s="74"/>
      <c r="C25" s="74">
        <f t="shared" si="7"/>
        <v>0</v>
      </c>
      <c r="D25" s="213"/>
      <c r="E25" s="77"/>
      <c r="F25" s="61"/>
      <c r="G25" s="31"/>
      <c r="H25" s="4"/>
      <c r="I25" s="7"/>
      <c r="J25" s="12"/>
      <c r="K25" s="31"/>
      <c r="L25" s="4"/>
      <c r="M25" s="7"/>
      <c r="N25" s="12"/>
      <c r="O25" s="31"/>
      <c r="P25" s="4"/>
      <c r="Q25" s="7"/>
      <c r="R25" s="12"/>
      <c r="S25" s="31"/>
      <c r="T25" s="4"/>
      <c r="U25" s="7"/>
      <c r="V25" s="12"/>
      <c r="W25" s="31"/>
      <c r="X25" s="4"/>
      <c r="Y25" s="7"/>
      <c r="Z25" s="12"/>
      <c r="AA25" s="31"/>
      <c r="AB25" s="4"/>
      <c r="AC25" s="7"/>
      <c r="AD25" s="9"/>
      <c r="AE25" s="26">
        <f t="shared" si="9"/>
        <v>0</v>
      </c>
      <c r="AF25" s="55">
        <f t="shared" si="10"/>
        <v>0</v>
      </c>
      <c r="AG25" s="55">
        <f t="shared" si="11"/>
        <v>0</v>
      </c>
      <c r="AH25" s="68">
        <f t="shared" si="12"/>
        <v>0</v>
      </c>
      <c r="AI25" s="83"/>
      <c r="AK25" s="77"/>
      <c r="AL25" s="94"/>
      <c r="AM25" s="93" t="e" cm="1" vm="1">
        <f t="array" aca="1" ref="AM25" ca="1">_xlfn.CHOOSECOLS(_xlfn._xlws.FILTER($F$23:$AH$40,$F$23:$F$40=AL25),26,27,28,29)</f>
        <v>#VALUE!</v>
      </c>
      <c r="AN25" s="93"/>
      <c r="AO25" s="93"/>
      <c r="AP25" s="93"/>
    </row>
    <row r="26" spans="1:42" ht="15" customHeight="1">
      <c r="A26" s="74">
        <f t="shared" si="8"/>
        <v>0</v>
      </c>
      <c r="B26" s="74"/>
      <c r="C26" s="74">
        <f t="shared" si="7"/>
        <v>0</v>
      </c>
      <c r="D26" s="214">
        <v>2</v>
      </c>
      <c r="E26" s="77"/>
      <c r="F26" s="27"/>
      <c r="G26" s="32"/>
      <c r="H26" s="2"/>
      <c r="I26" s="5"/>
      <c r="J26" s="12"/>
      <c r="K26" s="32"/>
      <c r="L26" s="2"/>
      <c r="M26" s="5"/>
      <c r="N26" s="12"/>
      <c r="O26" s="32"/>
      <c r="P26" s="2"/>
      <c r="Q26" s="5"/>
      <c r="R26" s="12"/>
      <c r="S26" s="32"/>
      <c r="T26" s="2"/>
      <c r="U26" s="5"/>
      <c r="V26" s="12"/>
      <c r="W26" s="32"/>
      <c r="X26" s="2"/>
      <c r="Y26" s="5"/>
      <c r="Z26" s="12"/>
      <c r="AA26" s="32"/>
      <c r="AB26" s="2"/>
      <c r="AC26" s="5"/>
      <c r="AD26" s="9"/>
      <c r="AE26" s="26">
        <f t="shared" si="9"/>
        <v>0</v>
      </c>
      <c r="AF26" s="55">
        <f t="shared" si="10"/>
        <v>0</v>
      </c>
      <c r="AG26" s="55">
        <f t="shared" si="11"/>
        <v>0</v>
      </c>
      <c r="AH26" s="68">
        <f t="shared" si="12"/>
        <v>0</v>
      </c>
      <c r="AI26" s="84" t="s">
        <v>9</v>
      </c>
      <c r="AK26" s="77"/>
      <c r="AL26" s="94"/>
      <c r="AM26" s="93" t="e" cm="1" vm="1">
        <f t="array" aca="1" ref="AM26" ca="1">_xlfn.CHOOSECOLS(_xlfn._xlws.FILTER($F$23:$AH$40,$F$23:$F$40=AL26),26,27,28,29)</f>
        <v>#VALUE!</v>
      </c>
      <c r="AN26" s="93"/>
      <c r="AO26" s="93"/>
      <c r="AP26" s="93"/>
    </row>
    <row r="27" spans="1:42" ht="15" customHeight="1">
      <c r="A27" s="74">
        <f t="shared" si="8"/>
        <v>0</v>
      </c>
      <c r="B27" s="74"/>
      <c r="C27" s="74">
        <f t="shared" si="7"/>
        <v>0</v>
      </c>
      <c r="D27" s="212"/>
      <c r="E27" s="77"/>
      <c r="F27" s="62"/>
      <c r="G27" s="30"/>
      <c r="H27" s="3"/>
      <c r="I27" s="6"/>
      <c r="J27" s="12"/>
      <c r="K27" s="30"/>
      <c r="L27" s="3"/>
      <c r="M27" s="6"/>
      <c r="N27" s="12"/>
      <c r="O27" s="30"/>
      <c r="P27" s="3"/>
      <c r="Q27" s="6"/>
      <c r="R27" s="12"/>
      <c r="S27" s="30"/>
      <c r="T27" s="3"/>
      <c r="U27" s="6"/>
      <c r="V27" s="12"/>
      <c r="W27" s="30"/>
      <c r="X27" s="3"/>
      <c r="Y27" s="6"/>
      <c r="Z27" s="12"/>
      <c r="AA27" s="99"/>
      <c r="AB27" s="100"/>
      <c r="AC27" s="6"/>
      <c r="AD27" s="9"/>
      <c r="AE27" s="26">
        <f t="shared" si="9"/>
        <v>0</v>
      </c>
      <c r="AF27" s="55">
        <f t="shared" si="10"/>
        <v>0</v>
      </c>
      <c r="AG27" s="55">
        <f t="shared" si="11"/>
        <v>0</v>
      </c>
      <c r="AH27" s="68">
        <f t="shared" si="12"/>
        <v>0</v>
      </c>
      <c r="AI27" s="83"/>
      <c r="AK27" s="77"/>
      <c r="AL27" s="94"/>
      <c r="AM27" s="93" t="e" cm="1" vm="1">
        <f t="array" aca="1" ref="AM27" ca="1">_xlfn.CHOOSECOLS(_xlfn._xlws.FILTER($F$23:$AH$40,$F$23:$F$40=AL27),26,27,28,29)</f>
        <v>#VALUE!</v>
      </c>
      <c r="AN27" s="93"/>
      <c r="AO27" s="93"/>
      <c r="AP27" s="93"/>
    </row>
    <row r="28" spans="1:42" ht="15" customHeight="1">
      <c r="A28" s="74">
        <f t="shared" si="8"/>
        <v>0</v>
      </c>
      <c r="B28" s="74"/>
      <c r="C28" s="74">
        <f t="shared" si="7"/>
        <v>0</v>
      </c>
      <c r="D28" s="213"/>
      <c r="E28" s="77"/>
      <c r="F28" s="62"/>
      <c r="G28" s="31"/>
      <c r="H28" s="4"/>
      <c r="I28" s="7"/>
      <c r="J28" s="12"/>
      <c r="K28" s="31"/>
      <c r="L28" s="4"/>
      <c r="M28" s="7"/>
      <c r="N28" s="12"/>
      <c r="O28" s="31"/>
      <c r="P28" s="4"/>
      <c r="Q28" s="7"/>
      <c r="R28" s="12"/>
      <c r="S28" s="31"/>
      <c r="T28" s="4"/>
      <c r="U28" s="7"/>
      <c r="V28" s="12"/>
      <c r="W28" s="31"/>
      <c r="X28" s="4"/>
      <c r="Y28" s="7"/>
      <c r="Z28" s="12"/>
      <c r="AA28" s="101"/>
      <c r="AB28" s="102"/>
      <c r="AC28" s="7"/>
      <c r="AD28" s="9"/>
      <c r="AE28" s="26">
        <f t="shared" si="9"/>
        <v>0</v>
      </c>
      <c r="AF28" s="55">
        <f t="shared" si="10"/>
        <v>0</v>
      </c>
      <c r="AG28" s="55">
        <f t="shared" si="11"/>
        <v>0</v>
      </c>
      <c r="AH28" s="68">
        <f t="shared" si="12"/>
        <v>0</v>
      </c>
      <c r="AI28" s="83"/>
      <c r="AK28" s="77"/>
      <c r="AL28" s="94"/>
      <c r="AM28" s="93" t="e" cm="1" vm="1">
        <f t="array" aca="1" ref="AM28" ca="1">_xlfn.CHOOSECOLS(_xlfn._xlws.FILTER($F$23:$AH$40,$F$23:$F$40=AL28),26,27,28,29)</f>
        <v>#VALUE!</v>
      </c>
      <c r="AN28" s="93"/>
      <c r="AO28" s="93"/>
      <c r="AP28" s="93"/>
    </row>
    <row r="29" spans="1:42" ht="15" customHeight="1">
      <c r="A29" s="74">
        <f t="shared" si="8"/>
        <v>0</v>
      </c>
      <c r="B29" s="74"/>
      <c r="C29" s="74">
        <f t="shared" si="7"/>
        <v>0</v>
      </c>
      <c r="D29" s="214">
        <v>3</v>
      </c>
      <c r="E29" s="77"/>
      <c r="F29" s="62"/>
      <c r="G29" s="32"/>
      <c r="H29" s="2"/>
      <c r="I29" s="5"/>
      <c r="J29" s="12"/>
      <c r="K29" s="32"/>
      <c r="L29" s="2"/>
      <c r="M29" s="5"/>
      <c r="N29" s="12"/>
      <c r="O29" s="32"/>
      <c r="P29" s="2"/>
      <c r="Q29" s="5"/>
      <c r="R29" s="12"/>
      <c r="S29" s="32"/>
      <c r="T29" s="2"/>
      <c r="U29" s="5"/>
      <c r="V29" s="12"/>
      <c r="W29" s="32"/>
      <c r="X29" s="2"/>
      <c r="Y29" s="5"/>
      <c r="Z29" s="12"/>
      <c r="AA29" s="103"/>
      <c r="AB29" s="104"/>
      <c r="AC29" s="5"/>
      <c r="AD29" s="9"/>
      <c r="AE29" s="26">
        <f t="shared" si="9"/>
        <v>0</v>
      </c>
      <c r="AF29" s="55">
        <f t="shared" si="10"/>
        <v>0</v>
      </c>
      <c r="AG29" s="55">
        <f t="shared" si="11"/>
        <v>0</v>
      </c>
      <c r="AH29" s="68">
        <f t="shared" si="12"/>
        <v>0</v>
      </c>
      <c r="AI29" s="85"/>
      <c r="AK29" s="77"/>
      <c r="AL29" s="94"/>
      <c r="AM29" s="93" t="e" cm="1" vm="1">
        <f t="array" aca="1" ref="AM29" ca="1">_xlfn.CHOOSECOLS(_xlfn._xlws.FILTER($F$23:$AH$40,$F$23:$F$40=AL29),26,27,28,29)</f>
        <v>#VALUE!</v>
      </c>
      <c r="AN29" s="93"/>
      <c r="AO29" s="93"/>
      <c r="AP29" s="93"/>
    </row>
    <row r="30" spans="1:42" ht="15" customHeight="1">
      <c r="A30" s="74">
        <f t="shared" si="8"/>
        <v>0</v>
      </c>
      <c r="B30" s="74"/>
      <c r="C30" s="74">
        <f t="shared" si="7"/>
        <v>0</v>
      </c>
      <c r="D30" s="212"/>
      <c r="E30" s="77"/>
      <c r="F30" s="61"/>
      <c r="G30" s="30"/>
      <c r="H30" s="3"/>
      <c r="I30" s="6"/>
      <c r="J30" s="12"/>
      <c r="K30" s="30"/>
      <c r="L30" s="3"/>
      <c r="M30" s="6"/>
      <c r="N30" s="12"/>
      <c r="O30" s="30"/>
      <c r="P30" s="3"/>
      <c r="Q30" s="6"/>
      <c r="R30" s="12"/>
      <c r="S30" s="30"/>
      <c r="T30" s="3"/>
      <c r="U30" s="6"/>
      <c r="V30" s="12"/>
      <c r="W30" s="30"/>
      <c r="X30" s="3"/>
      <c r="Y30" s="6"/>
      <c r="Z30" s="12"/>
      <c r="AA30" s="99"/>
      <c r="AB30" s="100"/>
      <c r="AC30" s="6"/>
      <c r="AD30" s="9"/>
      <c r="AE30" s="26">
        <f t="shared" si="9"/>
        <v>0</v>
      </c>
      <c r="AF30" s="55">
        <f t="shared" si="10"/>
        <v>0</v>
      </c>
      <c r="AG30" s="55">
        <f t="shared" si="11"/>
        <v>0</v>
      </c>
      <c r="AH30" s="68">
        <f t="shared" si="12"/>
        <v>0</v>
      </c>
      <c r="AI30" s="84" t="s">
        <v>10</v>
      </c>
      <c r="AK30" s="77"/>
      <c r="AL30" s="94"/>
      <c r="AM30" s="93"/>
      <c r="AN30" s="93"/>
      <c r="AO30" s="93"/>
      <c r="AP30" s="93"/>
    </row>
    <row r="31" spans="1:42" ht="15" customHeight="1">
      <c r="A31" s="74">
        <f t="shared" si="8"/>
        <v>0</v>
      </c>
      <c r="B31" s="74"/>
      <c r="C31" s="74">
        <f t="shared" si="7"/>
        <v>0</v>
      </c>
      <c r="D31" s="213"/>
      <c r="E31" s="77"/>
      <c r="F31" s="61"/>
      <c r="G31" s="31"/>
      <c r="H31" s="4"/>
      <c r="I31" s="7"/>
      <c r="J31" s="12"/>
      <c r="K31" s="31"/>
      <c r="L31" s="4"/>
      <c r="M31" s="7"/>
      <c r="N31" s="12"/>
      <c r="O31" s="31"/>
      <c r="P31" s="4"/>
      <c r="Q31" s="7"/>
      <c r="R31" s="12"/>
      <c r="S31" s="31"/>
      <c r="T31" s="4"/>
      <c r="U31" s="7"/>
      <c r="V31" s="12"/>
      <c r="W31" s="31"/>
      <c r="X31" s="4"/>
      <c r="Y31" s="7"/>
      <c r="Z31" s="12"/>
      <c r="AA31" s="101"/>
      <c r="AB31" s="102"/>
      <c r="AC31" s="7"/>
      <c r="AD31" s="9"/>
      <c r="AE31" s="26">
        <f t="shared" si="9"/>
        <v>0</v>
      </c>
      <c r="AF31" s="55">
        <f t="shared" si="10"/>
        <v>0</v>
      </c>
      <c r="AG31" s="55">
        <f t="shared" si="11"/>
        <v>0</v>
      </c>
      <c r="AH31" s="68">
        <f t="shared" si="12"/>
        <v>0</v>
      </c>
      <c r="AI31" s="83"/>
      <c r="AK31" s="77"/>
      <c r="AL31" s="94"/>
      <c r="AM31" s="93"/>
      <c r="AN31" s="93"/>
      <c r="AO31" s="93"/>
      <c r="AP31" s="93"/>
    </row>
    <row r="32" spans="1:42" ht="15" customHeight="1">
      <c r="A32" s="74">
        <f t="shared" si="8"/>
        <v>0</v>
      </c>
      <c r="B32" s="74"/>
      <c r="C32" s="74">
        <f t="shared" si="7"/>
        <v>0</v>
      </c>
      <c r="D32" s="214">
        <v>4</v>
      </c>
      <c r="E32" s="77"/>
      <c r="F32" s="61"/>
      <c r="G32" s="32"/>
      <c r="H32" s="2"/>
      <c r="I32" s="5"/>
      <c r="J32" s="12"/>
      <c r="K32" s="32"/>
      <c r="L32" s="2"/>
      <c r="M32" s="5"/>
      <c r="N32" s="12"/>
      <c r="O32" s="32"/>
      <c r="P32" s="2"/>
      <c r="Q32" s="5"/>
      <c r="R32" s="12"/>
      <c r="S32" s="32"/>
      <c r="T32" s="2"/>
      <c r="U32" s="5"/>
      <c r="V32" s="12"/>
      <c r="W32" s="32"/>
      <c r="X32" s="2"/>
      <c r="Y32" s="5"/>
      <c r="Z32" s="12"/>
      <c r="AA32" s="103"/>
      <c r="AB32" s="104"/>
      <c r="AC32" s="5"/>
      <c r="AD32" s="9"/>
      <c r="AE32" s="26">
        <f t="shared" si="9"/>
        <v>0</v>
      </c>
      <c r="AF32" s="55">
        <f t="shared" si="10"/>
        <v>0</v>
      </c>
      <c r="AG32" s="55">
        <f t="shared" si="11"/>
        <v>0</v>
      </c>
      <c r="AH32" s="68">
        <f t="shared" si="12"/>
        <v>0</v>
      </c>
      <c r="AI32" s="83"/>
      <c r="AK32" s="77"/>
      <c r="AL32" s="94"/>
      <c r="AM32" s="93"/>
      <c r="AN32" s="93"/>
      <c r="AO32" s="93"/>
      <c r="AP32" s="93"/>
    </row>
    <row r="33" spans="1:42" ht="15" customHeight="1">
      <c r="A33" s="74">
        <f t="shared" si="8"/>
        <v>0</v>
      </c>
      <c r="B33" s="74"/>
      <c r="C33" s="74">
        <f t="shared" si="7"/>
        <v>0</v>
      </c>
      <c r="D33" s="212"/>
      <c r="E33" s="77"/>
      <c r="F33" s="61"/>
      <c r="G33" s="30"/>
      <c r="H33" s="3"/>
      <c r="I33" s="6"/>
      <c r="J33" s="12"/>
      <c r="K33" s="30"/>
      <c r="L33" s="3"/>
      <c r="M33" s="6"/>
      <c r="N33" s="12"/>
      <c r="O33" s="30"/>
      <c r="P33" s="3"/>
      <c r="Q33" s="6"/>
      <c r="R33" s="12"/>
      <c r="S33" s="30"/>
      <c r="T33" s="3"/>
      <c r="U33" s="6"/>
      <c r="V33" s="12"/>
      <c r="W33" s="30"/>
      <c r="X33" s="3"/>
      <c r="Y33" s="6"/>
      <c r="Z33" s="12"/>
      <c r="AA33" s="99"/>
      <c r="AB33" s="100"/>
      <c r="AC33" s="6"/>
      <c r="AD33" s="9"/>
      <c r="AE33" s="26">
        <f t="shared" si="9"/>
        <v>0</v>
      </c>
      <c r="AF33" s="55">
        <f t="shared" si="10"/>
        <v>0</v>
      </c>
      <c r="AG33" s="55">
        <f t="shared" si="11"/>
        <v>0</v>
      </c>
      <c r="AH33" s="68">
        <f t="shared" si="12"/>
        <v>0</v>
      </c>
      <c r="AI33" s="84"/>
      <c r="AK33" s="93"/>
      <c r="AL33" s="94"/>
      <c r="AM33" s="93"/>
      <c r="AN33" s="93"/>
      <c r="AO33" s="93"/>
      <c r="AP33" s="93"/>
    </row>
    <row r="34" spans="1:42" ht="15" customHeight="1" thickBot="1">
      <c r="A34" s="74">
        <f t="shared" si="8"/>
        <v>0</v>
      </c>
      <c r="B34" s="74"/>
      <c r="C34" s="74">
        <f t="shared" si="7"/>
        <v>0</v>
      </c>
      <c r="D34" s="213"/>
      <c r="E34" s="77"/>
      <c r="F34" s="61"/>
      <c r="G34" s="31"/>
      <c r="H34" s="4"/>
      <c r="I34" s="7"/>
      <c r="J34" s="12"/>
      <c r="K34" s="31"/>
      <c r="L34" s="4"/>
      <c r="M34" s="7"/>
      <c r="N34" s="12"/>
      <c r="O34" s="31"/>
      <c r="P34" s="4"/>
      <c r="Q34" s="7"/>
      <c r="R34" s="12"/>
      <c r="S34" s="31"/>
      <c r="T34" s="4"/>
      <c r="U34" s="7"/>
      <c r="V34" s="12"/>
      <c r="W34" s="31"/>
      <c r="X34" s="4"/>
      <c r="Y34" s="7"/>
      <c r="Z34" s="12"/>
      <c r="AA34" s="31"/>
      <c r="AB34" s="4"/>
      <c r="AC34" s="7"/>
      <c r="AD34" s="9"/>
      <c r="AE34" s="26">
        <f t="shared" si="9"/>
        <v>0</v>
      </c>
      <c r="AF34" s="55">
        <f t="shared" si="10"/>
        <v>0</v>
      </c>
      <c r="AG34" s="55">
        <f t="shared" si="11"/>
        <v>0</v>
      </c>
      <c r="AH34" s="68">
        <f t="shared" si="12"/>
        <v>0</v>
      </c>
      <c r="AI34" s="87" t="s">
        <v>12</v>
      </c>
      <c r="AK34" s="93"/>
      <c r="AL34" s="94"/>
      <c r="AM34" s="93"/>
      <c r="AN34" s="93"/>
      <c r="AO34" s="93"/>
      <c r="AP34" s="93"/>
    </row>
    <row r="35" spans="1:42" ht="15" customHeight="1">
      <c r="A35" s="74">
        <f t="shared" si="8"/>
        <v>0</v>
      </c>
      <c r="B35" s="74"/>
      <c r="C35" s="74">
        <f t="shared" si="7"/>
        <v>0</v>
      </c>
      <c r="D35" s="214">
        <v>5</v>
      </c>
      <c r="E35" s="77"/>
      <c r="F35" s="61"/>
      <c r="G35" s="32"/>
      <c r="H35" s="2"/>
      <c r="I35" s="5"/>
      <c r="J35" s="12"/>
      <c r="K35" s="32"/>
      <c r="L35" s="2"/>
      <c r="M35" s="5"/>
      <c r="N35" s="12"/>
      <c r="O35" s="32"/>
      <c r="P35" s="2"/>
      <c r="Q35" s="5"/>
      <c r="R35" s="12"/>
      <c r="S35" s="32"/>
      <c r="T35" s="2"/>
      <c r="U35" s="5"/>
      <c r="V35" s="12"/>
      <c r="W35" s="32"/>
      <c r="X35" s="2"/>
      <c r="Y35" s="5"/>
      <c r="Z35" s="12"/>
      <c r="AA35" s="32"/>
      <c r="AB35" s="2"/>
      <c r="AC35" s="5"/>
      <c r="AD35" s="9"/>
      <c r="AE35" s="26">
        <f t="shared" si="9"/>
        <v>0</v>
      </c>
      <c r="AF35" s="55">
        <f t="shared" si="10"/>
        <v>0</v>
      </c>
      <c r="AG35" s="55">
        <f t="shared" si="11"/>
        <v>0</v>
      </c>
      <c r="AH35" s="68">
        <f t="shared" si="12"/>
        <v>0</v>
      </c>
      <c r="AI35" s="215"/>
      <c r="AK35" s="111"/>
      <c r="AL35" s="112"/>
      <c r="AM35" s="93" t="e" vm="2">
        <f ca="1">SUM(AM23:AM34)</f>
        <v>#VALUE!</v>
      </c>
      <c r="AN35" s="93">
        <f>SUM(AN23:AN32)</f>
        <v>0</v>
      </c>
      <c r="AO35" s="93">
        <f>SUM(AO23:AO32)</f>
        <v>0</v>
      </c>
      <c r="AP35" s="93">
        <f>SUM(AP23:AP32)</f>
        <v>0</v>
      </c>
    </row>
    <row r="36" spans="1:42" ht="15" customHeight="1">
      <c r="A36" s="74">
        <f t="shared" si="8"/>
        <v>0</v>
      </c>
      <c r="B36" s="74"/>
      <c r="C36" s="74">
        <f t="shared" si="7"/>
        <v>0</v>
      </c>
      <c r="D36" s="212"/>
      <c r="E36" s="77"/>
      <c r="F36" s="61"/>
      <c r="G36" s="30"/>
      <c r="H36" s="3"/>
      <c r="I36" s="6"/>
      <c r="J36" s="12"/>
      <c r="K36" s="30"/>
      <c r="L36" s="3"/>
      <c r="M36" s="6"/>
      <c r="N36" s="12"/>
      <c r="O36" s="30"/>
      <c r="P36" s="3"/>
      <c r="Q36" s="6"/>
      <c r="R36" s="12"/>
      <c r="S36" s="99"/>
      <c r="T36" s="3"/>
      <c r="U36" s="6"/>
      <c r="V36" s="12"/>
      <c r="W36" s="30"/>
      <c r="X36" s="3"/>
      <c r="Y36" s="6"/>
      <c r="Z36" s="12"/>
      <c r="AA36" s="30"/>
      <c r="AB36" s="3"/>
      <c r="AC36" s="6"/>
      <c r="AD36" s="9"/>
      <c r="AE36" s="26">
        <f t="shared" si="9"/>
        <v>0</v>
      </c>
      <c r="AF36" s="55">
        <f t="shared" si="10"/>
        <v>0</v>
      </c>
      <c r="AG36" s="55">
        <f t="shared" si="11"/>
        <v>0</v>
      </c>
      <c r="AH36" s="68">
        <f t="shared" si="12"/>
        <v>0</v>
      </c>
      <c r="AI36" s="216"/>
    </row>
    <row r="37" spans="1:42" ht="15" customHeight="1">
      <c r="A37" s="74">
        <f t="shared" si="8"/>
        <v>0</v>
      </c>
      <c r="B37" s="74"/>
      <c r="C37" s="74">
        <f t="shared" si="7"/>
        <v>0</v>
      </c>
      <c r="D37" s="213"/>
      <c r="E37" s="77"/>
      <c r="F37" s="61"/>
      <c r="G37" s="31"/>
      <c r="H37" s="4"/>
      <c r="I37" s="7"/>
      <c r="J37" s="12"/>
      <c r="K37" s="31"/>
      <c r="L37" s="4"/>
      <c r="M37" s="7"/>
      <c r="N37" s="12"/>
      <c r="O37" s="31"/>
      <c r="P37" s="4"/>
      <c r="Q37" s="7"/>
      <c r="R37" s="12"/>
      <c r="S37" s="101"/>
      <c r="T37" s="4"/>
      <c r="U37" s="7"/>
      <c r="V37" s="12"/>
      <c r="W37" s="31"/>
      <c r="X37" s="4"/>
      <c r="Y37" s="7"/>
      <c r="Z37" s="12"/>
      <c r="AA37" s="31"/>
      <c r="AB37" s="4"/>
      <c r="AC37" s="7"/>
      <c r="AD37" s="9"/>
      <c r="AE37" s="26">
        <f t="shared" si="9"/>
        <v>0</v>
      </c>
      <c r="AF37" s="55">
        <f t="shared" si="10"/>
        <v>0</v>
      </c>
      <c r="AG37" s="55">
        <f t="shared" si="11"/>
        <v>0</v>
      </c>
      <c r="AH37" s="68">
        <f t="shared" si="12"/>
        <v>0</v>
      </c>
      <c r="AI37" s="216"/>
    </row>
    <row r="38" spans="1:42" ht="15" customHeight="1">
      <c r="A38" s="74">
        <f t="shared" si="8"/>
        <v>0</v>
      </c>
      <c r="B38" s="74"/>
      <c r="C38" s="74">
        <f t="shared" si="7"/>
        <v>0</v>
      </c>
      <c r="D38" s="214">
        <v>6</v>
      </c>
      <c r="E38" s="77"/>
      <c r="F38" s="61"/>
      <c r="G38" s="32"/>
      <c r="H38" s="2"/>
      <c r="I38" s="5"/>
      <c r="J38" s="12"/>
      <c r="K38" s="32"/>
      <c r="L38" s="2"/>
      <c r="M38" s="5"/>
      <c r="N38" s="12"/>
      <c r="O38" s="32"/>
      <c r="P38" s="2"/>
      <c r="Q38" s="5"/>
      <c r="R38" s="12"/>
      <c r="S38" s="103"/>
      <c r="T38" s="2"/>
      <c r="U38" s="5"/>
      <c r="V38" s="12"/>
      <c r="W38" s="32"/>
      <c r="X38" s="2"/>
      <c r="Y38" s="5"/>
      <c r="Z38" s="12"/>
      <c r="AA38" s="32"/>
      <c r="AB38" s="2"/>
      <c r="AC38" s="5"/>
      <c r="AD38" s="9"/>
      <c r="AE38" s="26">
        <f t="shared" si="9"/>
        <v>0</v>
      </c>
      <c r="AF38" s="55">
        <f t="shared" si="10"/>
        <v>0</v>
      </c>
      <c r="AG38" s="55">
        <f t="shared" si="11"/>
        <v>0</v>
      </c>
      <c r="AH38" s="68">
        <f t="shared" si="12"/>
        <v>0</v>
      </c>
      <c r="AI38" s="216"/>
    </row>
    <row r="39" spans="1:42" ht="15" customHeight="1">
      <c r="A39" s="74">
        <f t="shared" si="8"/>
        <v>0</v>
      </c>
      <c r="B39" s="74"/>
      <c r="C39" s="74">
        <f t="shared" si="7"/>
        <v>0</v>
      </c>
      <c r="D39" s="218"/>
      <c r="E39" s="77"/>
      <c r="F39" s="61"/>
      <c r="G39" s="30"/>
      <c r="H39" s="3"/>
      <c r="I39" s="6"/>
      <c r="J39" s="12"/>
      <c r="K39" s="30"/>
      <c r="L39" s="3"/>
      <c r="M39" s="6"/>
      <c r="N39" s="12"/>
      <c r="O39" s="30"/>
      <c r="P39" s="3"/>
      <c r="Q39" s="6"/>
      <c r="R39" s="12"/>
      <c r="S39" s="99"/>
      <c r="T39" s="3"/>
      <c r="U39" s="6"/>
      <c r="V39" s="12"/>
      <c r="W39" s="30"/>
      <c r="X39" s="3"/>
      <c r="Y39" s="6"/>
      <c r="Z39" s="12"/>
      <c r="AA39" s="30"/>
      <c r="AB39" s="3"/>
      <c r="AC39" s="6"/>
      <c r="AD39" s="9"/>
      <c r="AE39" s="26">
        <f t="shared" si="9"/>
        <v>0</v>
      </c>
      <c r="AF39" s="55">
        <f t="shared" si="10"/>
        <v>0</v>
      </c>
      <c r="AG39" s="55">
        <f t="shared" si="11"/>
        <v>0</v>
      </c>
      <c r="AH39" s="68">
        <f t="shared" si="12"/>
        <v>0</v>
      </c>
      <c r="AI39" s="216"/>
    </row>
    <row r="40" spans="1:42" ht="15" customHeight="1" thickBot="1">
      <c r="A40" s="74">
        <f t="shared" si="8"/>
        <v>0</v>
      </c>
      <c r="B40" s="81"/>
      <c r="C40" s="74">
        <f t="shared" si="7"/>
        <v>0</v>
      </c>
      <c r="D40" s="218"/>
      <c r="E40" s="77"/>
      <c r="F40" s="61"/>
      <c r="G40" s="47"/>
      <c r="H40" s="48"/>
      <c r="I40" s="49"/>
      <c r="J40" s="50"/>
      <c r="K40" s="47"/>
      <c r="L40" s="48"/>
      <c r="M40" s="49"/>
      <c r="N40" s="50"/>
      <c r="O40" s="47"/>
      <c r="P40" s="48"/>
      <c r="Q40" s="49"/>
      <c r="R40" s="13"/>
      <c r="S40" s="47"/>
      <c r="T40" s="48"/>
      <c r="U40" s="49"/>
      <c r="V40" s="50"/>
      <c r="W40" s="47"/>
      <c r="X40" s="48"/>
      <c r="Y40" s="49"/>
      <c r="Z40" s="50"/>
      <c r="AA40" s="47"/>
      <c r="AB40" s="48"/>
      <c r="AC40" s="49"/>
      <c r="AD40" s="10"/>
      <c r="AE40" s="51">
        <f t="shared" si="9"/>
        <v>0</v>
      </c>
      <c r="AF40" s="55">
        <f t="shared" si="10"/>
        <v>0</v>
      </c>
      <c r="AG40" s="55">
        <f t="shared" si="11"/>
        <v>0</v>
      </c>
      <c r="AH40" s="69">
        <f t="shared" si="12"/>
        <v>0</v>
      </c>
      <c r="AI40" s="216"/>
    </row>
    <row r="41" spans="1:42" ht="16.2" customHeight="1" thickBot="1">
      <c r="A41" s="64">
        <f>SUM(A23:A40)</f>
        <v>0</v>
      </c>
      <c r="B41" s="64">
        <f>SUM(B23:B40)</f>
        <v>0</v>
      </c>
      <c r="C41" s="64">
        <f>SUM(C23:C40)</f>
        <v>0</v>
      </c>
      <c r="D41" s="219" t="s">
        <v>13</v>
      </c>
      <c r="E41" s="220"/>
      <c r="F41" s="221"/>
      <c r="G41" s="222">
        <f>COUNTIF(G23:I40,"R")+(COUNTIF(G23:I40,"HR")*2)</f>
        <v>0</v>
      </c>
      <c r="H41" s="223"/>
      <c r="I41" s="224"/>
      <c r="J41" s="58"/>
      <c r="K41" s="222">
        <f>COUNTIF(K23:M40,"R")+(COUNTIF(K23:M40,"HR")*2)+G41</f>
        <v>0</v>
      </c>
      <c r="L41" s="223"/>
      <c r="M41" s="224"/>
      <c r="N41" s="58"/>
      <c r="O41" s="222">
        <f>COUNTIF(O23:Q40,"R")+(COUNTIF(O23:Q40,"HR")*2)+K41</f>
        <v>0</v>
      </c>
      <c r="P41" s="223"/>
      <c r="Q41" s="224"/>
      <c r="R41" s="57"/>
      <c r="S41" s="222">
        <f>COUNTIF(S23:U40,"R")+(COUNTIF(S23:U40,"HR")*2)+O41</f>
        <v>0</v>
      </c>
      <c r="T41" s="223"/>
      <c r="U41" s="224"/>
      <c r="V41" s="58"/>
      <c r="W41" s="222">
        <f>COUNTIF(W23:Y40,"R")+(COUNTIF(W23:Y40,"HR")*2)+S41</f>
        <v>0</v>
      </c>
      <c r="X41" s="223"/>
      <c r="Y41" s="224"/>
      <c r="Z41" s="58"/>
      <c r="AA41" s="222">
        <f>COUNTIF(AA23:AC40,"R")+(COUNTIF(AA23:AC40,"HR")*2)+W41</f>
        <v>0</v>
      </c>
      <c r="AB41" s="223"/>
      <c r="AC41" s="224"/>
      <c r="AD41" s="52"/>
      <c r="AE41" s="40">
        <f>SUM(AE23:AE40)</f>
        <v>0</v>
      </c>
      <c r="AF41" s="41">
        <f>SUM(AF23:AF40)</f>
        <v>0</v>
      </c>
      <c r="AG41" s="42">
        <f>SUM(AG23:AG40)</f>
        <v>0</v>
      </c>
      <c r="AH41" s="70">
        <f>SUM(AH23:AH40)</f>
        <v>0</v>
      </c>
      <c r="AI41" s="217"/>
    </row>
    <row r="42" spans="1:42" ht="12" customHeight="1">
      <c r="F42" s="1"/>
      <c r="G42" s="38"/>
      <c r="H42" s="38"/>
      <c r="I42" s="38"/>
      <c r="J42" s="39"/>
      <c r="K42" s="1"/>
      <c r="L42" s="1"/>
      <c r="M42" s="1"/>
      <c r="N42" s="1"/>
      <c r="O42"/>
      <c r="P42"/>
      <c r="Q42"/>
    </row>
    <row r="43" spans="1:42" ht="12" customHeight="1">
      <c r="F43" s="1"/>
      <c r="G43" s="38"/>
      <c r="H43" s="38"/>
      <c r="I43" s="38"/>
      <c r="J43" s="39"/>
      <c r="K43" s="1"/>
      <c r="L43" s="1"/>
      <c r="M43" s="1"/>
      <c r="N43" s="1"/>
      <c r="O43"/>
      <c r="P43"/>
      <c r="Q43"/>
    </row>
    <row r="44" spans="1:42" ht="12" customHeight="1">
      <c r="F44" s="1"/>
      <c r="G44" s="38"/>
      <c r="H44" s="38"/>
      <c r="I44" s="38"/>
      <c r="J44" s="39"/>
      <c r="K44" s="1"/>
      <c r="L44" s="1"/>
      <c r="M44" s="1"/>
      <c r="N44" s="1"/>
      <c r="O44"/>
      <c r="P44"/>
      <c r="Q44"/>
    </row>
    <row r="45" spans="1:42" ht="12" customHeight="1">
      <c r="F45" s="1"/>
      <c r="G45" s="38"/>
      <c r="H45" s="38"/>
      <c r="I45" s="38"/>
      <c r="J45" s="39"/>
      <c r="K45" s="1"/>
      <c r="L45" s="1"/>
      <c r="M45" s="1"/>
      <c r="N45" s="1"/>
      <c r="O45"/>
      <c r="P45"/>
      <c r="Q45"/>
    </row>
    <row r="46" spans="1:42" ht="12" customHeight="1">
      <c r="F46" s="1"/>
      <c r="G46" s="38"/>
      <c r="H46" s="38"/>
      <c r="I46" s="38"/>
      <c r="J46" s="39"/>
      <c r="K46" s="1"/>
      <c r="L46" s="1"/>
      <c r="M46" s="1"/>
      <c r="N46" s="1"/>
      <c r="O46"/>
      <c r="P46"/>
      <c r="Q46"/>
    </row>
    <row r="47" spans="1:42" ht="12" customHeight="1">
      <c r="F47" s="1"/>
      <c r="G47" s="38"/>
      <c r="H47" s="38"/>
      <c r="I47" s="38"/>
      <c r="J47" s="39"/>
      <c r="K47" s="1"/>
      <c r="L47" s="1"/>
      <c r="M47" s="1"/>
      <c r="N47" s="1"/>
      <c r="O47"/>
      <c r="P47"/>
      <c r="Q47"/>
    </row>
    <row r="48" spans="1:42" ht="12" customHeight="1">
      <c r="F48" s="1"/>
      <c r="G48" s="38"/>
      <c r="H48" s="38"/>
      <c r="I48" s="38"/>
      <c r="J48" s="39"/>
      <c r="K48" s="1"/>
      <c r="L48" s="1"/>
      <c r="M48" s="1"/>
      <c r="N48" s="1"/>
      <c r="O48"/>
      <c r="P48"/>
      <c r="Q48"/>
    </row>
    <row r="49" spans="6:17" ht="12" customHeight="1">
      <c r="F49" s="1"/>
      <c r="G49" s="38"/>
      <c r="H49" s="38"/>
      <c r="I49" s="38"/>
      <c r="J49" s="39"/>
      <c r="K49" s="1"/>
      <c r="L49" s="1"/>
      <c r="M49" s="1"/>
      <c r="N49" s="1"/>
      <c r="O49"/>
      <c r="P49"/>
      <c r="Q49"/>
    </row>
    <row r="50" spans="6:17" ht="12" customHeight="1">
      <c r="F50" s="1"/>
      <c r="G50" s="38"/>
      <c r="H50" s="38"/>
      <c r="I50" s="38"/>
      <c r="J50" s="39"/>
      <c r="K50" s="1"/>
      <c r="L50" s="1"/>
      <c r="M50" s="1"/>
      <c r="N50" s="1"/>
      <c r="O50"/>
      <c r="P50"/>
      <c r="Q50"/>
    </row>
    <row r="51" spans="6:17" ht="12" customHeight="1">
      <c r="F51" s="1"/>
      <c r="G51" s="38"/>
      <c r="H51" s="38"/>
      <c r="I51" s="38"/>
      <c r="J51" s="39"/>
      <c r="K51" s="1"/>
      <c r="L51" s="1"/>
      <c r="M51" s="1"/>
      <c r="N51" s="1"/>
      <c r="O51"/>
      <c r="P51"/>
      <c r="Q51"/>
    </row>
    <row r="52" spans="6:17" ht="12" customHeight="1">
      <c r="F52" s="1"/>
      <c r="G52" s="38"/>
      <c r="H52" s="38"/>
      <c r="I52" s="38"/>
      <c r="J52" s="39"/>
      <c r="K52" s="1"/>
      <c r="L52" s="1"/>
      <c r="M52" s="1"/>
      <c r="N52" s="1"/>
      <c r="O52"/>
      <c r="P52"/>
      <c r="Q52"/>
    </row>
    <row r="53" spans="6:17" ht="12" customHeight="1">
      <c r="F53" s="1"/>
      <c r="G53" s="38"/>
      <c r="H53" s="38"/>
      <c r="I53" s="38"/>
      <c r="J53" s="39"/>
      <c r="K53" s="1"/>
      <c r="L53" s="1"/>
      <c r="M53" s="1"/>
      <c r="N53" s="1"/>
      <c r="O53"/>
      <c r="P53"/>
      <c r="Q53"/>
    </row>
    <row r="54" spans="6:17" ht="12" customHeight="1">
      <c r="F54" s="1"/>
      <c r="G54" s="38"/>
      <c r="H54" s="38"/>
      <c r="I54" s="38"/>
      <c r="J54" s="39"/>
      <c r="K54" s="1"/>
      <c r="L54" s="1"/>
      <c r="M54" s="1"/>
      <c r="N54" s="1"/>
      <c r="O54"/>
      <c r="P54"/>
      <c r="Q54"/>
    </row>
    <row r="55" spans="6:17" ht="12" customHeight="1">
      <c r="F55" s="1"/>
      <c r="G55" s="38"/>
      <c r="H55" s="38"/>
      <c r="I55" s="38"/>
      <c r="J55" s="39"/>
      <c r="K55" s="1"/>
      <c r="L55" s="1"/>
      <c r="M55" s="1"/>
      <c r="N55" s="1"/>
      <c r="O55"/>
      <c r="P55"/>
      <c r="Q55"/>
    </row>
    <row r="56" spans="6:17" ht="12" customHeight="1">
      <c r="F56" s="1"/>
      <c r="G56" s="38"/>
      <c r="H56" s="38"/>
      <c r="I56" s="38"/>
      <c r="J56" s="39"/>
      <c r="K56" s="1"/>
      <c r="L56" s="1"/>
      <c r="M56" s="1"/>
      <c r="N56" s="1"/>
      <c r="O56"/>
      <c r="P56"/>
      <c r="Q56"/>
    </row>
    <row r="57" spans="6:17" ht="12" customHeight="1">
      <c r="F57" s="1"/>
      <c r="G57" s="38"/>
      <c r="H57" s="38"/>
      <c r="I57" s="38"/>
      <c r="J57" s="39"/>
      <c r="K57" s="1"/>
      <c r="L57" s="1"/>
      <c r="M57" s="1"/>
      <c r="N57" s="1"/>
      <c r="O57"/>
      <c r="P57"/>
      <c r="Q57"/>
    </row>
    <row r="58" spans="6:17" ht="12" customHeight="1">
      <c r="F58" s="1"/>
      <c r="G58" s="38"/>
      <c r="H58" s="38"/>
      <c r="I58" s="38"/>
      <c r="J58" s="39"/>
      <c r="K58" s="1"/>
      <c r="L58" s="1"/>
      <c r="M58" s="1"/>
      <c r="N58" s="1"/>
      <c r="O58"/>
      <c r="P58"/>
      <c r="Q58"/>
    </row>
    <row r="59" spans="6:17">
      <c r="F59" s="1"/>
      <c r="G59" s="38"/>
      <c r="H59" s="38"/>
      <c r="I59" s="38"/>
      <c r="J59" s="39"/>
      <c r="K59" s="1"/>
      <c r="L59" s="1"/>
      <c r="M59" s="1"/>
      <c r="N59" s="1"/>
      <c r="O59"/>
      <c r="P59"/>
      <c r="Q59"/>
    </row>
    <row r="60" spans="6:17" ht="12" customHeight="1">
      <c r="F60" s="1"/>
      <c r="G60" s="38"/>
      <c r="H60" s="38"/>
      <c r="I60" s="38"/>
      <c r="J60" s="39"/>
      <c r="K60" s="1"/>
      <c r="L60" s="1"/>
      <c r="M60" s="1"/>
      <c r="N60" s="1"/>
      <c r="O60"/>
      <c r="P60"/>
      <c r="Q60"/>
    </row>
    <row r="61" spans="6:17" ht="12" customHeight="1">
      <c r="F61" s="1"/>
      <c r="G61" s="38"/>
      <c r="H61" s="38"/>
      <c r="I61" s="38"/>
      <c r="J61" s="39"/>
      <c r="K61" s="1"/>
      <c r="L61" s="1"/>
      <c r="M61" s="1"/>
      <c r="N61" s="1"/>
      <c r="O61"/>
      <c r="P61"/>
      <c r="Q61"/>
    </row>
    <row r="62" spans="6:17" ht="12" customHeight="1">
      <c r="F62" s="1"/>
      <c r="G62" s="38"/>
      <c r="H62" s="38"/>
      <c r="I62" s="38"/>
      <c r="J62" s="39"/>
      <c r="K62" s="1"/>
      <c r="L62" s="1"/>
      <c r="M62" s="1"/>
      <c r="N62" s="1"/>
      <c r="O62"/>
      <c r="P62"/>
      <c r="Q62"/>
    </row>
    <row r="63" spans="6:17" ht="12" customHeight="1">
      <c r="F63" s="1"/>
      <c r="G63" s="38"/>
      <c r="H63" s="38"/>
      <c r="I63" s="38"/>
      <c r="J63" s="39"/>
      <c r="K63" s="1"/>
      <c r="L63" s="1"/>
      <c r="M63" s="1"/>
      <c r="N63" s="1"/>
      <c r="O63"/>
      <c r="P63"/>
      <c r="Q63"/>
    </row>
    <row r="64" spans="6:17" ht="12" customHeight="1">
      <c r="F64" s="1"/>
      <c r="G64" s="38"/>
      <c r="H64" s="38"/>
      <c r="I64" s="38"/>
      <c r="J64" s="39"/>
      <c r="K64" s="1"/>
      <c r="L64" s="1"/>
      <c r="M64" s="1"/>
      <c r="N64" s="1"/>
      <c r="O64"/>
      <c r="P64"/>
      <c r="Q64"/>
    </row>
    <row r="65" spans="6:17" ht="12" customHeight="1">
      <c r="F65" s="1"/>
      <c r="G65" s="38"/>
      <c r="H65" s="38"/>
      <c r="I65" s="38"/>
      <c r="J65" s="39"/>
      <c r="K65" s="1"/>
      <c r="L65" s="1"/>
      <c r="M65" s="1"/>
      <c r="N65" s="1"/>
      <c r="O65"/>
      <c r="P65"/>
      <c r="Q65"/>
    </row>
    <row r="66" spans="6:17" ht="12" customHeight="1">
      <c r="F66" s="1"/>
      <c r="G66" s="38"/>
      <c r="H66" s="38"/>
      <c r="I66" s="38"/>
      <c r="J66" s="39"/>
      <c r="K66" s="1"/>
      <c r="L66" s="1"/>
      <c r="M66" s="1"/>
      <c r="N66" s="1"/>
      <c r="O66"/>
      <c r="P66"/>
      <c r="Q66"/>
    </row>
    <row r="67" spans="6:17" ht="12" customHeight="1">
      <c r="F67" s="1"/>
      <c r="G67" s="38"/>
      <c r="H67" s="38"/>
      <c r="I67" s="38"/>
      <c r="J67" s="39"/>
      <c r="K67" s="1"/>
      <c r="L67" s="1"/>
      <c r="M67" s="1"/>
      <c r="N67" s="1"/>
      <c r="O67"/>
      <c r="P67"/>
      <c r="Q67"/>
    </row>
    <row r="68" spans="6:17" ht="12" customHeight="1">
      <c r="F68" s="1"/>
      <c r="G68" s="38"/>
      <c r="H68" s="38"/>
      <c r="I68" s="38"/>
      <c r="J68" s="39"/>
      <c r="K68" s="1"/>
      <c r="L68" s="1"/>
      <c r="M68" s="1"/>
      <c r="N68" s="1"/>
      <c r="O68"/>
      <c r="P68"/>
      <c r="Q68"/>
    </row>
    <row r="69" spans="6:17" ht="12" customHeight="1">
      <c r="F69" s="1"/>
      <c r="G69" s="38"/>
      <c r="H69" s="38"/>
      <c r="I69" s="38"/>
      <c r="J69" s="39"/>
      <c r="K69" s="1"/>
      <c r="L69" s="1"/>
      <c r="M69" s="1"/>
      <c r="N69" s="1"/>
      <c r="O69"/>
      <c r="P69"/>
      <c r="Q69"/>
    </row>
    <row r="70" spans="6:17" ht="12" customHeight="1">
      <c r="F70" s="1"/>
      <c r="G70" s="38"/>
      <c r="H70" s="38"/>
      <c r="I70" s="38"/>
      <c r="J70" s="39"/>
      <c r="K70" s="1"/>
      <c r="L70" s="1"/>
      <c r="M70" s="1"/>
      <c r="N70" s="1"/>
      <c r="O70"/>
      <c r="P70"/>
      <c r="Q70"/>
    </row>
    <row r="71" spans="6:17" ht="12" customHeight="1">
      <c r="F71" s="1"/>
      <c r="G71" s="38"/>
      <c r="H71" s="38"/>
      <c r="I71" s="38"/>
      <c r="J71" s="39"/>
      <c r="K71" s="1"/>
      <c r="L71" s="1"/>
      <c r="M71" s="1"/>
      <c r="N71" s="1"/>
      <c r="O71"/>
      <c r="P71"/>
      <c r="Q71"/>
    </row>
    <row r="72" spans="6:17" ht="12" customHeight="1">
      <c r="F72" s="1"/>
      <c r="G72" s="38"/>
      <c r="H72" s="38"/>
      <c r="I72" s="38"/>
      <c r="J72" s="39"/>
      <c r="K72" s="1"/>
      <c r="L72" s="1"/>
      <c r="M72" s="1"/>
      <c r="N72" s="1"/>
      <c r="O72"/>
      <c r="P72"/>
      <c r="Q72"/>
    </row>
    <row r="73" spans="6:17" ht="12" customHeight="1">
      <c r="F73" s="1"/>
      <c r="G73" s="38"/>
      <c r="H73" s="38"/>
      <c r="I73" s="38"/>
      <c r="J73" s="39"/>
      <c r="K73" s="1"/>
      <c r="L73" s="1"/>
      <c r="M73" s="1"/>
      <c r="N73" s="1"/>
      <c r="O73"/>
      <c r="P73"/>
      <c r="Q73"/>
    </row>
    <row r="74" spans="6:17" ht="12" customHeight="1">
      <c r="F74" s="1"/>
      <c r="G74" s="38"/>
      <c r="H74" s="38"/>
      <c r="I74" s="38"/>
      <c r="J74" s="39"/>
      <c r="K74" s="1"/>
      <c r="L74" s="1"/>
      <c r="M74" s="1"/>
      <c r="N74" s="1"/>
      <c r="O74"/>
      <c r="P74"/>
      <c r="Q74"/>
    </row>
    <row r="75" spans="6:17" ht="12" customHeight="1">
      <c r="F75" s="1"/>
      <c r="G75" s="38"/>
      <c r="H75" s="38"/>
      <c r="I75" s="38"/>
      <c r="J75" s="39"/>
      <c r="K75" s="1"/>
      <c r="L75" s="1"/>
      <c r="M75" s="1"/>
      <c r="N75" s="1"/>
      <c r="O75"/>
      <c r="P75"/>
      <c r="Q75"/>
    </row>
    <row r="76" spans="6:17" ht="12" customHeight="1">
      <c r="F76" s="1"/>
      <c r="G76" s="38"/>
      <c r="H76" s="38"/>
      <c r="I76" s="38"/>
      <c r="J76" s="39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53" priority="26" operator="containsText" text="K">
      <formula>NOT(ISERROR(SEARCH("K",G2)))</formula>
    </cfRule>
  </conditionalFormatting>
  <conditionalFormatting sqref="G3">
    <cfRule type="cellIs" dxfId="52" priority="25" operator="equal">
      <formula>"K"</formula>
    </cfRule>
  </conditionalFormatting>
  <conditionalFormatting sqref="G23">
    <cfRule type="cellIs" dxfId="51" priority="15" operator="equal">
      <formula>"K"</formula>
    </cfRule>
  </conditionalFormatting>
  <conditionalFormatting sqref="G3:I20">
    <cfRule type="cellIs" dxfId="50" priority="24" operator="between">
      <formula>1</formula>
      <formula>999</formula>
    </cfRule>
  </conditionalFormatting>
  <conditionalFormatting sqref="G23:I40">
    <cfRule type="cellIs" dxfId="49" priority="14" operator="between">
      <formula>1</formula>
      <formula>999</formula>
    </cfRule>
  </conditionalFormatting>
  <conditionalFormatting sqref="G3:AC20 G23:AC40">
    <cfRule type="cellIs" dxfId="48" priority="2" operator="equal">
      <formula>"AP"</formula>
    </cfRule>
    <cfRule type="cellIs" dxfId="47" priority="3" operator="equal">
      <formula>"DI"</formula>
    </cfRule>
  </conditionalFormatting>
  <conditionalFormatting sqref="K3">
    <cfRule type="cellIs" dxfId="46" priority="23" operator="equal">
      <formula>"K"</formula>
    </cfRule>
  </conditionalFormatting>
  <conditionalFormatting sqref="K23">
    <cfRule type="cellIs" dxfId="45" priority="13" operator="equal">
      <formula>"K"</formula>
    </cfRule>
  </conditionalFormatting>
  <conditionalFormatting sqref="K3:M20">
    <cfRule type="cellIs" dxfId="44" priority="22" operator="between">
      <formula>1</formula>
      <formula>999</formula>
    </cfRule>
  </conditionalFormatting>
  <conditionalFormatting sqref="K23:M40">
    <cfRule type="cellIs" dxfId="43" priority="12" operator="between">
      <formula>1</formula>
      <formula>999</formula>
    </cfRule>
  </conditionalFormatting>
  <conditionalFormatting sqref="O3">
    <cfRule type="cellIs" dxfId="42" priority="21" operator="equal">
      <formula>"K"</formula>
    </cfRule>
  </conditionalFormatting>
  <conditionalFormatting sqref="O23">
    <cfRule type="cellIs" dxfId="41" priority="11" operator="equal">
      <formula>"K"</formula>
    </cfRule>
  </conditionalFormatting>
  <conditionalFormatting sqref="O3:Q20">
    <cfRule type="cellIs" dxfId="40" priority="20" operator="between">
      <formula>1</formula>
      <formula>999</formula>
    </cfRule>
  </conditionalFormatting>
  <conditionalFormatting sqref="O23:Q40">
    <cfRule type="cellIs" dxfId="39" priority="10" operator="between">
      <formula>1</formula>
      <formula>999</formula>
    </cfRule>
  </conditionalFormatting>
  <conditionalFormatting sqref="S23">
    <cfRule type="cellIs" dxfId="38" priority="9" operator="equal">
      <formula>"K"</formula>
    </cfRule>
  </conditionalFormatting>
  <conditionalFormatting sqref="S3:U20">
    <cfRule type="cellIs" dxfId="37" priority="1" operator="between">
      <formula>1</formula>
      <formula>999</formula>
    </cfRule>
  </conditionalFormatting>
  <conditionalFormatting sqref="S23:U40">
    <cfRule type="cellIs" dxfId="36" priority="8" operator="between">
      <formula>1</formula>
      <formula>999</formula>
    </cfRule>
  </conditionalFormatting>
  <conditionalFormatting sqref="W3">
    <cfRule type="cellIs" dxfId="35" priority="19" operator="equal">
      <formula>"K"</formula>
    </cfRule>
  </conditionalFormatting>
  <conditionalFormatting sqref="W23">
    <cfRule type="cellIs" dxfId="34" priority="7" operator="equal">
      <formula>"K"</formula>
    </cfRule>
  </conditionalFormatting>
  <conditionalFormatting sqref="W3:Y20">
    <cfRule type="cellIs" dxfId="33" priority="18" operator="between">
      <formula>1</formula>
      <formula>999</formula>
    </cfRule>
  </conditionalFormatting>
  <conditionalFormatting sqref="W23:Y40">
    <cfRule type="cellIs" dxfId="32" priority="6" operator="between">
      <formula>1</formula>
      <formula>999</formula>
    </cfRule>
  </conditionalFormatting>
  <conditionalFormatting sqref="AA3">
    <cfRule type="cellIs" dxfId="31" priority="17" operator="equal">
      <formula>"K"</formula>
    </cfRule>
  </conditionalFormatting>
  <conditionalFormatting sqref="AA23">
    <cfRule type="cellIs" dxfId="30" priority="5" operator="equal">
      <formula>"K"</formula>
    </cfRule>
  </conditionalFormatting>
  <conditionalFormatting sqref="AA3:AC20">
    <cfRule type="cellIs" dxfId="29" priority="16" operator="between">
      <formula>1</formula>
      <formula>999</formula>
    </cfRule>
  </conditionalFormatting>
  <conditionalFormatting sqref="AA23:AC40">
    <cfRule type="cellIs" dxfId="28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E917362B-A2DD-4E44-A686-7F4044BB6867}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 xr:uid="{D5AB9E5A-8846-4E42-B0E2-7C61F4F730D5}">
          <x14:formula1>
            <xm:f>分組球員名單!$D$1:$D$11</xm:f>
          </x14:formula1>
          <xm:sqref>AI9:AI10 AI3 AI6 AI13 AI23 AI26 AI29:AI30 AI33</xm:sqref>
        </x14:dataValidation>
        <x14:dataValidation type="list" allowBlank="1" showInputMessage="1" showErrorMessage="1" xr:uid="{0C6CC98A-FAAD-4A7C-AC5A-70B57A4F65F2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D6D81751-79D3-410F-8CF8-8C1F21F50BEE}">
          <x14:formula1>
            <xm:f>分組球員名單!$A$2:$A$26</xm:f>
          </x14:formula1>
          <xm:sqref>AL35</xm:sqref>
        </x14:dataValidation>
      </x14:dataValidations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2DB705-B950-451B-9426-11901AE2A20A}">
  <sheetPr>
    <pageSetUpPr fitToPage="1"/>
  </sheetPr>
  <dimension ref="A1:AP328"/>
  <sheetViews>
    <sheetView topLeftCell="A16" zoomScaleNormal="100" workbookViewId="0">
      <selection activeCell="AM23" sqref="AM23"/>
    </sheetView>
  </sheetViews>
  <sheetFormatPr defaultRowHeight="16.2"/>
  <cols>
    <col min="1" max="1" width="7.5" customWidth="1"/>
    <col min="2" max="2" width="5.69921875" customWidth="1"/>
    <col min="3" max="3" width="5.796875" customWidth="1"/>
    <col min="4" max="4" width="2.59765625" style="14" customWidth="1"/>
    <col min="5" max="5" width="4.296875" style="14" customWidth="1"/>
    <col min="6" max="6" width="14.59765625" style="15" customWidth="1"/>
    <col min="7" max="9" width="3.59765625" style="16" customWidth="1"/>
    <col min="10" max="10" width="2.59765625" style="17" customWidth="1"/>
    <col min="11" max="13" width="3.59765625" style="15" customWidth="1"/>
    <col min="14" max="14" width="2.59765625" style="15" customWidth="1"/>
    <col min="15" max="17" width="3.59765625" style="1" customWidth="1"/>
    <col min="18" max="18" width="2.59765625" customWidth="1"/>
    <col min="19" max="21" width="3.59765625" customWidth="1"/>
    <col min="22" max="22" width="2.59765625" customWidth="1"/>
    <col min="23" max="25" width="3.59765625" customWidth="1"/>
    <col min="26" max="26" width="2.59765625" customWidth="1"/>
    <col min="27" max="29" width="3.59765625" customWidth="1"/>
    <col min="30" max="30" width="2.59765625" customWidth="1"/>
    <col min="31" max="31" width="4.3984375" customWidth="1"/>
    <col min="32" max="32" width="4.296875" customWidth="1"/>
    <col min="33" max="33" width="4.59765625" customWidth="1"/>
    <col min="34" max="34" width="4.5" customWidth="1"/>
    <col min="35" max="35" width="16" customWidth="1"/>
    <col min="38" max="38" width="14.09765625" customWidth="1"/>
  </cols>
  <sheetData>
    <row r="1" spans="1:42" ht="20.100000000000001" customHeight="1" thickBot="1">
      <c r="B1" s="233" t="s">
        <v>30</v>
      </c>
      <c r="C1" s="221"/>
      <c r="D1" s="234" t="s">
        <v>0</v>
      </c>
      <c r="E1" s="235"/>
      <c r="F1" s="236"/>
      <c r="G1" s="24"/>
      <c r="H1" s="23" t="s">
        <v>74</v>
      </c>
      <c r="I1" s="23"/>
      <c r="J1" s="237" t="s">
        <v>1</v>
      </c>
      <c r="K1" s="238"/>
      <c r="L1" s="239" t="s">
        <v>126</v>
      </c>
      <c r="M1" s="240"/>
      <c r="N1" s="240"/>
      <c r="O1" s="241"/>
      <c r="P1" s="33"/>
      <c r="Q1" s="63">
        <f>AA21</f>
        <v>12</v>
      </c>
      <c r="R1" s="34"/>
      <c r="S1" s="34"/>
      <c r="T1" s="34" t="s">
        <v>68</v>
      </c>
      <c r="U1" s="36"/>
      <c r="V1" s="34" t="s">
        <v>2</v>
      </c>
      <c r="W1" s="34"/>
      <c r="X1" s="34" t="s">
        <v>127</v>
      </c>
      <c r="Y1" s="36"/>
      <c r="Z1" s="34"/>
      <c r="AA1" s="34"/>
      <c r="AB1" s="63">
        <f>AA41</f>
        <v>5</v>
      </c>
      <c r="AC1" s="34"/>
      <c r="AD1" s="35"/>
      <c r="AE1" s="233" t="s">
        <v>8</v>
      </c>
      <c r="AF1" s="242"/>
      <c r="AG1" s="242"/>
      <c r="AH1" s="242"/>
      <c r="AI1" s="72"/>
    </row>
    <row r="2" spans="1:42" ht="15" customHeight="1" thickBot="1">
      <c r="A2" s="75" t="s">
        <v>20</v>
      </c>
      <c r="B2" s="64" t="s">
        <v>29</v>
      </c>
      <c r="C2" s="64" t="s">
        <v>27</v>
      </c>
      <c r="D2" s="18" t="s">
        <v>3</v>
      </c>
      <c r="E2" s="18" t="s">
        <v>21</v>
      </c>
      <c r="F2" s="25" t="s">
        <v>4</v>
      </c>
      <c r="G2" s="225">
        <v>1</v>
      </c>
      <c r="H2" s="226"/>
      <c r="I2" s="226"/>
      <c r="J2" s="20" t="s">
        <v>5</v>
      </c>
      <c r="K2" s="226">
        <v>2</v>
      </c>
      <c r="L2" s="226"/>
      <c r="M2" s="226"/>
      <c r="N2" s="19" t="s">
        <v>5</v>
      </c>
      <c r="O2" s="225">
        <v>3</v>
      </c>
      <c r="P2" s="226"/>
      <c r="Q2" s="227"/>
      <c r="R2" s="88" t="s">
        <v>5</v>
      </c>
      <c r="S2" s="230">
        <v>4</v>
      </c>
      <c r="T2" s="231"/>
      <c r="U2" s="231"/>
      <c r="V2" s="28" t="s">
        <v>5</v>
      </c>
      <c r="W2" s="230">
        <v>5</v>
      </c>
      <c r="X2" s="231"/>
      <c r="Y2" s="231"/>
      <c r="Z2" s="37" t="s">
        <v>5</v>
      </c>
      <c r="AA2" s="230">
        <v>6</v>
      </c>
      <c r="AB2" s="231"/>
      <c r="AC2" s="232"/>
      <c r="AD2" s="19" t="s">
        <v>5</v>
      </c>
      <c r="AE2" s="45" t="s">
        <v>28</v>
      </c>
      <c r="AF2" s="43" t="s">
        <v>11</v>
      </c>
      <c r="AG2" s="44" t="s">
        <v>31</v>
      </c>
      <c r="AH2" s="66" t="s">
        <v>7</v>
      </c>
      <c r="AI2" s="19" t="s">
        <v>26</v>
      </c>
      <c r="AJ2" s="80"/>
      <c r="AK2" s="18" t="s">
        <v>21</v>
      </c>
      <c r="AL2" s="25" t="s">
        <v>4</v>
      </c>
      <c r="AM2" s="45" t="s">
        <v>28</v>
      </c>
      <c r="AN2" s="43" t="s">
        <v>11</v>
      </c>
      <c r="AO2" s="66" t="s">
        <v>31</v>
      </c>
      <c r="AP2" s="89" t="s">
        <v>7</v>
      </c>
    </row>
    <row r="3" spans="1:42" ht="15" customHeight="1">
      <c r="A3" s="65">
        <f>COUNTIF($G$23:$AC$40,E3)</f>
        <v>0</v>
      </c>
      <c r="B3" s="74"/>
      <c r="C3" s="74">
        <f>COUNTIF(G3:AC3,"HR")</f>
        <v>0</v>
      </c>
      <c r="D3" s="212">
        <v>1</v>
      </c>
      <c r="E3" s="78" t="s">
        <v>138</v>
      </c>
      <c r="F3" s="60" t="s">
        <v>52</v>
      </c>
      <c r="G3" s="29">
        <v>17</v>
      </c>
      <c r="H3" s="21"/>
      <c r="I3" s="22"/>
      <c r="J3" s="11"/>
      <c r="K3" s="29"/>
      <c r="L3" s="21">
        <v>17</v>
      </c>
      <c r="M3" s="22"/>
      <c r="N3" s="11"/>
      <c r="O3" s="29"/>
      <c r="P3" s="79">
        <v>421</v>
      </c>
      <c r="Q3" s="59"/>
      <c r="R3" s="11"/>
      <c r="S3" s="29"/>
      <c r="T3" s="21" t="s">
        <v>7</v>
      </c>
      <c r="U3" s="22"/>
      <c r="V3" s="11"/>
      <c r="W3" s="29"/>
      <c r="X3" s="21">
        <v>1</v>
      </c>
      <c r="Y3" s="22"/>
      <c r="Z3" s="11"/>
      <c r="AA3" s="29"/>
      <c r="AB3" s="21"/>
      <c r="AC3" s="22"/>
      <c r="AD3" s="8"/>
      <c r="AE3" s="55">
        <f>COUNTA(G3:I3,K3:M3,O3:Q3,S3:U3,W3:Y3,AA3:AC3)</f>
        <v>5</v>
      </c>
      <c r="AF3" s="55">
        <f>COUNTIF(G3:AC3,"R")+(COUNTIF(G3:AC3,"HR")*2)</f>
        <v>0</v>
      </c>
      <c r="AG3" s="55">
        <f>A3+B3</f>
        <v>0</v>
      </c>
      <c r="AH3" s="67">
        <f>COUNTIF(G3:AC3,"K")</f>
        <v>1</v>
      </c>
      <c r="AI3" s="82" t="s">
        <v>24</v>
      </c>
      <c r="AK3" s="78" t="s">
        <v>138</v>
      </c>
      <c r="AL3" s="95" t="s">
        <v>52</v>
      </c>
      <c r="AM3" s="96">
        <f>SUMIF($F$3:$F$20,AL3,AE3:AE20)</f>
        <v>5</v>
      </c>
      <c r="AN3" s="96">
        <f>SUMIF($F$3:$F$20,AL3,$AF$3:$AF$20)</f>
        <v>0</v>
      </c>
      <c r="AO3" s="96">
        <f>SUMIF($F$3:$F$20,AL3,$AG$3:$AG$20)</f>
        <v>0</v>
      </c>
      <c r="AP3" s="96">
        <f>SUMIF($F$3:$F$20,AL3,$AH$3:$AH$20)</f>
        <v>1</v>
      </c>
    </row>
    <row r="4" spans="1:42" ht="15" customHeight="1">
      <c r="A4" s="65">
        <f t="shared" ref="A4:A20" si="0">COUNTIF($G$23:$AC$40,E4)</f>
        <v>0</v>
      </c>
      <c r="B4" s="65"/>
      <c r="C4" s="74">
        <f t="shared" ref="C4:C20" si="1">COUNTIF(G4:AC4,"HR")</f>
        <v>0</v>
      </c>
      <c r="D4" s="212"/>
      <c r="E4" s="77" t="s">
        <v>130</v>
      </c>
      <c r="F4" s="61" t="s">
        <v>16</v>
      </c>
      <c r="G4" s="30"/>
      <c r="H4" s="3"/>
      <c r="I4" s="6"/>
      <c r="J4" s="12"/>
      <c r="K4" s="30"/>
      <c r="L4" s="3"/>
      <c r="M4" s="6"/>
      <c r="N4" s="12"/>
      <c r="O4" s="30"/>
      <c r="P4" s="3"/>
      <c r="Q4" s="6"/>
      <c r="R4" s="12"/>
      <c r="S4" s="30"/>
      <c r="T4" s="3"/>
      <c r="U4" s="6"/>
      <c r="V4" s="12"/>
      <c r="W4" s="30"/>
      <c r="X4" s="3"/>
      <c r="Y4" s="6"/>
      <c r="Z4" s="12"/>
      <c r="AA4" s="30"/>
      <c r="AB4" s="3"/>
      <c r="AC4" s="6"/>
      <c r="AD4" s="9"/>
      <c r="AE4" s="26">
        <f t="shared" ref="AE4:AE7" si="2">COUNTA(G4:I4,K4:M4,O4:Q4,S4:U4,W4:Y4,AA4:AC4)</f>
        <v>0</v>
      </c>
      <c r="AF4" s="55">
        <f t="shared" ref="AF4:AF20" si="3">COUNTIF(G4:AC4,"R")+(COUNTIF(G4:AC4,"HR")*2)</f>
        <v>0</v>
      </c>
      <c r="AG4" s="55">
        <f t="shared" ref="AG4:AG20" si="4">A4+B4</f>
        <v>0</v>
      </c>
      <c r="AH4" s="68">
        <f t="shared" ref="AH4:AH20" si="5">COUNTIF(G4:AC4,"K")</f>
        <v>0</v>
      </c>
      <c r="AI4" s="83" t="s">
        <v>43</v>
      </c>
      <c r="AK4" s="77" t="s">
        <v>129</v>
      </c>
      <c r="AL4" s="95" t="s">
        <v>15</v>
      </c>
      <c r="AM4" s="96">
        <f t="shared" ref="AM4:AM9" si="6">SUMIF($F$3:$F$20,AL4,AE4:AE21)</f>
        <v>0</v>
      </c>
      <c r="AN4" s="96">
        <f t="shared" ref="AN4:AN9" si="7">SUMIF($F$3:$F$20,AL4,$AF$3:$AF$20)</f>
        <v>1</v>
      </c>
      <c r="AO4" s="96">
        <f t="shared" ref="AO4:AO9" si="8">SUMIF($F$3:$F$20,AL4,$AG$3:$AG$20)</f>
        <v>0</v>
      </c>
      <c r="AP4" s="96">
        <f t="shared" ref="AP4:AP9" si="9">SUMIF($F$3:$F$20,AL4,$AH$3:$AH$20)</f>
        <v>3</v>
      </c>
    </row>
    <row r="5" spans="1:42" ht="15" customHeight="1">
      <c r="A5" s="65">
        <f t="shared" si="0"/>
        <v>0</v>
      </c>
      <c r="B5" s="65"/>
      <c r="C5" s="74">
        <f t="shared" si="1"/>
        <v>0</v>
      </c>
      <c r="D5" s="213"/>
      <c r="E5" s="77"/>
      <c r="F5" s="61"/>
      <c r="G5" s="31"/>
      <c r="H5" s="4"/>
      <c r="I5" s="7"/>
      <c r="J5" s="12"/>
      <c r="K5" s="31"/>
      <c r="L5" s="4"/>
      <c r="M5" s="7"/>
      <c r="N5" s="12"/>
      <c r="O5" s="31"/>
      <c r="P5" s="4"/>
      <c r="Q5" s="7"/>
      <c r="R5" s="12"/>
      <c r="S5" s="31"/>
      <c r="T5" s="4"/>
      <c r="U5" s="7"/>
      <c r="V5" s="12"/>
      <c r="W5" s="31"/>
      <c r="X5" s="4"/>
      <c r="Y5" s="7"/>
      <c r="Z5" s="12"/>
      <c r="AA5" s="31"/>
      <c r="AB5" s="4"/>
      <c r="AC5" s="7"/>
      <c r="AD5" s="9"/>
      <c r="AE5" s="26">
        <f t="shared" si="2"/>
        <v>0</v>
      </c>
      <c r="AF5" s="55">
        <f t="shared" si="3"/>
        <v>0</v>
      </c>
      <c r="AG5" s="55">
        <f t="shared" si="4"/>
        <v>0</v>
      </c>
      <c r="AH5" s="68">
        <f t="shared" si="5"/>
        <v>0</v>
      </c>
      <c r="AI5" s="83"/>
      <c r="AK5" s="77" t="s">
        <v>132</v>
      </c>
      <c r="AL5" s="95" t="s">
        <v>51</v>
      </c>
      <c r="AM5" s="96">
        <f t="shared" si="6"/>
        <v>0</v>
      </c>
      <c r="AN5" s="96">
        <f t="shared" si="7"/>
        <v>2</v>
      </c>
      <c r="AO5" s="96">
        <f t="shared" si="8"/>
        <v>0</v>
      </c>
      <c r="AP5" s="96">
        <f t="shared" si="9"/>
        <v>1</v>
      </c>
    </row>
    <row r="6" spans="1:42" ht="15" customHeight="1">
      <c r="A6" s="65">
        <f t="shared" si="0"/>
        <v>0</v>
      </c>
      <c r="B6" s="65"/>
      <c r="C6" s="74">
        <f t="shared" si="1"/>
        <v>0</v>
      </c>
      <c r="D6" s="214">
        <v>2</v>
      </c>
      <c r="E6" s="77" t="s">
        <v>129</v>
      </c>
      <c r="F6" s="61" t="s">
        <v>15</v>
      </c>
      <c r="G6" s="32" t="s">
        <v>7</v>
      </c>
      <c r="H6" s="2"/>
      <c r="I6" s="5"/>
      <c r="J6" s="12"/>
      <c r="K6" s="32"/>
      <c r="L6" s="2" t="s">
        <v>7</v>
      </c>
      <c r="M6" s="5"/>
      <c r="N6" s="12"/>
      <c r="O6" s="32"/>
      <c r="P6" s="2">
        <v>37</v>
      </c>
      <c r="Q6" s="5"/>
      <c r="R6" s="12"/>
      <c r="S6" s="32"/>
      <c r="T6" s="2" t="s">
        <v>7</v>
      </c>
      <c r="U6" s="5"/>
      <c r="V6" s="12"/>
      <c r="W6" s="32"/>
      <c r="X6" s="2"/>
      <c r="Y6" s="5"/>
      <c r="Z6" s="12"/>
      <c r="AA6" s="32" t="s">
        <v>11</v>
      </c>
      <c r="AB6" s="2"/>
      <c r="AC6" s="5"/>
      <c r="AD6" s="9"/>
      <c r="AE6" s="26">
        <f t="shared" si="2"/>
        <v>5</v>
      </c>
      <c r="AF6" s="55">
        <f t="shared" si="3"/>
        <v>1</v>
      </c>
      <c r="AG6" s="55">
        <f t="shared" si="4"/>
        <v>0</v>
      </c>
      <c r="AH6" s="68">
        <f t="shared" si="5"/>
        <v>3</v>
      </c>
      <c r="AI6" s="84" t="s">
        <v>9</v>
      </c>
      <c r="AK6" s="77" t="s">
        <v>133</v>
      </c>
      <c r="AL6" s="95" t="s">
        <v>14</v>
      </c>
      <c r="AM6" s="96">
        <f t="shared" si="6"/>
        <v>5</v>
      </c>
      <c r="AN6" s="96">
        <f t="shared" si="7"/>
        <v>3</v>
      </c>
      <c r="AO6" s="96">
        <f t="shared" si="8"/>
        <v>0</v>
      </c>
      <c r="AP6" s="96">
        <f t="shared" si="9"/>
        <v>1</v>
      </c>
    </row>
    <row r="7" spans="1:42" ht="15" customHeight="1">
      <c r="A7" s="65">
        <f t="shared" si="0"/>
        <v>0</v>
      </c>
      <c r="B7" s="65"/>
      <c r="C7" s="74">
        <f t="shared" si="1"/>
        <v>0</v>
      </c>
      <c r="D7" s="212"/>
      <c r="E7" s="77"/>
      <c r="F7" s="61"/>
      <c r="G7" s="30"/>
      <c r="H7" s="3"/>
      <c r="I7" s="6"/>
      <c r="J7" s="12"/>
      <c r="K7" s="99"/>
      <c r="L7" s="100"/>
      <c r="M7" s="6"/>
      <c r="N7" s="12"/>
      <c r="O7" s="30"/>
      <c r="P7" s="3"/>
      <c r="Q7" s="6"/>
      <c r="R7" s="12"/>
      <c r="S7" s="30"/>
      <c r="T7" s="3"/>
      <c r="U7" s="6"/>
      <c r="V7" s="12"/>
      <c r="W7" s="30"/>
      <c r="X7" s="3"/>
      <c r="Y7" s="6"/>
      <c r="Z7" s="12"/>
      <c r="AA7" s="30"/>
      <c r="AB7" s="3"/>
      <c r="AC7" s="6"/>
      <c r="AD7" s="9"/>
      <c r="AE7" s="26">
        <f t="shared" si="2"/>
        <v>0</v>
      </c>
      <c r="AF7" s="55">
        <f t="shared" si="3"/>
        <v>0</v>
      </c>
      <c r="AG7" s="55">
        <f t="shared" si="4"/>
        <v>0</v>
      </c>
      <c r="AH7" s="68">
        <f t="shared" si="5"/>
        <v>0</v>
      </c>
      <c r="AI7" s="83" t="s">
        <v>50</v>
      </c>
      <c r="AK7" s="77" t="s">
        <v>131</v>
      </c>
      <c r="AL7" s="95" t="s">
        <v>45</v>
      </c>
      <c r="AM7" s="96">
        <f t="shared" si="6"/>
        <v>0</v>
      </c>
      <c r="AN7" s="96">
        <f t="shared" si="7"/>
        <v>4</v>
      </c>
      <c r="AO7" s="96">
        <f t="shared" si="8"/>
        <v>1</v>
      </c>
      <c r="AP7" s="96">
        <f t="shared" si="9"/>
        <v>1</v>
      </c>
    </row>
    <row r="8" spans="1:42" ht="15" customHeight="1">
      <c r="A8" s="65">
        <f t="shared" si="0"/>
        <v>0</v>
      </c>
      <c r="B8" s="65"/>
      <c r="C8" s="74">
        <f t="shared" si="1"/>
        <v>0</v>
      </c>
      <c r="D8" s="213"/>
      <c r="E8" s="77"/>
      <c r="F8" s="61"/>
      <c r="G8" s="31"/>
      <c r="H8" s="4"/>
      <c r="I8" s="7"/>
      <c r="J8" s="12"/>
      <c r="K8" s="101"/>
      <c r="L8" s="102"/>
      <c r="M8" s="7"/>
      <c r="N8" s="12"/>
      <c r="O8" s="31"/>
      <c r="P8" s="4"/>
      <c r="Q8" s="7"/>
      <c r="R8" s="12"/>
      <c r="S8" s="31"/>
      <c r="T8" s="4"/>
      <c r="U8" s="7"/>
      <c r="V8" s="12"/>
      <c r="W8" s="31"/>
      <c r="X8" s="4"/>
      <c r="Y8" s="7"/>
      <c r="Z8" s="12"/>
      <c r="AA8" s="31"/>
      <c r="AB8" s="4"/>
      <c r="AC8" s="7"/>
      <c r="AD8" s="9"/>
      <c r="AE8" s="26">
        <f>COUNTA(G8:I8,K8:M8,O8:Q8,S8:U8,W8:Y8,AA8:AC8)</f>
        <v>0</v>
      </c>
      <c r="AF8" s="55">
        <f t="shared" si="3"/>
        <v>0</v>
      </c>
      <c r="AG8" s="55">
        <f t="shared" si="4"/>
        <v>0</v>
      </c>
      <c r="AH8" s="68">
        <f t="shared" si="5"/>
        <v>0</v>
      </c>
      <c r="AI8" s="83"/>
      <c r="AK8" s="77" t="s">
        <v>128</v>
      </c>
      <c r="AL8" s="95" t="s">
        <v>35</v>
      </c>
      <c r="AM8" s="96">
        <f t="shared" si="6"/>
        <v>4</v>
      </c>
      <c r="AN8" s="96">
        <f t="shared" si="7"/>
        <v>2</v>
      </c>
      <c r="AO8" s="96">
        <f t="shared" si="8"/>
        <v>1</v>
      </c>
      <c r="AP8" s="96">
        <f t="shared" si="9"/>
        <v>3</v>
      </c>
    </row>
    <row r="9" spans="1:42" ht="15" customHeight="1">
      <c r="A9" s="65">
        <f t="shared" si="0"/>
        <v>0</v>
      </c>
      <c r="B9" s="65"/>
      <c r="C9" s="74">
        <f t="shared" si="1"/>
        <v>0</v>
      </c>
      <c r="D9" s="214">
        <v>3</v>
      </c>
      <c r="E9" s="77" t="s">
        <v>132</v>
      </c>
      <c r="F9" s="61" t="s">
        <v>51</v>
      </c>
      <c r="G9" s="32" t="s">
        <v>11</v>
      </c>
      <c r="H9" s="2"/>
      <c r="I9" s="5"/>
      <c r="J9" s="12"/>
      <c r="K9" s="103"/>
      <c r="L9" s="104"/>
      <c r="M9" s="5"/>
      <c r="N9" s="12"/>
      <c r="O9" s="32" t="s">
        <v>7</v>
      </c>
      <c r="P9" s="2"/>
      <c r="Q9" s="5"/>
      <c r="R9" s="12"/>
      <c r="S9" s="32">
        <v>37</v>
      </c>
      <c r="T9" s="2"/>
      <c r="U9" s="5"/>
      <c r="V9" s="12"/>
      <c r="W9" s="32" t="s">
        <v>11</v>
      </c>
      <c r="X9" s="2"/>
      <c r="Y9" s="5"/>
      <c r="Z9" s="12"/>
      <c r="AA9" s="32">
        <v>1</v>
      </c>
      <c r="AB9" s="2"/>
      <c r="AC9" s="5"/>
      <c r="AD9" s="9"/>
      <c r="AE9" s="26">
        <f t="shared" ref="AE9:AE20" si="10">COUNTA(G9:I9,K9:M9,O9:Q9,S9:U9,W9:Y9,AA9:AC9)</f>
        <v>5</v>
      </c>
      <c r="AF9" s="55">
        <f t="shared" si="3"/>
        <v>2</v>
      </c>
      <c r="AG9" s="55">
        <f t="shared" si="4"/>
        <v>0</v>
      </c>
      <c r="AH9" s="68">
        <f t="shared" si="5"/>
        <v>1</v>
      </c>
      <c r="AI9" s="85"/>
      <c r="AK9" s="65" t="s">
        <v>158</v>
      </c>
      <c r="AL9" s="95" t="s">
        <v>16</v>
      </c>
      <c r="AM9" s="96">
        <f t="shared" si="6"/>
        <v>0</v>
      </c>
      <c r="AN9" s="96">
        <f t="shared" si="7"/>
        <v>0</v>
      </c>
      <c r="AO9" s="96">
        <f t="shared" si="8"/>
        <v>0</v>
      </c>
      <c r="AP9" s="96">
        <f t="shared" si="9"/>
        <v>0</v>
      </c>
    </row>
    <row r="10" spans="1:42" ht="15" customHeight="1">
      <c r="A10" s="65">
        <f t="shared" si="0"/>
        <v>0</v>
      </c>
      <c r="B10" s="65"/>
      <c r="C10" s="74">
        <f t="shared" si="1"/>
        <v>0</v>
      </c>
      <c r="D10" s="212"/>
      <c r="E10" s="77"/>
      <c r="F10" s="61"/>
      <c r="G10" s="30"/>
      <c r="H10" s="3"/>
      <c r="I10" s="6"/>
      <c r="J10" s="12"/>
      <c r="K10" s="108"/>
      <c r="L10" s="100"/>
      <c r="M10" s="6"/>
      <c r="N10" s="12"/>
      <c r="O10" s="30"/>
      <c r="P10" s="3"/>
      <c r="Q10" s="6"/>
      <c r="R10" s="12"/>
      <c r="S10" s="30"/>
      <c r="T10" s="3"/>
      <c r="U10" s="6"/>
      <c r="V10" s="12"/>
      <c r="W10" s="30"/>
      <c r="X10" s="3"/>
      <c r="Y10" s="6"/>
      <c r="Z10" s="12"/>
      <c r="AA10" s="30"/>
      <c r="AB10" s="3"/>
      <c r="AC10" s="6"/>
      <c r="AD10" s="9"/>
      <c r="AE10" s="26">
        <f t="shared" si="10"/>
        <v>0</v>
      </c>
      <c r="AF10" s="55">
        <f t="shared" si="3"/>
        <v>0</v>
      </c>
      <c r="AG10" s="55">
        <f t="shared" si="4"/>
        <v>0</v>
      </c>
      <c r="AH10" s="68">
        <f t="shared" si="5"/>
        <v>0</v>
      </c>
      <c r="AI10" s="84" t="s">
        <v>10</v>
      </c>
      <c r="AK10" s="65"/>
      <c r="AL10" s="95"/>
      <c r="AM10" s="96"/>
      <c r="AN10" s="93"/>
      <c r="AO10" s="93"/>
      <c r="AP10" s="93"/>
    </row>
    <row r="11" spans="1:42" ht="15" customHeight="1">
      <c r="A11" s="65">
        <f t="shared" si="0"/>
        <v>0</v>
      </c>
      <c r="B11" s="65"/>
      <c r="C11" s="74">
        <f t="shared" si="1"/>
        <v>0</v>
      </c>
      <c r="D11" s="213"/>
      <c r="E11" s="77"/>
      <c r="F11" s="61"/>
      <c r="G11" s="31"/>
      <c r="H11" s="4"/>
      <c r="I11" s="7"/>
      <c r="J11" s="12"/>
      <c r="K11" s="101"/>
      <c r="L11" s="102"/>
      <c r="M11" s="7"/>
      <c r="N11" s="12"/>
      <c r="O11" s="31"/>
      <c r="P11" s="4"/>
      <c r="Q11" s="7"/>
      <c r="R11" s="12"/>
      <c r="S11" s="31"/>
      <c r="T11" s="4"/>
      <c r="U11" s="7"/>
      <c r="V11" s="12"/>
      <c r="W11" s="31"/>
      <c r="X11" s="4"/>
      <c r="Y11" s="7"/>
      <c r="Z11" s="12"/>
      <c r="AA11" s="31"/>
      <c r="AB11" s="4"/>
      <c r="AC11" s="7"/>
      <c r="AD11" s="9"/>
      <c r="AE11" s="26">
        <f t="shared" si="10"/>
        <v>0</v>
      </c>
      <c r="AF11" s="55">
        <f t="shared" si="3"/>
        <v>0</v>
      </c>
      <c r="AG11" s="55">
        <f t="shared" si="4"/>
        <v>0</v>
      </c>
      <c r="AH11" s="68">
        <f t="shared" si="5"/>
        <v>0</v>
      </c>
      <c r="AI11" s="83" t="s">
        <v>53</v>
      </c>
      <c r="AK11" s="65"/>
      <c r="AL11" s="95"/>
      <c r="AM11" s="96"/>
      <c r="AN11" s="93"/>
      <c r="AO11" s="93"/>
      <c r="AP11" s="93"/>
    </row>
    <row r="12" spans="1:42" ht="15" customHeight="1">
      <c r="A12" s="65">
        <f t="shared" si="0"/>
        <v>0</v>
      </c>
      <c r="B12" s="65"/>
      <c r="C12" s="74">
        <f t="shared" si="1"/>
        <v>0</v>
      </c>
      <c r="D12" s="214">
        <v>4</v>
      </c>
      <c r="E12" s="77" t="s">
        <v>133</v>
      </c>
      <c r="F12" s="61" t="s">
        <v>14</v>
      </c>
      <c r="G12" s="32" t="s">
        <v>7</v>
      </c>
      <c r="H12" s="2"/>
      <c r="I12" s="5"/>
      <c r="J12" s="12"/>
      <c r="K12" s="32"/>
      <c r="L12" s="2"/>
      <c r="M12" s="5"/>
      <c r="N12" s="12"/>
      <c r="O12" s="32" t="s">
        <v>11</v>
      </c>
      <c r="P12" s="2"/>
      <c r="Q12" s="5"/>
      <c r="R12" s="12"/>
      <c r="S12" s="32" t="s">
        <v>11</v>
      </c>
      <c r="T12" s="2"/>
      <c r="U12" s="5"/>
      <c r="V12" s="12"/>
      <c r="W12" s="32">
        <v>17</v>
      </c>
      <c r="X12" s="2"/>
      <c r="Y12" s="5"/>
      <c r="Z12" s="12"/>
      <c r="AA12" s="32" t="s">
        <v>11</v>
      </c>
      <c r="AB12" s="2"/>
      <c r="AC12" s="5"/>
      <c r="AD12" s="9"/>
      <c r="AE12" s="26">
        <f t="shared" si="10"/>
        <v>5</v>
      </c>
      <c r="AF12" s="55">
        <f t="shared" si="3"/>
        <v>3</v>
      </c>
      <c r="AG12" s="55">
        <f t="shared" si="4"/>
        <v>0</v>
      </c>
      <c r="AH12" s="68">
        <f t="shared" si="5"/>
        <v>1</v>
      </c>
      <c r="AI12" s="83"/>
      <c r="AK12" s="93"/>
      <c r="AL12" s="95"/>
      <c r="AM12" s="96"/>
      <c r="AN12" s="93"/>
      <c r="AO12" s="93"/>
      <c r="AP12" s="93"/>
    </row>
    <row r="13" spans="1:42" ht="15" customHeight="1">
      <c r="A13" s="65">
        <f t="shared" si="0"/>
        <v>0</v>
      </c>
      <c r="B13" s="65"/>
      <c r="C13" s="74">
        <f t="shared" si="1"/>
        <v>0</v>
      </c>
      <c r="D13" s="212"/>
      <c r="E13" s="77"/>
      <c r="F13" s="61"/>
      <c r="G13" s="30"/>
      <c r="H13" s="3"/>
      <c r="I13" s="6"/>
      <c r="J13" s="12"/>
      <c r="K13" s="30"/>
      <c r="L13" s="3"/>
      <c r="M13" s="6"/>
      <c r="N13" s="12"/>
      <c r="O13" s="30"/>
      <c r="P13" s="3"/>
      <c r="Q13" s="6"/>
      <c r="R13" s="12"/>
      <c r="S13" s="30"/>
      <c r="T13" s="3"/>
      <c r="U13" s="6"/>
      <c r="V13" s="12"/>
      <c r="W13" s="30"/>
      <c r="X13" s="3"/>
      <c r="Y13" s="6"/>
      <c r="Z13" s="12"/>
      <c r="AA13" s="30"/>
      <c r="AB13" s="3"/>
      <c r="AC13" s="6"/>
      <c r="AD13" s="9"/>
      <c r="AE13" s="26">
        <f t="shared" si="10"/>
        <v>0</v>
      </c>
      <c r="AF13" s="55">
        <f t="shared" si="3"/>
        <v>0</v>
      </c>
      <c r="AG13" s="55">
        <f t="shared" si="4"/>
        <v>0</v>
      </c>
      <c r="AH13" s="68">
        <f t="shared" si="5"/>
        <v>0</v>
      </c>
      <c r="AI13" s="84"/>
      <c r="AK13" s="93"/>
      <c r="AL13" s="95"/>
      <c r="AM13" s="96"/>
      <c r="AN13" s="93"/>
      <c r="AO13" s="93"/>
      <c r="AP13" s="93"/>
    </row>
    <row r="14" spans="1:42" ht="15" customHeight="1">
      <c r="A14" s="65">
        <f t="shared" si="0"/>
        <v>0</v>
      </c>
      <c r="B14" s="65"/>
      <c r="C14" s="74">
        <f t="shared" si="1"/>
        <v>0</v>
      </c>
      <c r="D14" s="213"/>
      <c r="E14" s="77"/>
      <c r="F14" s="61"/>
      <c r="G14" s="31"/>
      <c r="H14" s="4"/>
      <c r="I14" s="7"/>
      <c r="J14" s="12"/>
      <c r="K14" s="31"/>
      <c r="L14" s="4"/>
      <c r="M14" s="7"/>
      <c r="N14" s="12"/>
      <c r="O14" s="31"/>
      <c r="P14" s="4"/>
      <c r="Q14" s="7"/>
      <c r="R14" s="12"/>
      <c r="S14" s="31"/>
      <c r="T14" s="4"/>
      <c r="U14" s="7"/>
      <c r="V14" s="12"/>
      <c r="W14" s="31"/>
      <c r="X14" s="4"/>
      <c r="Y14" s="7"/>
      <c r="Z14" s="12"/>
      <c r="AA14" s="31"/>
      <c r="AB14" s="4"/>
      <c r="AC14" s="7"/>
      <c r="AD14" s="9"/>
      <c r="AE14" s="26">
        <f t="shared" si="10"/>
        <v>0</v>
      </c>
      <c r="AF14" s="55">
        <f t="shared" si="3"/>
        <v>0</v>
      </c>
      <c r="AG14" s="55">
        <f t="shared" si="4"/>
        <v>0</v>
      </c>
      <c r="AH14" s="68">
        <f t="shared" si="5"/>
        <v>0</v>
      </c>
      <c r="AI14" s="84" t="s">
        <v>12</v>
      </c>
      <c r="AK14" s="93"/>
      <c r="AL14" s="95"/>
      <c r="AM14" s="96"/>
      <c r="AN14" s="93"/>
      <c r="AO14" s="93"/>
      <c r="AP14" s="93"/>
    </row>
    <row r="15" spans="1:42" ht="15" customHeight="1">
      <c r="A15" s="65">
        <f t="shared" si="0"/>
        <v>1</v>
      </c>
      <c r="B15" s="65"/>
      <c r="C15" s="74">
        <f t="shared" si="1"/>
        <v>0</v>
      </c>
      <c r="D15" s="214">
        <v>5</v>
      </c>
      <c r="E15" s="77" t="s">
        <v>131</v>
      </c>
      <c r="F15" s="61" t="s">
        <v>45</v>
      </c>
      <c r="G15" s="32"/>
      <c r="H15" s="2"/>
      <c r="I15" s="5"/>
      <c r="J15" s="12"/>
      <c r="K15" s="32" t="s">
        <v>11</v>
      </c>
      <c r="L15" s="2"/>
      <c r="M15" s="5"/>
      <c r="N15" s="12"/>
      <c r="O15" s="32" t="s">
        <v>11</v>
      </c>
      <c r="P15" s="2"/>
      <c r="Q15" s="5"/>
      <c r="R15" s="12"/>
      <c r="S15" s="32" t="s">
        <v>11</v>
      </c>
      <c r="T15" s="2"/>
      <c r="U15" s="5"/>
      <c r="V15" s="12"/>
      <c r="W15" s="32" t="s">
        <v>11</v>
      </c>
      <c r="X15" s="2"/>
      <c r="Y15" s="5"/>
      <c r="Z15" s="12"/>
      <c r="AA15" s="32" t="s">
        <v>7</v>
      </c>
      <c r="AB15" s="2"/>
      <c r="AC15" s="5"/>
      <c r="AD15" s="9"/>
      <c r="AE15" s="26">
        <f t="shared" si="10"/>
        <v>5</v>
      </c>
      <c r="AF15" s="55">
        <f t="shared" si="3"/>
        <v>4</v>
      </c>
      <c r="AG15" s="55">
        <f t="shared" si="4"/>
        <v>1</v>
      </c>
      <c r="AH15" s="68">
        <f t="shared" si="5"/>
        <v>1</v>
      </c>
      <c r="AI15" s="228"/>
      <c r="AK15" s="77"/>
      <c r="AL15" s="94"/>
      <c r="AM15" s="96"/>
      <c r="AN15" s="93"/>
      <c r="AO15" s="93"/>
      <c r="AP15" s="93"/>
    </row>
    <row r="16" spans="1:42" ht="15" customHeight="1">
      <c r="A16" s="65">
        <f t="shared" si="0"/>
        <v>0</v>
      </c>
      <c r="B16" s="65"/>
      <c r="C16" s="74">
        <f t="shared" si="1"/>
        <v>0</v>
      </c>
      <c r="D16" s="212"/>
      <c r="E16" s="77"/>
      <c r="F16" s="61"/>
      <c r="G16" s="30"/>
      <c r="H16" s="3"/>
      <c r="I16" s="6"/>
      <c r="J16" s="12"/>
      <c r="K16" s="30"/>
      <c r="L16" s="3"/>
      <c r="M16" s="6"/>
      <c r="N16" s="12"/>
      <c r="O16" s="30"/>
      <c r="P16" s="3"/>
      <c r="Q16" s="6"/>
      <c r="R16" s="12"/>
      <c r="S16" s="30"/>
      <c r="T16" s="3"/>
      <c r="U16" s="6"/>
      <c r="V16" s="12"/>
      <c r="W16" s="30"/>
      <c r="X16" s="3"/>
      <c r="Y16" s="6"/>
      <c r="Z16" s="12"/>
      <c r="AA16" s="30"/>
      <c r="AB16" s="3"/>
      <c r="AC16" s="6"/>
      <c r="AD16" s="9"/>
      <c r="AE16" s="26">
        <f t="shared" si="10"/>
        <v>0</v>
      </c>
      <c r="AF16" s="55">
        <f t="shared" si="3"/>
        <v>0</v>
      </c>
      <c r="AG16" s="55">
        <f t="shared" si="4"/>
        <v>0</v>
      </c>
      <c r="AH16" s="68">
        <f t="shared" si="5"/>
        <v>0</v>
      </c>
      <c r="AI16" s="228"/>
      <c r="AM16" s="93">
        <f>SUM(AM3:AM15)</f>
        <v>14</v>
      </c>
      <c r="AN16" s="93">
        <f>SUM(AN3:AN15)</f>
        <v>12</v>
      </c>
      <c r="AO16" s="93">
        <f>SUM(AO3:AO15)</f>
        <v>2</v>
      </c>
      <c r="AP16" s="93">
        <f>SUM(AP3:AP15)</f>
        <v>10</v>
      </c>
    </row>
    <row r="17" spans="1:42" ht="15" customHeight="1">
      <c r="A17" s="65">
        <f t="shared" si="0"/>
        <v>0</v>
      </c>
      <c r="B17" s="65"/>
      <c r="C17" s="74">
        <f t="shared" si="1"/>
        <v>0</v>
      </c>
      <c r="D17" s="213"/>
      <c r="E17" s="77"/>
      <c r="F17" s="61"/>
      <c r="G17" s="31"/>
      <c r="H17" s="4"/>
      <c r="I17" s="7"/>
      <c r="J17" s="12"/>
      <c r="K17" s="31"/>
      <c r="L17" s="4"/>
      <c r="M17" s="7"/>
      <c r="N17" s="12"/>
      <c r="O17" s="31"/>
      <c r="P17" s="4"/>
      <c r="Q17" s="7"/>
      <c r="R17" s="12"/>
      <c r="S17" s="31"/>
      <c r="T17" s="4"/>
      <c r="U17" s="7"/>
      <c r="V17" s="12"/>
      <c r="W17" s="31"/>
      <c r="X17" s="4"/>
      <c r="Y17" s="7"/>
      <c r="Z17" s="12"/>
      <c r="AA17" s="31"/>
      <c r="AB17" s="4"/>
      <c r="AC17" s="7"/>
      <c r="AD17" s="9"/>
      <c r="AE17" s="26">
        <f t="shared" si="10"/>
        <v>0</v>
      </c>
      <c r="AF17" s="55">
        <f t="shared" si="3"/>
        <v>0</v>
      </c>
      <c r="AG17" s="55">
        <f t="shared" si="4"/>
        <v>0</v>
      </c>
      <c r="AH17" s="68">
        <f t="shared" si="5"/>
        <v>0</v>
      </c>
      <c r="AI17" s="228"/>
    </row>
    <row r="18" spans="1:42" ht="15" customHeight="1">
      <c r="A18" s="65">
        <f t="shared" si="0"/>
        <v>1</v>
      </c>
      <c r="B18" s="65"/>
      <c r="C18" s="74">
        <f t="shared" si="1"/>
        <v>0</v>
      </c>
      <c r="D18" s="214">
        <v>6</v>
      </c>
      <c r="E18" s="77" t="s">
        <v>128</v>
      </c>
      <c r="F18" s="61" t="s">
        <v>35</v>
      </c>
      <c r="G18" s="32"/>
      <c r="H18" s="2"/>
      <c r="I18" s="5"/>
      <c r="J18" s="12"/>
      <c r="K18" s="32" t="s">
        <v>7</v>
      </c>
      <c r="L18" s="2"/>
      <c r="M18" s="5"/>
      <c r="N18" s="12"/>
      <c r="O18" s="32" t="s">
        <v>11</v>
      </c>
      <c r="P18" s="2"/>
      <c r="Q18" s="5"/>
      <c r="R18" s="12"/>
      <c r="S18" s="32" t="s">
        <v>11</v>
      </c>
      <c r="T18" s="2"/>
      <c r="U18" s="5"/>
      <c r="V18" s="12"/>
      <c r="W18" s="32" t="s">
        <v>7</v>
      </c>
      <c r="X18" s="2"/>
      <c r="Y18" s="5"/>
      <c r="Z18" s="12"/>
      <c r="AA18" s="32" t="s">
        <v>7</v>
      </c>
      <c r="AB18" s="2"/>
      <c r="AC18" s="5"/>
      <c r="AD18" s="9"/>
      <c r="AE18" s="26">
        <f t="shared" si="10"/>
        <v>5</v>
      </c>
      <c r="AF18" s="55">
        <f t="shared" si="3"/>
        <v>2</v>
      </c>
      <c r="AG18" s="55">
        <f t="shared" si="4"/>
        <v>1</v>
      </c>
      <c r="AH18" s="68">
        <f t="shared" si="5"/>
        <v>3</v>
      </c>
      <c r="AI18" s="228"/>
    </row>
    <row r="19" spans="1:42" ht="15" customHeight="1">
      <c r="A19" s="65">
        <f t="shared" si="0"/>
        <v>0</v>
      </c>
      <c r="B19" s="65"/>
      <c r="C19" s="74">
        <f t="shared" si="1"/>
        <v>0</v>
      </c>
      <c r="D19" s="218"/>
      <c r="E19" s="77"/>
      <c r="F19" s="61"/>
      <c r="G19" s="30"/>
      <c r="H19" s="3"/>
      <c r="I19" s="6"/>
      <c r="J19" s="12"/>
      <c r="K19" s="30"/>
      <c r="L19" s="3"/>
      <c r="M19" s="6"/>
      <c r="N19" s="12"/>
      <c r="O19" s="30"/>
      <c r="P19" s="3"/>
      <c r="Q19" s="6"/>
      <c r="R19" s="12"/>
      <c r="S19" s="30"/>
      <c r="T19" s="3"/>
      <c r="U19" s="6"/>
      <c r="V19" s="12"/>
      <c r="W19" s="99"/>
      <c r="X19" s="3"/>
      <c r="Y19" s="6"/>
      <c r="Z19" s="12"/>
      <c r="AA19" s="30"/>
      <c r="AB19" s="3"/>
      <c r="AC19" s="6"/>
      <c r="AD19" s="9"/>
      <c r="AE19" s="26">
        <f t="shared" si="10"/>
        <v>0</v>
      </c>
      <c r="AF19" s="55">
        <f t="shared" si="3"/>
        <v>0</v>
      </c>
      <c r="AG19" s="55">
        <f t="shared" si="4"/>
        <v>0</v>
      </c>
      <c r="AH19" s="68">
        <f t="shared" si="5"/>
        <v>0</v>
      </c>
      <c r="AI19" s="228"/>
    </row>
    <row r="20" spans="1:42" ht="15" customHeight="1" thickBot="1">
      <c r="A20" s="73">
        <f t="shared" si="0"/>
        <v>0</v>
      </c>
      <c r="B20" s="73"/>
      <c r="C20" s="74">
        <f t="shared" si="1"/>
        <v>0</v>
      </c>
      <c r="D20" s="218"/>
      <c r="E20" s="77"/>
      <c r="F20" s="61"/>
      <c r="G20" s="47"/>
      <c r="H20" s="48"/>
      <c r="I20" s="49"/>
      <c r="J20" s="50"/>
      <c r="K20" s="47"/>
      <c r="L20" s="48"/>
      <c r="M20" s="49"/>
      <c r="N20" s="50"/>
      <c r="O20" s="47"/>
      <c r="P20" s="48"/>
      <c r="Q20" s="49"/>
      <c r="R20" s="13"/>
      <c r="S20" s="47"/>
      <c r="T20" s="48"/>
      <c r="U20" s="49"/>
      <c r="V20" s="50"/>
      <c r="W20" s="47"/>
      <c r="X20" s="48"/>
      <c r="Y20" s="49"/>
      <c r="Z20" s="50"/>
      <c r="AA20" s="47"/>
      <c r="AB20" s="48"/>
      <c r="AC20" s="49"/>
      <c r="AD20" s="10"/>
      <c r="AE20" s="51">
        <f t="shared" si="10"/>
        <v>0</v>
      </c>
      <c r="AF20" s="55">
        <f t="shared" si="3"/>
        <v>0</v>
      </c>
      <c r="AG20" s="55">
        <f t="shared" si="4"/>
        <v>0</v>
      </c>
      <c r="AH20" s="69">
        <f t="shared" si="5"/>
        <v>0</v>
      </c>
      <c r="AI20" s="228"/>
    </row>
    <row r="21" spans="1:42" ht="15" customHeight="1" thickBot="1">
      <c r="A21" s="64">
        <f>SUM(A3:A20)</f>
        <v>2</v>
      </c>
      <c r="B21" s="64">
        <f>SUM(B3:B20)</f>
        <v>0</v>
      </c>
      <c r="C21" s="64">
        <f>SUM(C3:C20)</f>
        <v>0</v>
      </c>
      <c r="D21" s="219" t="s">
        <v>13</v>
      </c>
      <c r="E21" s="220"/>
      <c r="F21" s="221"/>
      <c r="G21" s="222">
        <f>COUNTIF(G3:I20,"R")+(COUNTIF(G3:I20,"HR")*2)</f>
        <v>1</v>
      </c>
      <c r="H21" s="223"/>
      <c r="I21" s="224"/>
      <c r="J21" s="58"/>
      <c r="K21" s="222">
        <f>COUNTIF(K3:M20,"R")+(COUNTIF(K3:M20,"HR")*2)+G21</f>
        <v>2</v>
      </c>
      <c r="L21" s="223"/>
      <c r="M21" s="224"/>
      <c r="N21" s="58"/>
      <c r="O21" s="222">
        <f>COUNTIF(O3:Q20,"R")+(COUNTIF(O3:Q20,"HR")*2)+K21</f>
        <v>5</v>
      </c>
      <c r="P21" s="223"/>
      <c r="Q21" s="224"/>
      <c r="R21" s="57"/>
      <c r="S21" s="222">
        <f>COUNTIF(S3:U20,"R")+(COUNTIF(S3:U20,"HR")*2)+O21</f>
        <v>8</v>
      </c>
      <c r="T21" s="223"/>
      <c r="U21" s="224"/>
      <c r="V21" s="58"/>
      <c r="W21" s="222">
        <f>COUNTIF(W3:Y20,"R")+(COUNTIF(W3:Y20,"HR")*2)+S21</f>
        <v>10</v>
      </c>
      <c r="X21" s="223"/>
      <c r="Y21" s="224"/>
      <c r="Z21" s="58"/>
      <c r="AA21" s="222">
        <f>COUNTIF(AA3:AC20,"R")+(COUNTIF(AA3:AC20,"HR")*2)+W21</f>
        <v>12</v>
      </c>
      <c r="AB21" s="223"/>
      <c r="AC21" s="224"/>
      <c r="AD21" s="52"/>
      <c r="AE21" s="40">
        <f>SUM(AE3:AE20)</f>
        <v>30</v>
      </c>
      <c r="AF21" s="41">
        <f>SUM(AF3:AF20)</f>
        <v>12</v>
      </c>
      <c r="AG21" s="42">
        <f>SUM(AG3:AG20)</f>
        <v>2</v>
      </c>
      <c r="AH21" s="70">
        <f>SUM(AH3:AH20)</f>
        <v>10</v>
      </c>
      <c r="AI21" s="229"/>
    </row>
    <row r="22" spans="1:42" ht="15" customHeight="1" thickBot="1">
      <c r="A22" s="64" t="s">
        <v>20</v>
      </c>
      <c r="B22" s="64" t="s">
        <v>29</v>
      </c>
      <c r="C22" s="64" t="s">
        <v>27</v>
      </c>
      <c r="D22" s="18" t="s">
        <v>6</v>
      </c>
      <c r="E22" s="18" t="s">
        <v>21</v>
      </c>
      <c r="F22" s="53" t="s">
        <v>4</v>
      </c>
      <c r="G22" s="225">
        <v>1</v>
      </c>
      <c r="H22" s="226"/>
      <c r="I22" s="227"/>
      <c r="J22" s="28" t="s">
        <v>5</v>
      </c>
      <c r="K22" s="225">
        <v>2</v>
      </c>
      <c r="L22" s="226"/>
      <c r="M22" s="227"/>
      <c r="N22" s="28" t="s">
        <v>5</v>
      </c>
      <c r="O22" s="225">
        <v>3</v>
      </c>
      <c r="P22" s="226"/>
      <c r="Q22" s="227"/>
      <c r="R22" s="88" t="s">
        <v>5</v>
      </c>
      <c r="S22" s="225">
        <v>4</v>
      </c>
      <c r="T22" s="226"/>
      <c r="U22" s="227"/>
      <c r="V22" s="28" t="s">
        <v>5</v>
      </c>
      <c r="W22" s="225">
        <v>5</v>
      </c>
      <c r="X22" s="226"/>
      <c r="Y22" s="227"/>
      <c r="Z22" s="28" t="s">
        <v>5</v>
      </c>
      <c r="AA22" s="225">
        <v>6</v>
      </c>
      <c r="AB22" s="226"/>
      <c r="AC22" s="227"/>
      <c r="AD22" s="28" t="s">
        <v>5</v>
      </c>
      <c r="AE22" s="54" t="s">
        <v>28</v>
      </c>
      <c r="AF22" s="43" t="s">
        <v>11</v>
      </c>
      <c r="AG22" s="44" t="s">
        <v>31</v>
      </c>
      <c r="AH22" s="46" t="s">
        <v>7</v>
      </c>
      <c r="AI22" s="71" t="s">
        <v>25</v>
      </c>
    </row>
    <row r="23" spans="1:42" ht="15" customHeight="1">
      <c r="A23" s="74">
        <f>COUNTIF($G$3:$AC$20,E23)</f>
        <v>3</v>
      </c>
      <c r="B23" s="74"/>
      <c r="C23" s="74">
        <f t="shared" ref="C23:C40" si="11">COUNTIF(G23:AC23,"HR")</f>
        <v>0</v>
      </c>
      <c r="D23" s="212">
        <v>1</v>
      </c>
      <c r="E23" s="77" t="s">
        <v>146</v>
      </c>
      <c r="F23" s="60" t="s">
        <v>123</v>
      </c>
      <c r="G23" s="29" t="s">
        <v>7</v>
      </c>
      <c r="H23" s="21"/>
      <c r="I23" s="22"/>
      <c r="J23" s="11"/>
      <c r="K23" s="29"/>
      <c r="L23" s="21" t="s">
        <v>7</v>
      </c>
      <c r="M23" s="22"/>
      <c r="N23" s="11"/>
      <c r="O23" s="29"/>
      <c r="P23" s="21"/>
      <c r="Q23" s="22"/>
      <c r="R23" s="11"/>
      <c r="S23" s="29" t="s">
        <v>7</v>
      </c>
      <c r="T23" s="21"/>
      <c r="U23" s="22"/>
      <c r="V23" s="11"/>
      <c r="W23" s="29"/>
      <c r="X23" s="21" t="s">
        <v>7</v>
      </c>
      <c r="Y23" s="22"/>
      <c r="Z23" s="11"/>
      <c r="AA23" s="29"/>
      <c r="AB23" s="21"/>
      <c r="AC23" s="22"/>
      <c r="AD23" s="8"/>
      <c r="AE23" s="26">
        <f>COUNTA(G23:I23,K23:M23,O23:Q23,S23:U23,W23:Y23,AA23:AC23)</f>
        <v>4</v>
      </c>
      <c r="AF23" s="55">
        <f>COUNTIF(G23:AC23,"R")+C23</f>
        <v>0</v>
      </c>
      <c r="AG23" s="55">
        <f>A23+B23</f>
        <v>3</v>
      </c>
      <c r="AH23" s="68">
        <f>COUNTIF(G23:AC23,"K")</f>
        <v>4</v>
      </c>
      <c r="AI23" s="86" t="s">
        <v>24</v>
      </c>
      <c r="AK23" s="77" t="s">
        <v>146</v>
      </c>
      <c r="AL23" s="94" t="s">
        <v>123</v>
      </c>
      <c r="AM23" s="93" cm="1">
        <f t="array" ref="AM23:AP23">_xlfn.CHOOSECOLS(_xlfn._xlws.FILTER($F$23:$AH$40,$F$23:$F$40=AL23),26,27,28,29)</f>
        <v>4</v>
      </c>
      <c r="AN23" s="93">
        <v>0</v>
      </c>
      <c r="AO23" s="93">
        <v>3</v>
      </c>
      <c r="AP23" s="93">
        <v>4</v>
      </c>
    </row>
    <row r="24" spans="1:42" ht="15" customHeight="1">
      <c r="A24" s="74">
        <f t="shared" ref="A24:A40" si="12">COUNTIF($G$3:$AC$20,E24)</f>
        <v>0</v>
      </c>
      <c r="B24" s="74"/>
      <c r="C24" s="74">
        <f t="shared" si="11"/>
        <v>0</v>
      </c>
      <c r="D24" s="212"/>
      <c r="E24" s="77"/>
      <c r="F24" s="61"/>
      <c r="G24" s="30"/>
      <c r="H24" s="3"/>
      <c r="I24" s="6"/>
      <c r="J24" s="12"/>
      <c r="K24" s="30"/>
      <c r="L24" s="3"/>
      <c r="M24" s="6"/>
      <c r="N24" s="12"/>
      <c r="O24" s="30"/>
      <c r="P24" s="3"/>
      <c r="Q24" s="6"/>
      <c r="R24" s="12"/>
      <c r="S24" s="30"/>
      <c r="T24" s="3"/>
      <c r="U24" s="6"/>
      <c r="V24" s="12"/>
      <c r="W24" s="30"/>
      <c r="X24" s="3"/>
      <c r="Y24" s="6"/>
      <c r="Z24" s="12"/>
      <c r="AA24" s="30"/>
      <c r="AB24" s="3"/>
      <c r="AC24" s="6"/>
      <c r="AD24" s="9"/>
      <c r="AE24" s="26">
        <f t="shared" ref="AE24:AE40" si="13">COUNTA(G24:I24,K24:M24,O24:Q24,S24:U24,W24:Y24,AA24:AC24)</f>
        <v>0</v>
      </c>
      <c r="AF24" s="55">
        <f t="shared" ref="AF24:AF40" si="14">COUNTIF(G24:AC24,"R")+C24</f>
        <v>0</v>
      </c>
      <c r="AG24" s="55">
        <f t="shared" ref="AG24:AG40" si="15">A24+B24</f>
        <v>0</v>
      </c>
      <c r="AH24" s="68">
        <f t="shared" ref="AH24:AH40" si="16">COUNTIF(G24:AC24,"K")</f>
        <v>0</v>
      </c>
      <c r="AI24" s="83" t="s">
        <v>48</v>
      </c>
      <c r="AK24" s="77" t="s">
        <v>147</v>
      </c>
      <c r="AL24" s="94" t="s">
        <v>42</v>
      </c>
      <c r="AM24" s="93" cm="1">
        <f t="array" ref="AM24:AP24">_xlfn.CHOOSECOLS(_xlfn._xlws.FILTER($F$23:$AH$40,$F$23:$F$40=AL24),26,27,28,29)</f>
        <v>3</v>
      </c>
      <c r="AN24" s="93">
        <v>2</v>
      </c>
      <c r="AO24" s="93">
        <v>0</v>
      </c>
      <c r="AP24" s="93">
        <v>1</v>
      </c>
    </row>
    <row r="25" spans="1:42" ht="15" customHeight="1">
      <c r="A25" s="74">
        <f t="shared" si="12"/>
        <v>0</v>
      </c>
      <c r="B25" s="74"/>
      <c r="C25" s="74">
        <f t="shared" si="11"/>
        <v>0</v>
      </c>
      <c r="D25" s="213"/>
      <c r="E25" s="77"/>
      <c r="F25" s="61"/>
      <c r="G25" s="31"/>
      <c r="H25" s="4"/>
      <c r="I25" s="7"/>
      <c r="J25" s="12"/>
      <c r="K25" s="31"/>
      <c r="L25" s="4"/>
      <c r="M25" s="7"/>
      <c r="N25" s="12"/>
      <c r="O25" s="31"/>
      <c r="P25" s="4"/>
      <c r="Q25" s="7"/>
      <c r="R25" s="12"/>
      <c r="S25" s="31"/>
      <c r="T25" s="4"/>
      <c r="U25" s="7"/>
      <c r="V25" s="12"/>
      <c r="W25" s="31"/>
      <c r="X25" s="4"/>
      <c r="Y25" s="7"/>
      <c r="Z25" s="12"/>
      <c r="AA25" s="31"/>
      <c r="AB25" s="4"/>
      <c r="AC25" s="7"/>
      <c r="AD25" s="9"/>
      <c r="AE25" s="26">
        <f t="shared" si="13"/>
        <v>0</v>
      </c>
      <c r="AF25" s="55">
        <f t="shared" si="14"/>
        <v>0</v>
      </c>
      <c r="AG25" s="55">
        <f t="shared" si="15"/>
        <v>0</v>
      </c>
      <c r="AH25" s="68">
        <f t="shared" si="16"/>
        <v>0</v>
      </c>
      <c r="AI25" s="83"/>
      <c r="AK25" s="77" t="s">
        <v>149</v>
      </c>
      <c r="AL25" s="94" t="s">
        <v>44</v>
      </c>
      <c r="AM25" s="93" cm="1">
        <f t="array" ref="AM25:AP25">_xlfn.CHOOSECOLS(_xlfn._xlws.FILTER($F$23:$AH$40,$F$23:$F$40=AL25),26,27,28,29)</f>
        <v>1</v>
      </c>
      <c r="AN25" s="93">
        <v>1</v>
      </c>
      <c r="AO25" s="93">
        <v>0</v>
      </c>
      <c r="AP25" s="93">
        <v>0</v>
      </c>
    </row>
    <row r="26" spans="1:42" ht="15" customHeight="1">
      <c r="A26" s="74">
        <f t="shared" si="12"/>
        <v>0</v>
      </c>
      <c r="B26" s="74"/>
      <c r="C26" s="74">
        <f t="shared" si="11"/>
        <v>0</v>
      </c>
      <c r="D26" s="214">
        <v>2</v>
      </c>
      <c r="E26" s="77" t="s">
        <v>147</v>
      </c>
      <c r="F26" s="27" t="s">
        <v>42</v>
      </c>
      <c r="G26" s="32" t="s">
        <v>7</v>
      </c>
      <c r="H26" s="2"/>
      <c r="I26" s="5"/>
      <c r="J26" s="12"/>
      <c r="K26" s="32"/>
      <c r="L26" s="2"/>
      <c r="M26" s="5"/>
      <c r="N26" s="12"/>
      <c r="O26" s="32" t="s">
        <v>11</v>
      </c>
      <c r="P26" s="2"/>
      <c r="Q26" s="5"/>
      <c r="R26" s="12"/>
      <c r="S26" s="32" t="s">
        <v>11</v>
      </c>
      <c r="T26" s="2"/>
      <c r="U26" s="5"/>
      <c r="V26" s="12"/>
      <c r="W26" s="32"/>
      <c r="X26" s="2"/>
      <c r="Y26" s="5"/>
      <c r="Z26" s="12"/>
      <c r="AA26" s="32"/>
      <c r="AB26" s="2"/>
      <c r="AC26" s="5"/>
      <c r="AD26" s="9"/>
      <c r="AE26" s="26">
        <f t="shared" si="13"/>
        <v>3</v>
      </c>
      <c r="AF26" s="55">
        <f t="shared" si="14"/>
        <v>2</v>
      </c>
      <c r="AG26" s="55">
        <f t="shared" si="15"/>
        <v>0</v>
      </c>
      <c r="AH26" s="68">
        <f t="shared" si="16"/>
        <v>1</v>
      </c>
      <c r="AI26" s="84" t="s">
        <v>9</v>
      </c>
      <c r="AK26" s="77" t="s">
        <v>148</v>
      </c>
      <c r="AL26" s="94" t="s">
        <v>41</v>
      </c>
      <c r="AM26" s="93" cm="1">
        <f t="array" ref="AM26:AP26">_xlfn.CHOOSECOLS(_xlfn._xlws.FILTER($F$23:$AH$40,$F$23:$F$40=AL26),26,27,28,29)</f>
        <v>4</v>
      </c>
      <c r="AN26" s="93">
        <v>1</v>
      </c>
      <c r="AO26" s="93">
        <v>2</v>
      </c>
      <c r="AP26" s="93">
        <v>2</v>
      </c>
    </row>
    <row r="27" spans="1:42" ht="15" customHeight="1">
      <c r="A27" s="74">
        <f t="shared" si="12"/>
        <v>0</v>
      </c>
      <c r="B27" s="74"/>
      <c r="C27" s="74">
        <f t="shared" si="11"/>
        <v>0</v>
      </c>
      <c r="D27" s="212"/>
      <c r="E27" s="77" t="s">
        <v>149</v>
      </c>
      <c r="F27" s="62" t="s">
        <v>44</v>
      </c>
      <c r="G27" s="30"/>
      <c r="H27" s="3"/>
      <c r="I27" s="6"/>
      <c r="J27" s="12"/>
      <c r="K27" s="30"/>
      <c r="L27" s="3"/>
      <c r="M27" s="6"/>
      <c r="N27" s="12"/>
      <c r="O27" s="30"/>
      <c r="P27" s="3"/>
      <c r="Q27" s="6"/>
      <c r="R27" s="12"/>
      <c r="S27" s="30"/>
      <c r="T27" s="3"/>
      <c r="U27" s="6"/>
      <c r="V27" s="12"/>
      <c r="W27" s="30"/>
      <c r="X27" s="3"/>
      <c r="Y27" s="6"/>
      <c r="Z27" s="12"/>
      <c r="AA27" s="99" t="s">
        <v>11</v>
      </c>
      <c r="AB27" s="100"/>
      <c r="AC27" s="6"/>
      <c r="AD27" s="9"/>
      <c r="AE27" s="26">
        <f t="shared" si="13"/>
        <v>1</v>
      </c>
      <c r="AF27" s="55">
        <f t="shared" si="14"/>
        <v>1</v>
      </c>
      <c r="AG27" s="55">
        <f t="shared" si="15"/>
        <v>0</v>
      </c>
      <c r="AH27" s="68">
        <f t="shared" si="16"/>
        <v>0</v>
      </c>
      <c r="AI27" s="83"/>
      <c r="AK27" s="77" t="s">
        <v>131</v>
      </c>
      <c r="AL27" s="94" t="s">
        <v>46</v>
      </c>
      <c r="AM27" s="93" cm="1">
        <f t="array" ref="AM27:AP27">_xlfn.CHOOSECOLS(_xlfn._xlws.FILTER($F$23:$AH$40,$F$23:$F$40=AL27),26,27,28,29)</f>
        <v>4</v>
      </c>
      <c r="AN27" s="93">
        <v>1</v>
      </c>
      <c r="AO27" s="93">
        <v>2</v>
      </c>
      <c r="AP27" s="93">
        <v>3</v>
      </c>
    </row>
    <row r="28" spans="1:42" ht="15" customHeight="1">
      <c r="A28" s="74">
        <f t="shared" si="12"/>
        <v>0</v>
      </c>
      <c r="B28" s="74"/>
      <c r="C28" s="74">
        <f t="shared" si="11"/>
        <v>0</v>
      </c>
      <c r="D28" s="213"/>
      <c r="E28" s="77"/>
      <c r="F28" s="62"/>
      <c r="G28" s="31"/>
      <c r="H28" s="4"/>
      <c r="I28" s="7"/>
      <c r="J28" s="12"/>
      <c r="K28" s="31"/>
      <c r="L28" s="4"/>
      <c r="M28" s="7"/>
      <c r="N28" s="12"/>
      <c r="O28" s="31"/>
      <c r="P28" s="4"/>
      <c r="Q28" s="7"/>
      <c r="R28" s="12"/>
      <c r="S28" s="31"/>
      <c r="T28" s="4"/>
      <c r="U28" s="7"/>
      <c r="V28" s="12"/>
      <c r="W28" s="31"/>
      <c r="X28" s="4"/>
      <c r="Y28" s="7"/>
      <c r="Z28" s="12"/>
      <c r="AA28" s="101"/>
      <c r="AB28" s="102"/>
      <c r="AC28" s="7"/>
      <c r="AD28" s="9"/>
      <c r="AE28" s="26">
        <f t="shared" si="13"/>
        <v>0</v>
      </c>
      <c r="AF28" s="55">
        <f t="shared" si="14"/>
        <v>0</v>
      </c>
      <c r="AG28" s="55">
        <f t="shared" si="15"/>
        <v>0</v>
      </c>
      <c r="AH28" s="68">
        <f t="shared" si="16"/>
        <v>0</v>
      </c>
      <c r="AI28" s="83"/>
      <c r="AK28" s="77" t="s">
        <v>150</v>
      </c>
      <c r="AL28" s="94" t="s">
        <v>49</v>
      </c>
      <c r="AM28" s="93" cm="1">
        <f t="array" ref="AM28:AP28">_xlfn.CHOOSECOLS(_xlfn._xlws.FILTER($F$23:$AH$40,$F$23:$F$40=AL28),26,27,28,29)</f>
        <v>4</v>
      </c>
      <c r="AN28" s="93">
        <v>0</v>
      </c>
      <c r="AO28" s="93">
        <v>1</v>
      </c>
      <c r="AP28" s="93">
        <v>4</v>
      </c>
    </row>
    <row r="29" spans="1:42" ht="15" customHeight="1">
      <c r="A29" s="74">
        <f t="shared" si="12"/>
        <v>2</v>
      </c>
      <c r="B29" s="74"/>
      <c r="C29" s="74">
        <f t="shared" si="11"/>
        <v>0</v>
      </c>
      <c r="D29" s="214">
        <v>3</v>
      </c>
      <c r="E29" s="77" t="s">
        <v>148</v>
      </c>
      <c r="F29" s="62" t="s">
        <v>41</v>
      </c>
      <c r="G29" s="32" t="s">
        <v>7</v>
      </c>
      <c r="H29" s="2"/>
      <c r="I29" s="5"/>
      <c r="J29" s="12"/>
      <c r="K29" s="32"/>
      <c r="L29" s="2"/>
      <c r="M29" s="5"/>
      <c r="N29" s="12"/>
      <c r="O29" s="32" t="s">
        <v>11</v>
      </c>
      <c r="P29" s="2"/>
      <c r="Q29" s="5"/>
      <c r="R29" s="12"/>
      <c r="S29" s="32" t="s">
        <v>7</v>
      </c>
      <c r="T29" s="2"/>
      <c r="U29" s="5"/>
      <c r="V29" s="12"/>
      <c r="W29" s="32"/>
      <c r="X29" s="2"/>
      <c r="Y29" s="5"/>
      <c r="Z29" s="12"/>
      <c r="AA29" s="103">
        <v>37</v>
      </c>
      <c r="AB29" s="104"/>
      <c r="AC29" s="5"/>
      <c r="AD29" s="9"/>
      <c r="AE29" s="26">
        <f t="shared" si="13"/>
        <v>4</v>
      </c>
      <c r="AF29" s="55">
        <f t="shared" si="14"/>
        <v>1</v>
      </c>
      <c r="AG29" s="55">
        <f t="shared" si="15"/>
        <v>2</v>
      </c>
      <c r="AH29" s="68">
        <f t="shared" si="16"/>
        <v>2</v>
      </c>
      <c r="AI29" s="85"/>
      <c r="AK29" s="77" t="s">
        <v>151</v>
      </c>
      <c r="AL29" s="94" t="s">
        <v>47</v>
      </c>
      <c r="AM29" s="93" cm="1">
        <f t="array" ref="AM29:AP29">_xlfn.CHOOSECOLS(_xlfn._xlws.FILTER($F$23:$AH$40,$F$23:$F$40=AL29),26,27,28,29)</f>
        <v>3</v>
      </c>
      <c r="AN29" s="93">
        <v>0</v>
      </c>
      <c r="AO29" s="93">
        <v>0</v>
      </c>
      <c r="AP29" s="93">
        <v>2</v>
      </c>
    </row>
    <row r="30" spans="1:42" ht="15" customHeight="1">
      <c r="A30" s="74">
        <f t="shared" si="12"/>
        <v>0</v>
      </c>
      <c r="B30" s="74"/>
      <c r="C30" s="74">
        <f t="shared" si="11"/>
        <v>0</v>
      </c>
      <c r="D30" s="212"/>
      <c r="E30" s="77"/>
      <c r="F30" s="61"/>
      <c r="G30" s="30"/>
      <c r="H30" s="3"/>
      <c r="I30" s="6"/>
      <c r="J30" s="12"/>
      <c r="K30" s="30"/>
      <c r="L30" s="3"/>
      <c r="M30" s="6"/>
      <c r="N30" s="12"/>
      <c r="O30" s="30"/>
      <c r="P30" s="3"/>
      <c r="Q30" s="6"/>
      <c r="R30" s="12"/>
      <c r="S30" s="30"/>
      <c r="T30" s="3"/>
      <c r="U30" s="6"/>
      <c r="V30" s="12"/>
      <c r="W30" s="30"/>
      <c r="X30" s="3"/>
      <c r="Y30" s="6"/>
      <c r="Z30" s="12"/>
      <c r="AA30" s="99"/>
      <c r="AB30" s="100"/>
      <c r="AC30" s="6"/>
      <c r="AD30" s="9"/>
      <c r="AE30" s="26">
        <f t="shared" si="13"/>
        <v>0</v>
      </c>
      <c r="AF30" s="55">
        <f t="shared" si="14"/>
        <v>0</v>
      </c>
      <c r="AG30" s="55">
        <f t="shared" si="15"/>
        <v>0</v>
      </c>
      <c r="AH30" s="68">
        <f t="shared" si="16"/>
        <v>0</v>
      </c>
      <c r="AI30" s="84" t="s">
        <v>10</v>
      </c>
      <c r="AK30" s="77"/>
      <c r="AL30" s="94"/>
      <c r="AM30" s="93"/>
      <c r="AN30" s="93"/>
      <c r="AO30" s="93"/>
      <c r="AP30" s="93"/>
    </row>
    <row r="31" spans="1:42" ht="15" customHeight="1">
      <c r="A31" s="74">
        <f t="shared" si="12"/>
        <v>0</v>
      </c>
      <c r="B31" s="74"/>
      <c r="C31" s="74">
        <f t="shared" si="11"/>
        <v>0</v>
      </c>
      <c r="D31" s="213"/>
      <c r="E31" s="77"/>
      <c r="F31" s="61"/>
      <c r="G31" s="31"/>
      <c r="H31" s="4"/>
      <c r="I31" s="7"/>
      <c r="J31" s="12"/>
      <c r="K31" s="31"/>
      <c r="L31" s="4"/>
      <c r="M31" s="7"/>
      <c r="N31" s="12"/>
      <c r="O31" s="31"/>
      <c r="P31" s="4"/>
      <c r="Q31" s="7"/>
      <c r="R31" s="12"/>
      <c r="S31" s="31"/>
      <c r="T31" s="4"/>
      <c r="U31" s="7"/>
      <c r="V31" s="12"/>
      <c r="W31" s="31"/>
      <c r="X31" s="4"/>
      <c r="Y31" s="7"/>
      <c r="Z31" s="12"/>
      <c r="AA31" s="101"/>
      <c r="AB31" s="102"/>
      <c r="AC31" s="7"/>
      <c r="AD31" s="9"/>
      <c r="AE31" s="26">
        <f t="shared" si="13"/>
        <v>0</v>
      </c>
      <c r="AF31" s="55">
        <f t="shared" si="14"/>
        <v>0</v>
      </c>
      <c r="AG31" s="55">
        <f t="shared" si="15"/>
        <v>0</v>
      </c>
      <c r="AH31" s="68">
        <f t="shared" si="16"/>
        <v>0</v>
      </c>
      <c r="AI31" s="83" t="s">
        <v>48</v>
      </c>
      <c r="AK31" s="77"/>
      <c r="AL31" s="94"/>
      <c r="AM31" s="93"/>
      <c r="AN31" s="93"/>
      <c r="AO31" s="93"/>
      <c r="AP31" s="93"/>
    </row>
    <row r="32" spans="1:42" ht="15" customHeight="1">
      <c r="A32" s="74">
        <f t="shared" si="12"/>
        <v>2</v>
      </c>
      <c r="B32" s="74"/>
      <c r="C32" s="74">
        <f t="shared" si="11"/>
        <v>0</v>
      </c>
      <c r="D32" s="214">
        <v>4</v>
      </c>
      <c r="E32" s="77" t="s">
        <v>131</v>
      </c>
      <c r="F32" s="61" t="s">
        <v>46</v>
      </c>
      <c r="G32" s="32"/>
      <c r="H32" s="2"/>
      <c r="I32" s="5"/>
      <c r="J32" s="12"/>
      <c r="K32" s="32" t="s">
        <v>11</v>
      </c>
      <c r="L32" s="2"/>
      <c r="M32" s="5"/>
      <c r="N32" s="12"/>
      <c r="O32" s="32" t="s">
        <v>7</v>
      </c>
      <c r="P32" s="2"/>
      <c r="Q32" s="5"/>
      <c r="R32" s="12"/>
      <c r="S32" s="32" t="s">
        <v>7</v>
      </c>
      <c r="T32" s="2"/>
      <c r="U32" s="5"/>
      <c r="V32" s="12"/>
      <c r="W32" s="32"/>
      <c r="X32" s="2"/>
      <c r="Y32" s="5"/>
      <c r="Z32" s="12"/>
      <c r="AA32" s="103" t="s">
        <v>7</v>
      </c>
      <c r="AB32" s="104"/>
      <c r="AC32" s="5"/>
      <c r="AD32" s="9"/>
      <c r="AE32" s="26">
        <f t="shared" si="13"/>
        <v>4</v>
      </c>
      <c r="AF32" s="55">
        <f t="shared" si="14"/>
        <v>1</v>
      </c>
      <c r="AG32" s="55">
        <f t="shared" si="15"/>
        <v>2</v>
      </c>
      <c r="AH32" s="68">
        <f t="shared" si="16"/>
        <v>3</v>
      </c>
      <c r="AI32" s="83"/>
      <c r="AK32" s="77"/>
      <c r="AL32" s="94"/>
      <c r="AM32" s="93"/>
      <c r="AN32" s="93"/>
      <c r="AO32" s="93"/>
      <c r="AP32" s="93"/>
    </row>
    <row r="33" spans="1:42" ht="15" customHeight="1">
      <c r="A33" s="74">
        <f t="shared" si="12"/>
        <v>0</v>
      </c>
      <c r="B33" s="74"/>
      <c r="C33" s="74">
        <f t="shared" si="11"/>
        <v>0</v>
      </c>
      <c r="D33" s="212"/>
      <c r="E33" s="77"/>
      <c r="F33" s="61"/>
      <c r="G33" s="30"/>
      <c r="H33" s="3"/>
      <c r="I33" s="6"/>
      <c r="J33" s="12"/>
      <c r="K33" s="30"/>
      <c r="L33" s="3"/>
      <c r="M33" s="6"/>
      <c r="N33" s="12"/>
      <c r="O33" s="30"/>
      <c r="P33" s="3"/>
      <c r="Q33" s="6"/>
      <c r="R33" s="12"/>
      <c r="S33" s="30"/>
      <c r="T33" s="3"/>
      <c r="U33" s="6"/>
      <c r="V33" s="12"/>
      <c r="W33" s="30"/>
      <c r="X33" s="3"/>
      <c r="Y33" s="6"/>
      <c r="Z33" s="12"/>
      <c r="AA33" s="99"/>
      <c r="AB33" s="100"/>
      <c r="AC33" s="6"/>
      <c r="AD33" s="9"/>
      <c r="AE33" s="26">
        <f t="shared" si="13"/>
        <v>0</v>
      </c>
      <c r="AF33" s="55">
        <f t="shared" si="14"/>
        <v>0</v>
      </c>
      <c r="AG33" s="55">
        <f t="shared" si="15"/>
        <v>0</v>
      </c>
      <c r="AH33" s="68">
        <f t="shared" si="16"/>
        <v>0</v>
      </c>
      <c r="AI33" s="84"/>
      <c r="AK33" s="93"/>
      <c r="AL33" s="94"/>
      <c r="AM33" s="93"/>
      <c r="AN33" s="93"/>
      <c r="AO33" s="93"/>
      <c r="AP33" s="93"/>
    </row>
    <row r="34" spans="1:42" ht="15" customHeight="1" thickBot="1">
      <c r="A34" s="74">
        <f t="shared" si="12"/>
        <v>0</v>
      </c>
      <c r="B34" s="74"/>
      <c r="C34" s="74">
        <f t="shared" si="11"/>
        <v>0</v>
      </c>
      <c r="D34" s="213"/>
      <c r="E34" s="77"/>
      <c r="F34" s="61"/>
      <c r="G34" s="31"/>
      <c r="H34" s="4"/>
      <c r="I34" s="7"/>
      <c r="J34" s="12"/>
      <c r="K34" s="31"/>
      <c r="L34" s="4"/>
      <c r="M34" s="7"/>
      <c r="N34" s="12"/>
      <c r="O34" s="31"/>
      <c r="P34" s="4"/>
      <c r="Q34" s="7"/>
      <c r="R34" s="12"/>
      <c r="S34" s="31"/>
      <c r="T34" s="4"/>
      <c r="U34" s="7"/>
      <c r="V34" s="12"/>
      <c r="W34" s="31"/>
      <c r="X34" s="4"/>
      <c r="Y34" s="7"/>
      <c r="Z34" s="12"/>
      <c r="AA34" s="31"/>
      <c r="AB34" s="4"/>
      <c r="AC34" s="7"/>
      <c r="AD34" s="9"/>
      <c r="AE34" s="26">
        <f t="shared" si="13"/>
        <v>0</v>
      </c>
      <c r="AF34" s="55">
        <f t="shared" si="14"/>
        <v>0</v>
      </c>
      <c r="AG34" s="55">
        <f t="shared" si="15"/>
        <v>0</v>
      </c>
      <c r="AH34" s="68">
        <f t="shared" si="16"/>
        <v>0</v>
      </c>
      <c r="AI34" s="87" t="s">
        <v>12</v>
      </c>
      <c r="AK34" s="93"/>
      <c r="AL34" s="94"/>
      <c r="AM34" s="93"/>
      <c r="AN34" s="93"/>
      <c r="AO34" s="93"/>
      <c r="AP34" s="93"/>
    </row>
    <row r="35" spans="1:42" ht="15" customHeight="1">
      <c r="A35" s="74">
        <f t="shared" si="12"/>
        <v>1</v>
      </c>
      <c r="B35" s="74"/>
      <c r="C35" s="74">
        <f t="shared" si="11"/>
        <v>0</v>
      </c>
      <c r="D35" s="214">
        <v>5</v>
      </c>
      <c r="E35" s="77" t="s">
        <v>150</v>
      </c>
      <c r="F35" s="61" t="s">
        <v>49</v>
      </c>
      <c r="G35" s="32"/>
      <c r="H35" s="2"/>
      <c r="I35" s="5"/>
      <c r="J35" s="12"/>
      <c r="K35" s="32" t="s">
        <v>7</v>
      </c>
      <c r="L35" s="2"/>
      <c r="M35" s="5"/>
      <c r="N35" s="12"/>
      <c r="O35" s="32" t="s">
        <v>7</v>
      </c>
      <c r="P35" s="2"/>
      <c r="Q35" s="5"/>
      <c r="R35" s="12"/>
      <c r="S35" s="32"/>
      <c r="T35" s="2"/>
      <c r="U35" s="5"/>
      <c r="V35" s="12"/>
      <c r="W35" s="32" t="s">
        <v>7</v>
      </c>
      <c r="X35" s="2"/>
      <c r="Y35" s="5"/>
      <c r="Z35" s="12"/>
      <c r="AA35" s="32" t="s">
        <v>7</v>
      </c>
      <c r="AB35" s="2"/>
      <c r="AC35" s="5"/>
      <c r="AD35" s="9"/>
      <c r="AE35" s="26">
        <f t="shared" si="13"/>
        <v>4</v>
      </c>
      <c r="AF35" s="55">
        <f t="shared" si="14"/>
        <v>0</v>
      </c>
      <c r="AG35" s="55">
        <f t="shared" si="15"/>
        <v>1</v>
      </c>
      <c r="AH35" s="68">
        <f t="shared" si="16"/>
        <v>4</v>
      </c>
      <c r="AI35" s="215"/>
      <c r="AK35" s="111"/>
      <c r="AL35" s="112"/>
      <c r="AM35" s="93">
        <f>SUM(AM23:AM34)</f>
        <v>23</v>
      </c>
      <c r="AN35" s="93">
        <f>SUM(AN23:AN32)</f>
        <v>5</v>
      </c>
      <c r="AO35" s="93">
        <f>SUM(AO23:AO32)</f>
        <v>8</v>
      </c>
      <c r="AP35" s="93">
        <f>SUM(AP23:AP32)</f>
        <v>16</v>
      </c>
    </row>
    <row r="36" spans="1:42" ht="15" customHeight="1">
      <c r="A36" s="74">
        <f t="shared" si="12"/>
        <v>0</v>
      </c>
      <c r="B36" s="74"/>
      <c r="C36" s="74">
        <f t="shared" si="11"/>
        <v>0</v>
      </c>
      <c r="D36" s="212"/>
      <c r="E36" s="77"/>
      <c r="F36" s="61"/>
      <c r="G36" s="30"/>
      <c r="H36" s="3"/>
      <c r="I36" s="6"/>
      <c r="J36" s="12"/>
      <c r="K36" s="30"/>
      <c r="L36" s="3"/>
      <c r="M36" s="6"/>
      <c r="N36" s="12"/>
      <c r="O36" s="30"/>
      <c r="P36" s="3"/>
      <c r="Q36" s="6"/>
      <c r="R36" s="12"/>
      <c r="S36" s="99"/>
      <c r="T36" s="3"/>
      <c r="U36" s="6"/>
      <c r="V36" s="12"/>
      <c r="W36" s="30"/>
      <c r="X36" s="3"/>
      <c r="Y36" s="6"/>
      <c r="Z36" s="12"/>
      <c r="AA36" s="30"/>
      <c r="AB36" s="3"/>
      <c r="AC36" s="6"/>
      <c r="AD36" s="9"/>
      <c r="AE36" s="26">
        <f t="shared" si="13"/>
        <v>0</v>
      </c>
      <c r="AF36" s="55">
        <f t="shared" si="14"/>
        <v>0</v>
      </c>
      <c r="AG36" s="55">
        <f t="shared" si="15"/>
        <v>0</v>
      </c>
      <c r="AH36" s="68">
        <f t="shared" si="16"/>
        <v>0</v>
      </c>
      <c r="AI36" s="216"/>
    </row>
    <row r="37" spans="1:42" ht="15" customHeight="1">
      <c r="A37" s="74">
        <f t="shared" si="12"/>
        <v>0</v>
      </c>
      <c r="B37" s="74"/>
      <c r="C37" s="74">
        <f t="shared" si="11"/>
        <v>0</v>
      </c>
      <c r="D37" s="213"/>
      <c r="E37" s="77"/>
      <c r="F37" s="61"/>
      <c r="G37" s="31"/>
      <c r="H37" s="4"/>
      <c r="I37" s="7"/>
      <c r="J37" s="12"/>
      <c r="K37" s="31"/>
      <c r="L37" s="4"/>
      <c r="M37" s="7"/>
      <c r="N37" s="12"/>
      <c r="O37" s="31"/>
      <c r="P37" s="4"/>
      <c r="Q37" s="7"/>
      <c r="R37" s="12"/>
      <c r="S37" s="101"/>
      <c r="T37" s="4"/>
      <c r="U37" s="7"/>
      <c r="V37" s="12"/>
      <c r="W37" s="31"/>
      <c r="X37" s="4"/>
      <c r="Y37" s="7"/>
      <c r="Z37" s="12"/>
      <c r="AA37" s="31"/>
      <c r="AB37" s="4"/>
      <c r="AC37" s="7"/>
      <c r="AD37" s="9"/>
      <c r="AE37" s="26">
        <f t="shared" si="13"/>
        <v>0</v>
      </c>
      <c r="AF37" s="55">
        <f t="shared" si="14"/>
        <v>0</v>
      </c>
      <c r="AG37" s="55">
        <f t="shared" si="15"/>
        <v>0</v>
      </c>
      <c r="AH37" s="68">
        <f t="shared" si="16"/>
        <v>0</v>
      </c>
      <c r="AI37" s="216"/>
    </row>
    <row r="38" spans="1:42" ht="15" customHeight="1">
      <c r="A38" s="74">
        <f t="shared" si="12"/>
        <v>0</v>
      </c>
      <c r="B38" s="74"/>
      <c r="C38" s="74">
        <f t="shared" si="11"/>
        <v>0</v>
      </c>
      <c r="D38" s="214">
        <v>6</v>
      </c>
      <c r="E38" s="77" t="s">
        <v>151</v>
      </c>
      <c r="F38" s="61" t="s">
        <v>47</v>
      </c>
      <c r="G38" s="32"/>
      <c r="H38" s="2"/>
      <c r="I38" s="5"/>
      <c r="J38" s="12"/>
      <c r="K38" s="32">
        <v>18</v>
      </c>
      <c r="L38" s="2"/>
      <c r="M38" s="5"/>
      <c r="N38" s="12"/>
      <c r="O38" s="32" t="s">
        <v>7</v>
      </c>
      <c r="P38" s="2"/>
      <c r="Q38" s="5"/>
      <c r="R38" s="12"/>
      <c r="S38" s="103"/>
      <c r="T38" s="2"/>
      <c r="U38" s="5"/>
      <c r="V38" s="12"/>
      <c r="W38" s="32" t="s">
        <v>7</v>
      </c>
      <c r="X38" s="2"/>
      <c r="Y38" s="5"/>
      <c r="Z38" s="12"/>
      <c r="AA38" s="32"/>
      <c r="AB38" s="2"/>
      <c r="AC38" s="5"/>
      <c r="AD38" s="9"/>
      <c r="AE38" s="26">
        <f t="shared" si="13"/>
        <v>3</v>
      </c>
      <c r="AF38" s="55">
        <f t="shared" si="14"/>
        <v>0</v>
      </c>
      <c r="AG38" s="55">
        <f t="shared" si="15"/>
        <v>0</v>
      </c>
      <c r="AH38" s="68">
        <f t="shared" si="16"/>
        <v>2</v>
      </c>
      <c r="AI38" s="216"/>
    </row>
    <row r="39" spans="1:42" ht="15" customHeight="1">
      <c r="A39" s="74">
        <f t="shared" si="12"/>
        <v>0</v>
      </c>
      <c r="B39" s="74"/>
      <c r="C39" s="74">
        <f t="shared" si="11"/>
        <v>0</v>
      </c>
      <c r="D39" s="218"/>
      <c r="E39" s="77"/>
      <c r="F39" s="61"/>
      <c r="G39" s="30"/>
      <c r="H39" s="3"/>
      <c r="I39" s="6"/>
      <c r="J39" s="12"/>
      <c r="K39" s="30"/>
      <c r="L39" s="3"/>
      <c r="M39" s="6"/>
      <c r="N39" s="12"/>
      <c r="O39" s="30"/>
      <c r="P39" s="3"/>
      <c r="Q39" s="6"/>
      <c r="R39" s="12"/>
      <c r="S39" s="99"/>
      <c r="T39" s="3"/>
      <c r="U39" s="6"/>
      <c r="V39" s="12"/>
      <c r="W39" s="30"/>
      <c r="X39" s="3"/>
      <c r="Y39" s="6"/>
      <c r="Z39" s="12"/>
      <c r="AA39" s="30"/>
      <c r="AB39" s="3"/>
      <c r="AC39" s="6"/>
      <c r="AD39" s="9"/>
      <c r="AE39" s="26">
        <f t="shared" si="13"/>
        <v>0</v>
      </c>
      <c r="AF39" s="55">
        <f t="shared" si="14"/>
        <v>0</v>
      </c>
      <c r="AG39" s="55">
        <f t="shared" si="15"/>
        <v>0</v>
      </c>
      <c r="AH39" s="68">
        <f t="shared" si="16"/>
        <v>0</v>
      </c>
      <c r="AI39" s="216"/>
    </row>
    <row r="40" spans="1:42" ht="15" customHeight="1" thickBot="1">
      <c r="A40" s="74">
        <f t="shared" si="12"/>
        <v>0</v>
      </c>
      <c r="B40" s="81"/>
      <c r="C40" s="74">
        <f t="shared" si="11"/>
        <v>0</v>
      </c>
      <c r="D40" s="218"/>
      <c r="E40" s="77"/>
      <c r="F40" s="61"/>
      <c r="G40" s="47"/>
      <c r="H40" s="48"/>
      <c r="I40" s="49"/>
      <c r="J40" s="50"/>
      <c r="K40" s="47"/>
      <c r="L40" s="48"/>
      <c r="M40" s="49"/>
      <c r="N40" s="50"/>
      <c r="O40" s="47"/>
      <c r="P40" s="48"/>
      <c r="Q40" s="49"/>
      <c r="R40" s="13"/>
      <c r="S40" s="47"/>
      <c r="T40" s="48"/>
      <c r="U40" s="49"/>
      <c r="V40" s="50"/>
      <c r="W40" s="47"/>
      <c r="X40" s="48"/>
      <c r="Y40" s="49"/>
      <c r="Z40" s="50"/>
      <c r="AA40" s="47"/>
      <c r="AB40" s="48"/>
      <c r="AC40" s="49"/>
      <c r="AD40" s="10"/>
      <c r="AE40" s="51">
        <f t="shared" si="13"/>
        <v>0</v>
      </c>
      <c r="AF40" s="55">
        <f t="shared" si="14"/>
        <v>0</v>
      </c>
      <c r="AG40" s="55">
        <f t="shared" si="15"/>
        <v>0</v>
      </c>
      <c r="AH40" s="69">
        <f t="shared" si="16"/>
        <v>0</v>
      </c>
      <c r="AI40" s="216"/>
    </row>
    <row r="41" spans="1:42" ht="16.2" customHeight="1" thickBot="1">
      <c r="A41" s="64">
        <f>SUM(A23:A40)</f>
        <v>8</v>
      </c>
      <c r="B41" s="64">
        <f>SUM(B23:B40)</f>
        <v>0</v>
      </c>
      <c r="C41" s="64">
        <f>SUM(C23:C40)</f>
        <v>0</v>
      </c>
      <c r="D41" s="219" t="s">
        <v>13</v>
      </c>
      <c r="E41" s="220"/>
      <c r="F41" s="221"/>
      <c r="G41" s="222">
        <f>COUNTIF(G23:I40,"R")+(COUNTIF(G23:I40,"HR")*2)</f>
        <v>0</v>
      </c>
      <c r="H41" s="223"/>
      <c r="I41" s="224"/>
      <c r="J41" s="58"/>
      <c r="K41" s="222">
        <f>COUNTIF(K23:M40,"R")+(COUNTIF(K23:M40,"HR")*2)+G41</f>
        <v>1</v>
      </c>
      <c r="L41" s="223"/>
      <c r="M41" s="224"/>
      <c r="N41" s="58"/>
      <c r="O41" s="222">
        <f>COUNTIF(O23:Q40,"R")+(COUNTIF(O23:Q40,"HR")*2)+K41</f>
        <v>3</v>
      </c>
      <c r="P41" s="223"/>
      <c r="Q41" s="224"/>
      <c r="R41" s="57"/>
      <c r="S41" s="222">
        <f>COUNTIF(S23:U40,"R")+(COUNTIF(S23:U40,"HR")*2)+O41</f>
        <v>4</v>
      </c>
      <c r="T41" s="223"/>
      <c r="U41" s="224"/>
      <c r="V41" s="58"/>
      <c r="W41" s="222">
        <f>COUNTIF(W23:Y40,"R")+(COUNTIF(W23:Y40,"HR")*2)+S41</f>
        <v>4</v>
      </c>
      <c r="X41" s="223"/>
      <c r="Y41" s="224"/>
      <c r="Z41" s="58"/>
      <c r="AA41" s="222">
        <f>COUNTIF(AA23:AC40,"R")+(COUNTIF(AA23:AC40,"HR")*2)+W41</f>
        <v>5</v>
      </c>
      <c r="AB41" s="223"/>
      <c r="AC41" s="224"/>
      <c r="AD41" s="52"/>
      <c r="AE41" s="40">
        <f>SUM(AE23:AE40)</f>
        <v>23</v>
      </c>
      <c r="AF41" s="41">
        <f>SUM(AF23:AF40)</f>
        <v>5</v>
      </c>
      <c r="AG41" s="42">
        <f>SUM(AG23:AG40)</f>
        <v>8</v>
      </c>
      <c r="AH41" s="70">
        <f>SUM(AH23:AH40)</f>
        <v>16</v>
      </c>
      <c r="AI41" s="217"/>
    </row>
    <row r="42" spans="1:42" ht="12" customHeight="1">
      <c r="F42" s="1"/>
      <c r="G42" s="38"/>
      <c r="H42" s="38"/>
      <c r="I42" s="38"/>
      <c r="J42" s="39"/>
      <c r="K42" s="1"/>
      <c r="L42" s="1"/>
      <c r="M42" s="1"/>
      <c r="N42" s="1"/>
      <c r="O42"/>
      <c r="P42"/>
      <c r="Q42"/>
    </row>
    <row r="43" spans="1:42" ht="12" customHeight="1">
      <c r="F43" s="1"/>
      <c r="G43" s="38"/>
      <c r="H43" s="38"/>
      <c r="I43" s="38"/>
      <c r="J43" s="39"/>
      <c r="K43" s="1"/>
      <c r="L43" s="1"/>
      <c r="M43" s="1"/>
      <c r="N43" s="1"/>
      <c r="O43"/>
      <c r="P43"/>
      <c r="Q43"/>
    </row>
    <row r="44" spans="1:42" ht="12" customHeight="1">
      <c r="F44" s="1"/>
      <c r="G44" s="38"/>
      <c r="H44" s="38"/>
      <c r="I44" s="38"/>
      <c r="J44" s="39"/>
      <c r="K44" s="1"/>
      <c r="L44" s="1"/>
      <c r="M44" s="1"/>
      <c r="N44" s="1"/>
      <c r="O44"/>
      <c r="P44"/>
      <c r="Q44"/>
    </row>
    <row r="45" spans="1:42" ht="12" customHeight="1">
      <c r="F45" s="1"/>
      <c r="G45" s="38"/>
      <c r="H45" s="38"/>
      <c r="I45" s="38"/>
      <c r="J45" s="39"/>
      <c r="K45" s="1"/>
      <c r="L45" s="1"/>
      <c r="M45" s="1"/>
      <c r="N45" s="1"/>
      <c r="O45"/>
      <c r="P45"/>
      <c r="Q45"/>
    </row>
    <row r="46" spans="1:42" ht="12" customHeight="1">
      <c r="F46" s="1"/>
      <c r="G46" s="38"/>
      <c r="H46" s="38"/>
      <c r="I46" s="38"/>
      <c r="J46" s="39"/>
      <c r="K46" s="1"/>
      <c r="L46" s="1"/>
      <c r="M46" s="1"/>
      <c r="N46" s="1"/>
      <c r="O46"/>
      <c r="P46"/>
      <c r="Q46"/>
    </row>
    <row r="47" spans="1:42" ht="12" customHeight="1">
      <c r="F47" s="1"/>
      <c r="G47" s="38"/>
      <c r="H47" s="38"/>
      <c r="I47" s="38"/>
      <c r="J47" s="39"/>
      <c r="K47" s="1"/>
      <c r="L47" s="1"/>
      <c r="M47" s="1"/>
      <c r="N47" s="1"/>
      <c r="O47"/>
      <c r="P47"/>
      <c r="Q47"/>
    </row>
    <row r="48" spans="1:42" ht="12" customHeight="1">
      <c r="F48" s="1"/>
      <c r="G48" s="38"/>
      <c r="H48" s="38"/>
      <c r="I48" s="38"/>
      <c r="J48" s="39"/>
      <c r="K48" s="1"/>
      <c r="L48" s="1"/>
      <c r="M48" s="1"/>
      <c r="N48" s="1"/>
      <c r="O48"/>
      <c r="P48"/>
      <c r="Q48"/>
    </row>
    <row r="49" spans="6:17" ht="12" customHeight="1">
      <c r="F49" s="1"/>
      <c r="G49" s="38"/>
      <c r="H49" s="38"/>
      <c r="I49" s="38"/>
      <c r="J49" s="39"/>
      <c r="K49" s="1"/>
      <c r="L49" s="1"/>
      <c r="M49" s="1"/>
      <c r="N49" s="1"/>
      <c r="O49"/>
      <c r="P49"/>
      <c r="Q49"/>
    </row>
    <row r="50" spans="6:17" ht="12" customHeight="1">
      <c r="F50" s="1"/>
      <c r="G50" s="38"/>
      <c r="H50" s="38"/>
      <c r="I50" s="38"/>
      <c r="J50" s="39"/>
      <c r="K50" s="1"/>
      <c r="L50" s="1"/>
      <c r="M50" s="1"/>
      <c r="N50" s="1"/>
      <c r="O50"/>
      <c r="P50"/>
      <c r="Q50"/>
    </row>
    <row r="51" spans="6:17" ht="12" customHeight="1">
      <c r="F51" s="1"/>
      <c r="G51" s="38"/>
      <c r="H51" s="38"/>
      <c r="I51" s="38"/>
      <c r="J51" s="39"/>
      <c r="K51" s="1"/>
      <c r="L51" s="1"/>
      <c r="M51" s="1"/>
      <c r="N51" s="1"/>
      <c r="O51"/>
      <c r="P51"/>
      <c r="Q51"/>
    </row>
    <row r="52" spans="6:17" ht="12" customHeight="1">
      <c r="F52" s="1"/>
      <c r="G52" s="38"/>
      <c r="H52" s="38"/>
      <c r="I52" s="38"/>
      <c r="J52" s="39"/>
      <c r="K52" s="1"/>
      <c r="L52" s="1"/>
      <c r="M52" s="1"/>
      <c r="N52" s="1"/>
      <c r="O52"/>
      <c r="P52"/>
      <c r="Q52"/>
    </row>
    <row r="53" spans="6:17" ht="12" customHeight="1">
      <c r="F53" s="1"/>
      <c r="G53" s="38"/>
      <c r="H53" s="38"/>
      <c r="I53" s="38"/>
      <c r="J53" s="39"/>
      <c r="K53" s="1"/>
      <c r="L53" s="1"/>
      <c r="M53" s="1"/>
      <c r="N53" s="1"/>
      <c r="O53"/>
      <c r="P53"/>
      <c r="Q53"/>
    </row>
    <row r="54" spans="6:17" ht="12" customHeight="1">
      <c r="F54" s="1"/>
      <c r="G54" s="38"/>
      <c r="H54" s="38"/>
      <c r="I54" s="38"/>
      <c r="J54" s="39"/>
      <c r="K54" s="1"/>
      <c r="L54" s="1"/>
      <c r="M54" s="1"/>
      <c r="N54" s="1"/>
      <c r="O54"/>
      <c r="P54"/>
      <c r="Q54"/>
    </row>
    <row r="55" spans="6:17" ht="12" customHeight="1">
      <c r="F55" s="1"/>
      <c r="G55" s="38"/>
      <c r="H55" s="38"/>
      <c r="I55" s="38"/>
      <c r="J55" s="39"/>
      <c r="K55" s="1"/>
      <c r="L55" s="1"/>
      <c r="M55" s="1"/>
      <c r="N55" s="1"/>
      <c r="O55"/>
      <c r="P55"/>
      <c r="Q55"/>
    </row>
    <row r="56" spans="6:17" ht="12" customHeight="1">
      <c r="F56" s="1"/>
      <c r="G56" s="38"/>
      <c r="H56" s="38"/>
      <c r="I56" s="38"/>
      <c r="J56" s="39"/>
      <c r="K56" s="1"/>
      <c r="L56" s="1"/>
      <c r="M56" s="1"/>
      <c r="N56" s="1"/>
      <c r="O56"/>
      <c r="P56"/>
      <c r="Q56"/>
    </row>
    <row r="57" spans="6:17" ht="12" customHeight="1">
      <c r="F57" s="1"/>
      <c r="G57" s="38"/>
      <c r="H57" s="38"/>
      <c r="I57" s="38"/>
      <c r="J57" s="39"/>
      <c r="K57" s="1"/>
      <c r="L57" s="1"/>
      <c r="M57" s="1"/>
      <c r="N57" s="1"/>
      <c r="O57"/>
      <c r="P57"/>
      <c r="Q57"/>
    </row>
    <row r="58" spans="6:17" ht="12" customHeight="1">
      <c r="F58" s="1"/>
      <c r="G58" s="38"/>
      <c r="H58" s="38"/>
      <c r="I58" s="38"/>
      <c r="J58" s="39"/>
      <c r="K58" s="1"/>
      <c r="L58" s="1"/>
      <c r="M58" s="1"/>
      <c r="N58" s="1"/>
      <c r="O58"/>
      <c r="P58"/>
      <c r="Q58"/>
    </row>
    <row r="59" spans="6:17">
      <c r="F59" s="1"/>
      <c r="G59" s="38"/>
      <c r="H59" s="38"/>
      <c r="I59" s="38"/>
      <c r="J59" s="39"/>
      <c r="K59" s="1"/>
      <c r="L59" s="1"/>
      <c r="M59" s="1"/>
      <c r="N59" s="1"/>
      <c r="O59"/>
      <c r="P59"/>
      <c r="Q59"/>
    </row>
    <row r="60" spans="6:17" ht="12" customHeight="1">
      <c r="F60" s="1"/>
      <c r="G60" s="38"/>
      <c r="H60" s="38"/>
      <c r="I60" s="38"/>
      <c r="J60" s="39"/>
      <c r="K60" s="1"/>
      <c r="L60" s="1"/>
      <c r="M60" s="1"/>
      <c r="N60" s="1"/>
      <c r="O60"/>
      <c r="P60"/>
      <c r="Q60"/>
    </row>
    <row r="61" spans="6:17" ht="12" customHeight="1">
      <c r="F61" s="1"/>
      <c r="G61" s="38"/>
      <c r="H61" s="38"/>
      <c r="I61" s="38"/>
      <c r="J61" s="39"/>
      <c r="K61" s="1"/>
      <c r="L61" s="1"/>
      <c r="M61" s="1"/>
      <c r="N61" s="1"/>
      <c r="O61"/>
      <c r="P61"/>
      <c r="Q61"/>
    </row>
    <row r="62" spans="6:17" ht="12" customHeight="1">
      <c r="F62" s="1"/>
      <c r="G62" s="38"/>
      <c r="H62" s="38"/>
      <c r="I62" s="38"/>
      <c r="J62" s="39"/>
      <c r="K62" s="1"/>
      <c r="L62" s="1"/>
      <c r="M62" s="1"/>
      <c r="N62" s="1"/>
      <c r="O62"/>
      <c r="P62"/>
      <c r="Q62"/>
    </row>
    <row r="63" spans="6:17" ht="12" customHeight="1">
      <c r="F63" s="1"/>
      <c r="G63" s="38"/>
      <c r="H63" s="38"/>
      <c r="I63" s="38"/>
      <c r="J63" s="39"/>
      <c r="K63" s="1"/>
      <c r="L63" s="1"/>
      <c r="M63" s="1"/>
      <c r="N63" s="1"/>
      <c r="O63"/>
      <c r="P63"/>
      <c r="Q63"/>
    </row>
    <row r="64" spans="6:17" ht="12" customHeight="1">
      <c r="F64" s="1"/>
      <c r="G64" s="38"/>
      <c r="H64" s="38"/>
      <c r="I64" s="38"/>
      <c r="J64" s="39"/>
      <c r="K64" s="1"/>
      <c r="L64" s="1"/>
      <c r="M64" s="1"/>
      <c r="N64" s="1"/>
      <c r="O64"/>
      <c r="P64"/>
      <c r="Q64"/>
    </row>
    <row r="65" spans="6:17" ht="12" customHeight="1">
      <c r="F65" s="1"/>
      <c r="G65" s="38"/>
      <c r="H65" s="38"/>
      <c r="I65" s="38"/>
      <c r="J65" s="39"/>
      <c r="K65" s="1"/>
      <c r="L65" s="1"/>
      <c r="M65" s="1"/>
      <c r="N65" s="1"/>
      <c r="O65"/>
      <c r="P65"/>
      <c r="Q65"/>
    </row>
    <row r="66" spans="6:17" ht="12" customHeight="1">
      <c r="F66" s="1"/>
      <c r="G66" s="38"/>
      <c r="H66" s="38"/>
      <c r="I66" s="38"/>
      <c r="J66" s="39"/>
      <c r="K66" s="1"/>
      <c r="L66" s="1"/>
      <c r="M66" s="1"/>
      <c r="N66" s="1"/>
      <c r="O66"/>
      <c r="P66"/>
      <c r="Q66"/>
    </row>
    <row r="67" spans="6:17" ht="12" customHeight="1">
      <c r="F67" s="1"/>
      <c r="G67" s="38"/>
      <c r="H67" s="38"/>
      <c r="I67" s="38"/>
      <c r="J67" s="39"/>
      <c r="K67" s="1"/>
      <c r="L67" s="1"/>
      <c r="M67" s="1"/>
      <c r="N67" s="1"/>
      <c r="O67"/>
      <c r="P67"/>
      <c r="Q67"/>
    </row>
    <row r="68" spans="6:17" ht="12" customHeight="1">
      <c r="F68" s="1"/>
      <c r="G68" s="38"/>
      <c r="H68" s="38"/>
      <c r="I68" s="38"/>
      <c r="J68" s="39"/>
      <c r="K68" s="1"/>
      <c r="L68" s="1"/>
      <c r="M68" s="1"/>
      <c r="N68" s="1"/>
      <c r="O68"/>
      <c r="P68"/>
      <c r="Q68"/>
    </row>
    <row r="69" spans="6:17" ht="12" customHeight="1">
      <c r="F69" s="1"/>
      <c r="G69" s="38"/>
      <c r="H69" s="38"/>
      <c r="I69" s="38"/>
      <c r="J69" s="39"/>
      <c r="K69" s="1"/>
      <c r="L69" s="1"/>
      <c r="M69" s="1"/>
      <c r="N69" s="1"/>
      <c r="O69"/>
      <c r="P69"/>
      <c r="Q69"/>
    </row>
    <row r="70" spans="6:17" ht="12" customHeight="1">
      <c r="F70" s="1"/>
      <c r="G70" s="38"/>
      <c r="H70" s="38"/>
      <c r="I70" s="38"/>
      <c r="J70" s="39"/>
      <c r="K70" s="1"/>
      <c r="L70" s="1"/>
      <c r="M70" s="1"/>
      <c r="N70" s="1"/>
      <c r="O70"/>
      <c r="P70"/>
      <c r="Q70"/>
    </row>
    <row r="71" spans="6:17" ht="12" customHeight="1">
      <c r="F71" s="1"/>
      <c r="G71" s="38"/>
      <c r="H71" s="38"/>
      <c r="I71" s="38"/>
      <c r="J71" s="39"/>
      <c r="K71" s="1"/>
      <c r="L71" s="1"/>
      <c r="M71" s="1"/>
      <c r="N71" s="1"/>
      <c r="O71"/>
      <c r="P71"/>
      <c r="Q71"/>
    </row>
    <row r="72" spans="6:17" ht="12" customHeight="1">
      <c r="F72" s="1"/>
      <c r="G72" s="38"/>
      <c r="H72" s="38"/>
      <c r="I72" s="38"/>
      <c r="J72" s="39"/>
      <c r="K72" s="1"/>
      <c r="L72" s="1"/>
      <c r="M72" s="1"/>
      <c r="N72" s="1"/>
      <c r="O72"/>
      <c r="P72"/>
      <c r="Q72"/>
    </row>
    <row r="73" spans="6:17" ht="12" customHeight="1">
      <c r="F73" s="1"/>
      <c r="G73" s="38"/>
      <c r="H73" s="38"/>
      <c r="I73" s="38"/>
      <c r="J73" s="39"/>
      <c r="K73" s="1"/>
      <c r="L73" s="1"/>
      <c r="M73" s="1"/>
      <c r="N73" s="1"/>
      <c r="O73"/>
      <c r="P73"/>
      <c r="Q73"/>
    </row>
    <row r="74" spans="6:17" ht="12" customHeight="1">
      <c r="F74" s="1"/>
      <c r="G74" s="38"/>
      <c r="H74" s="38"/>
      <c r="I74" s="38"/>
      <c r="J74" s="39"/>
      <c r="K74" s="1"/>
      <c r="L74" s="1"/>
      <c r="M74" s="1"/>
      <c r="N74" s="1"/>
      <c r="O74"/>
      <c r="P74"/>
      <c r="Q74"/>
    </row>
    <row r="75" spans="6:17" ht="12" customHeight="1">
      <c r="F75" s="1"/>
      <c r="G75" s="38"/>
      <c r="H75" s="38"/>
      <c r="I75" s="38"/>
      <c r="J75" s="39"/>
      <c r="K75" s="1"/>
      <c r="L75" s="1"/>
      <c r="M75" s="1"/>
      <c r="N75" s="1"/>
      <c r="O75"/>
      <c r="P75"/>
      <c r="Q75"/>
    </row>
    <row r="76" spans="6:17" ht="12" customHeight="1">
      <c r="F76" s="1"/>
      <c r="G76" s="38"/>
      <c r="H76" s="38"/>
      <c r="I76" s="38"/>
      <c r="J76" s="39"/>
      <c r="K76" s="1"/>
      <c r="L76" s="1"/>
      <c r="M76" s="1"/>
      <c r="N76" s="1"/>
      <c r="O76"/>
      <c r="P76"/>
      <c r="Q76"/>
    </row>
    <row r="77" spans="6:17" ht="12" customHeight="1">
      <c r="O77"/>
      <c r="P77"/>
      <c r="Q77"/>
    </row>
    <row r="78" spans="6:17">
      <c r="O78"/>
      <c r="P78"/>
      <c r="Q78"/>
    </row>
    <row r="79" spans="6:17" ht="12" customHeight="1">
      <c r="O79"/>
      <c r="P79"/>
      <c r="Q79"/>
    </row>
    <row r="80" spans="6:17" ht="12" customHeight="1">
      <c r="O80"/>
      <c r="P80"/>
      <c r="Q80"/>
    </row>
    <row r="81" spans="15:17" ht="12" customHeight="1">
      <c r="O81"/>
      <c r="P81"/>
      <c r="Q81"/>
    </row>
    <row r="82" spans="15:17" ht="12" customHeight="1">
      <c r="O82"/>
      <c r="P82"/>
      <c r="Q82"/>
    </row>
    <row r="83" spans="15:17" ht="12" customHeight="1">
      <c r="O83"/>
      <c r="P83"/>
      <c r="Q83"/>
    </row>
    <row r="84" spans="15:17" ht="12" customHeight="1">
      <c r="O84"/>
      <c r="P84"/>
      <c r="Q84"/>
    </row>
    <row r="85" spans="15:17" ht="12" customHeight="1">
      <c r="O85"/>
      <c r="P85"/>
      <c r="Q85"/>
    </row>
    <row r="86" spans="15:17" ht="12" customHeight="1">
      <c r="O86"/>
      <c r="P86"/>
      <c r="Q86"/>
    </row>
    <row r="87" spans="15:17" ht="12" customHeight="1">
      <c r="O87"/>
      <c r="P87"/>
      <c r="Q87"/>
    </row>
    <row r="88" spans="15:17" ht="12" customHeight="1">
      <c r="O88"/>
      <c r="P88"/>
      <c r="Q88"/>
    </row>
    <row r="89" spans="15:17" ht="12" customHeight="1">
      <c r="O89"/>
      <c r="P89"/>
      <c r="Q89"/>
    </row>
    <row r="90" spans="15:17" ht="12" customHeight="1">
      <c r="O90"/>
      <c r="P90"/>
      <c r="Q90"/>
    </row>
    <row r="91" spans="15:17" ht="12" customHeight="1">
      <c r="O91"/>
      <c r="P91"/>
      <c r="Q91"/>
    </row>
    <row r="92" spans="15:17" ht="12" customHeight="1">
      <c r="O92"/>
      <c r="P92"/>
      <c r="Q92"/>
    </row>
    <row r="93" spans="15:17" ht="12" customHeight="1">
      <c r="O93"/>
      <c r="P93"/>
      <c r="Q93"/>
    </row>
    <row r="94" spans="15:17" ht="12" customHeight="1">
      <c r="O94"/>
      <c r="P94"/>
      <c r="Q94"/>
    </row>
    <row r="95" spans="15:17" ht="12" customHeight="1">
      <c r="O95"/>
      <c r="P95"/>
      <c r="Q95"/>
    </row>
    <row r="96" spans="15:17" ht="12" customHeight="1"/>
    <row r="97" ht="12" customHeight="1"/>
    <row r="98" ht="12" customHeight="1"/>
    <row r="99" ht="12" customHeight="1"/>
    <row r="100" ht="12" customHeight="1"/>
    <row r="101" ht="12" customHeight="1"/>
    <row r="102" ht="12" customHeight="1"/>
    <row r="103" ht="12" customHeight="1"/>
    <row r="104" ht="12" customHeight="1"/>
    <row r="105" ht="12" customHeight="1"/>
    <row r="106" ht="12" customHeight="1"/>
    <row r="107" ht="12" customHeight="1"/>
    <row r="108" ht="12" customHeight="1"/>
    <row r="109" ht="12" customHeight="1"/>
    <row r="110" ht="12" customHeight="1"/>
    <row r="111" ht="12" customHeight="1"/>
    <row r="112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12" customHeight="1"/>
    <row r="163" ht="12" customHeight="1"/>
    <row r="164" ht="12" customHeight="1"/>
    <row r="165" ht="12" customHeight="1"/>
    <row r="166" ht="12" customHeight="1"/>
    <row r="167" ht="12" customHeight="1"/>
    <row r="168" ht="12" customHeight="1"/>
    <row r="169" ht="12" customHeight="1"/>
    <row r="170" ht="12" customHeight="1"/>
    <row r="171" ht="12" customHeight="1"/>
    <row r="172" ht="12" customHeight="1"/>
    <row r="173" ht="12" customHeight="1"/>
    <row r="174" ht="12" customHeight="1"/>
    <row r="175" ht="12" customHeight="1"/>
    <row r="176" ht="12" customHeight="1"/>
    <row r="177" ht="12" customHeight="1"/>
    <row r="178" ht="12" customHeight="1"/>
    <row r="179" ht="12" customHeight="1"/>
    <row r="180" ht="12" customHeight="1"/>
    <row r="181" ht="12" customHeight="1"/>
    <row r="182" ht="12" customHeight="1"/>
    <row r="183" ht="12" customHeight="1"/>
    <row r="184" ht="12" customHeight="1"/>
    <row r="185" ht="12" customHeight="1"/>
    <row r="186" ht="12" customHeight="1"/>
    <row r="187" ht="12" customHeight="1"/>
    <row r="188" ht="12" customHeight="1"/>
    <row r="189" ht="12" customHeight="1"/>
    <row r="190" ht="12" customHeight="1"/>
    <row r="191" ht="12" customHeight="1"/>
    <row r="192" ht="12" customHeight="1"/>
    <row r="193" ht="12" customHeight="1"/>
    <row r="194" ht="12" customHeight="1"/>
    <row r="195" ht="12" customHeight="1"/>
    <row r="196" ht="12" customHeight="1"/>
    <row r="197" ht="12" customHeight="1"/>
    <row r="198" ht="12" customHeight="1"/>
    <row r="199" ht="12" customHeight="1"/>
    <row r="200" ht="12" customHeight="1"/>
    <row r="201" ht="12" customHeight="1"/>
    <row r="202" ht="12" customHeight="1"/>
    <row r="203" ht="12" customHeight="1"/>
    <row r="204" ht="12" customHeight="1"/>
    <row r="205" ht="12" customHeight="1"/>
    <row r="206" ht="12" customHeight="1"/>
    <row r="207" ht="12" customHeight="1"/>
    <row r="208" ht="12" customHeight="1"/>
    <row r="209" ht="12" customHeight="1"/>
    <row r="210" ht="12" customHeight="1"/>
    <row r="211" ht="12" customHeight="1"/>
    <row r="212" ht="12" customHeight="1"/>
    <row r="213" ht="12" customHeight="1"/>
    <row r="214" ht="12" customHeight="1"/>
    <row r="215" ht="12" customHeight="1"/>
    <row r="216" ht="12" customHeight="1"/>
    <row r="217" ht="12" customHeight="1"/>
    <row r="218" ht="12" customHeight="1"/>
    <row r="219" ht="12" customHeight="1"/>
    <row r="220" ht="12" customHeight="1"/>
    <row r="221" ht="12" customHeight="1"/>
    <row r="222" ht="12" customHeight="1"/>
    <row r="223" ht="12" customHeight="1"/>
    <row r="224" ht="12" customHeight="1"/>
    <row r="225" ht="12" customHeight="1"/>
    <row r="226" ht="12" customHeight="1"/>
    <row r="227" ht="12" customHeight="1"/>
    <row r="228" ht="12" customHeight="1"/>
    <row r="229" ht="12" customHeight="1"/>
    <row r="230" ht="12" customHeight="1"/>
    <row r="231" ht="12" customHeight="1"/>
    <row r="232" ht="12" customHeight="1"/>
    <row r="233" ht="12" customHeight="1"/>
    <row r="234" ht="12" customHeight="1"/>
    <row r="235" ht="12" customHeight="1"/>
    <row r="236" ht="12" customHeight="1"/>
    <row r="237" ht="12" customHeight="1"/>
    <row r="238" ht="12" customHeight="1"/>
    <row r="239" ht="12" customHeight="1"/>
    <row r="240" ht="12" customHeight="1"/>
    <row r="241" ht="12" customHeight="1"/>
    <row r="242" ht="12" customHeight="1"/>
    <row r="243" ht="12" customHeight="1"/>
    <row r="244" ht="12" customHeight="1"/>
    <row r="245" ht="12" customHeight="1"/>
    <row r="246" ht="12" customHeight="1"/>
    <row r="247" ht="12" customHeight="1"/>
    <row r="248" ht="12" customHeight="1"/>
    <row r="249" ht="12" customHeight="1"/>
    <row r="250" ht="12" customHeight="1"/>
    <row r="251" ht="12" customHeight="1"/>
    <row r="252" ht="12" customHeight="1"/>
    <row r="253" ht="12" customHeight="1"/>
    <row r="254" ht="12" customHeight="1"/>
    <row r="255" ht="12" customHeight="1"/>
    <row r="256" ht="12" customHeight="1"/>
    <row r="257" ht="12" customHeight="1"/>
    <row r="258" ht="12" customHeight="1"/>
    <row r="259" ht="12" customHeight="1"/>
    <row r="260" ht="12" customHeight="1"/>
    <row r="261" ht="12" customHeight="1"/>
    <row r="262" ht="12" customHeight="1"/>
    <row r="263" ht="12" customHeight="1"/>
    <row r="264" ht="12" customHeight="1"/>
    <row r="265" ht="12" customHeight="1"/>
    <row r="266" ht="12" customHeight="1"/>
    <row r="267" ht="12" customHeight="1"/>
    <row r="268" ht="12" customHeight="1"/>
    <row r="269" ht="12" customHeight="1"/>
    <row r="270" ht="12" customHeight="1"/>
    <row r="271" ht="12" customHeight="1"/>
    <row r="272" ht="12" customHeight="1"/>
    <row r="273" ht="12" customHeight="1"/>
    <row r="274" ht="12" customHeight="1"/>
    <row r="275" ht="12" customHeight="1"/>
    <row r="276" ht="12" customHeight="1"/>
    <row r="277" ht="12" customHeight="1"/>
    <row r="278" ht="12" customHeight="1"/>
    <row r="279" ht="12" customHeight="1"/>
    <row r="280" ht="12" customHeight="1"/>
    <row r="281" ht="12" customHeight="1"/>
    <row r="282" ht="12" customHeight="1"/>
    <row r="283" ht="12" customHeight="1"/>
    <row r="284" ht="12" customHeight="1"/>
    <row r="285" ht="12" customHeight="1"/>
    <row r="286" ht="12" customHeight="1"/>
    <row r="287" ht="12" customHeight="1"/>
    <row r="288" ht="12" customHeight="1"/>
    <row r="289" ht="12" customHeight="1"/>
    <row r="290" ht="12" customHeight="1"/>
    <row r="291" ht="12" customHeight="1"/>
    <row r="292" ht="12" customHeight="1"/>
    <row r="293" ht="12" customHeight="1"/>
    <row r="294" ht="12" customHeight="1"/>
    <row r="295" ht="12" customHeight="1"/>
    <row r="296" ht="12" customHeight="1"/>
    <row r="297" ht="12" customHeight="1"/>
    <row r="298" ht="12" customHeight="1"/>
    <row r="299" ht="12" customHeight="1"/>
    <row r="300" ht="12" customHeight="1"/>
    <row r="301" ht="12" customHeight="1"/>
    <row r="302" ht="12" customHeight="1"/>
    <row r="303" ht="12" customHeight="1"/>
    <row r="304" ht="12" customHeight="1"/>
    <row r="305" ht="12" customHeight="1"/>
    <row r="306" ht="12" customHeight="1"/>
    <row r="307" ht="12" customHeight="1"/>
    <row r="308" ht="12" customHeight="1"/>
    <row r="309" ht="12" customHeight="1"/>
    <row r="310" ht="12" customHeight="1"/>
    <row r="311" ht="12" customHeight="1"/>
    <row r="312" ht="12" customHeight="1"/>
    <row r="313" ht="12" customHeight="1"/>
    <row r="314" ht="12" customHeight="1"/>
    <row r="315" ht="12" customHeight="1"/>
    <row r="316" ht="12" customHeight="1"/>
    <row r="317" ht="12" customHeight="1"/>
    <row r="318" ht="12" customHeight="1"/>
    <row r="319" ht="12" customHeight="1"/>
    <row r="320" ht="12" customHeight="1"/>
    <row r="321" ht="12" customHeight="1"/>
    <row r="322" ht="12" customHeight="1"/>
    <row r="323" ht="12" customHeight="1"/>
    <row r="324" ht="12" customHeight="1"/>
    <row r="325" ht="12" customHeight="1"/>
    <row r="326" ht="12" customHeight="1"/>
    <row r="327" ht="12" customHeight="1"/>
    <row r="328" ht="12" customHeight="1"/>
  </sheetData>
  <dataConsolidate>
    <dataRefs count="1">
      <dataRef ref="T4:W269" sheet="紙本紀錄表" r:id="rId1"/>
    </dataRefs>
  </dataConsolidate>
  <mergeCells count="45">
    <mergeCell ref="D23:D25"/>
    <mergeCell ref="D26:D28"/>
    <mergeCell ref="D29:D31"/>
    <mergeCell ref="D32:D34"/>
    <mergeCell ref="D35:D37"/>
    <mergeCell ref="AI35:AI41"/>
    <mergeCell ref="D38:D40"/>
    <mergeCell ref="D41:F41"/>
    <mergeCell ref="G41:I41"/>
    <mergeCell ref="K41:M41"/>
    <mergeCell ref="O41:Q41"/>
    <mergeCell ref="S41:U41"/>
    <mergeCell ref="W41:Y41"/>
    <mergeCell ref="AA41:AC41"/>
    <mergeCell ref="AA22:AC22"/>
    <mergeCell ref="AI15:AI21"/>
    <mergeCell ref="D18:D20"/>
    <mergeCell ref="D21:F21"/>
    <mergeCell ref="G21:I21"/>
    <mergeCell ref="K21:M21"/>
    <mergeCell ref="O21:Q21"/>
    <mergeCell ref="S21:U21"/>
    <mergeCell ref="W21:Y21"/>
    <mergeCell ref="AA21:AC21"/>
    <mergeCell ref="D15:D17"/>
    <mergeCell ref="G22:I22"/>
    <mergeCell ref="K22:M22"/>
    <mergeCell ref="O22:Q22"/>
    <mergeCell ref="S22:U22"/>
    <mergeCell ref="W22:Y22"/>
    <mergeCell ref="AA2:AC2"/>
    <mergeCell ref="D3:D5"/>
    <mergeCell ref="D6:D8"/>
    <mergeCell ref="D9:D11"/>
    <mergeCell ref="D12:D14"/>
    <mergeCell ref="G2:I2"/>
    <mergeCell ref="K2:M2"/>
    <mergeCell ref="O2:Q2"/>
    <mergeCell ref="S2:U2"/>
    <mergeCell ref="W2:Y2"/>
    <mergeCell ref="B1:C1"/>
    <mergeCell ref="D1:F1"/>
    <mergeCell ref="J1:K1"/>
    <mergeCell ref="L1:O1"/>
    <mergeCell ref="AE1:AH1"/>
  </mergeCells>
  <phoneticPr fontId="1" type="noConversion"/>
  <conditionalFormatting sqref="G2:G22 H3:I20 K3:M20 O3:Q20 W3:Y20 AA3:AC20 G23:I40 K23:M40 O23:Q40 S23:U40 W23:Y40 AA23:AC40 S3:U20 K2 O2 S2 W2 AA2 K21:K22 O21:O22 S21:S22 W21:W22 AA21:AA22 G41 K41 O41 S41 W41 AA41 G96:I1048576">
    <cfRule type="containsText" dxfId="27" priority="26" operator="containsText" text="K">
      <formula>NOT(ISERROR(SEARCH("K",G2)))</formula>
    </cfRule>
  </conditionalFormatting>
  <conditionalFormatting sqref="G3">
    <cfRule type="cellIs" dxfId="26" priority="25" operator="equal">
      <formula>"K"</formula>
    </cfRule>
  </conditionalFormatting>
  <conditionalFormatting sqref="G23">
    <cfRule type="cellIs" dxfId="25" priority="15" operator="equal">
      <formula>"K"</formula>
    </cfRule>
  </conditionalFormatting>
  <conditionalFormatting sqref="G3:I20">
    <cfRule type="cellIs" dxfId="24" priority="24" operator="between">
      <formula>1</formula>
      <formula>999</formula>
    </cfRule>
  </conditionalFormatting>
  <conditionalFormatting sqref="G23:I40">
    <cfRule type="cellIs" dxfId="23" priority="14" operator="between">
      <formula>1</formula>
      <formula>999</formula>
    </cfRule>
  </conditionalFormatting>
  <conditionalFormatting sqref="G3:AC20 G23:AC40">
    <cfRule type="cellIs" dxfId="22" priority="2" operator="equal">
      <formula>"AP"</formula>
    </cfRule>
    <cfRule type="cellIs" dxfId="21" priority="3" operator="equal">
      <formula>"DI"</formula>
    </cfRule>
  </conditionalFormatting>
  <conditionalFormatting sqref="K3">
    <cfRule type="cellIs" dxfId="20" priority="23" operator="equal">
      <formula>"K"</formula>
    </cfRule>
  </conditionalFormatting>
  <conditionalFormatting sqref="K23">
    <cfRule type="cellIs" dxfId="19" priority="13" operator="equal">
      <formula>"K"</formula>
    </cfRule>
  </conditionalFormatting>
  <conditionalFormatting sqref="K3:M20">
    <cfRule type="cellIs" dxfId="18" priority="22" operator="between">
      <formula>1</formula>
      <formula>999</formula>
    </cfRule>
  </conditionalFormatting>
  <conditionalFormatting sqref="K23:M40">
    <cfRule type="cellIs" dxfId="17" priority="12" operator="between">
      <formula>1</formula>
      <formula>999</formula>
    </cfRule>
  </conditionalFormatting>
  <conditionalFormatting sqref="O3">
    <cfRule type="cellIs" dxfId="16" priority="21" operator="equal">
      <formula>"K"</formula>
    </cfRule>
  </conditionalFormatting>
  <conditionalFormatting sqref="O23">
    <cfRule type="cellIs" dxfId="15" priority="11" operator="equal">
      <formula>"K"</formula>
    </cfRule>
  </conditionalFormatting>
  <conditionalFormatting sqref="O3:Q20">
    <cfRule type="cellIs" dxfId="14" priority="20" operator="between">
      <formula>1</formula>
      <formula>999</formula>
    </cfRule>
  </conditionalFormatting>
  <conditionalFormatting sqref="O23:Q40">
    <cfRule type="cellIs" dxfId="13" priority="10" operator="between">
      <formula>1</formula>
      <formula>999</formula>
    </cfRule>
  </conditionalFormatting>
  <conditionalFormatting sqref="S23">
    <cfRule type="cellIs" dxfId="12" priority="9" operator="equal">
      <formula>"K"</formula>
    </cfRule>
  </conditionalFormatting>
  <conditionalFormatting sqref="S3:U20">
    <cfRule type="cellIs" dxfId="11" priority="1" operator="between">
      <formula>1</formula>
      <formula>999</formula>
    </cfRule>
  </conditionalFormatting>
  <conditionalFormatting sqref="S23:U40">
    <cfRule type="cellIs" dxfId="10" priority="8" operator="between">
      <formula>1</formula>
      <formula>999</formula>
    </cfRule>
  </conditionalFormatting>
  <conditionalFormatting sqref="W3">
    <cfRule type="cellIs" dxfId="9" priority="19" operator="equal">
      <formula>"K"</formula>
    </cfRule>
  </conditionalFormatting>
  <conditionalFormatting sqref="W23">
    <cfRule type="cellIs" dxfId="8" priority="7" operator="equal">
      <formula>"K"</formula>
    </cfRule>
  </conditionalFormatting>
  <conditionalFormatting sqref="W3:Y20">
    <cfRule type="cellIs" dxfId="7" priority="18" operator="between">
      <formula>1</formula>
      <formula>999</formula>
    </cfRule>
  </conditionalFormatting>
  <conditionalFormatting sqref="W23:Y40">
    <cfRule type="cellIs" dxfId="6" priority="6" operator="between">
      <formula>1</formula>
      <formula>999</formula>
    </cfRule>
  </conditionalFormatting>
  <conditionalFormatting sqref="AA3">
    <cfRule type="cellIs" dxfId="5" priority="17" operator="equal">
      <formula>"K"</formula>
    </cfRule>
  </conditionalFormatting>
  <conditionalFormatting sqref="AA23">
    <cfRule type="cellIs" dxfId="4" priority="5" operator="equal">
      <formula>"K"</formula>
    </cfRule>
  </conditionalFormatting>
  <conditionalFormatting sqref="AA3:AC20">
    <cfRule type="cellIs" dxfId="3" priority="16" operator="between">
      <formula>1</formula>
      <formula>999</formula>
    </cfRule>
  </conditionalFormatting>
  <conditionalFormatting sqref="AA23:AC40">
    <cfRule type="cellIs" dxfId="2" priority="4" operator="between">
      <formula>1</formula>
      <formula>999</formula>
    </cfRule>
  </conditionalFormatting>
  <pageMargins left="0.78740157480314965" right="0" top="0.19685039370078741" bottom="0" header="0" footer="0"/>
  <pageSetup paperSize="9" scale="54" orientation="landscape" horizontalDpi="360" verticalDpi="360" r:id="rId2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xr:uid="{6A2C9B00-9341-4E93-BAF3-81740647FEC3}">
          <x14:formula1>
            <xm:f>分組球員名單!$A$2:$A$26</xm:f>
          </x14:formula1>
          <xm:sqref>AL35</xm:sqref>
        </x14:dataValidation>
        <x14:dataValidation type="list" allowBlank="1" showInputMessage="1" showErrorMessage="1" xr:uid="{2BE8FE64-CF3F-4066-AAD5-6E817043F166}">
          <x14:formula1>
            <xm:f>分組球員名單!$F$3:$F$7</xm:f>
          </x14:formula1>
          <xm:sqref>T1 X1</xm:sqref>
        </x14:dataValidation>
        <x14:dataValidation type="list" allowBlank="1" showInputMessage="1" showErrorMessage="1" xr:uid="{60305A8E-2042-47CD-816E-D1F95117619F}">
          <x14:formula1>
            <xm:f>分組球員名單!$D$1:$D$11</xm:f>
          </x14:formula1>
          <xm:sqref>AI9:AI10 AI3 AI6 AI13 AI23 AI26 AI29:AI30 AI33</xm:sqref>
        </x14:dataValidation>
        <x14:dataValidation type="list" allowBlank="1" showInputMessage="1" showErrorMessage="1" xr:uid="{04690895-50CB-4CD3-8A34-7C13D839DEAD}">
          <x14:formula1>
            <xm:f>分組球員名單!$D$3:$D$19</xm:f>
          </x14:formula1>
          <xm:sqref>AI4:AI5 AI7:AI8 AI11:AI12 AI24:AI25 AI27:AI28 AI31:AI32</xm:sqref>
        </x14:dataValidation>
        <x14:dataValidation type="list" allowBlank="1" showInputMessage="1" showErrorMessage="1" xr:uid="{16DC6486-8F6A-4463-B870-BCFA11969D6F}">
          <x14:formula1>
            <xm:f>分組球員名單!$A$14:$A$21</xm:f>
          </x14:formula1>
          <xm:sqref>F3:F20</xm:sqref>
        </x14:dataValidation>
        <x14:dataValidation type="list" allowBlank="1" showInputMessage="1" showErrorMessage="1" xr:uid="{4FA9E6B7-99FC-4702-A643-584F17806229}">
          <x14:formula1>
            <xm:f>分組球員名單!$A$36:$A$42</xm:f>
          </x14:formula1>
          <xm:sqref>F23:F40</xm:sqref>
        </x14:dataValidation>
      </x14:dataValidations>
    </ext>
  </extLst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35E038-3D00-42F9-80FA-810853074554}">
  <dimension ref="A2:AH58"/>
  <sheetViews>
    <sheetView topLeftCell="A6" workbookViewId="0">
      <selection activeCell="AA51" sqref="AA51:AD51"/>
    </sheetView>
  </sheetViews>
  <sheetFormatPr defaultRowHeight="16.2"/>
  <cols>
    <col min="2" max="2" width="13.3984375" customWidth="1"/>
    <col min="3" max="26" width="4.69921875" customWidth="1"/>
    <col min="27" max="30" width="6.69921875" customWidth="1"/>
  </cols>
  <sheetData>
    <row r="2" spans="1:31" ht="16.8" thickBot="1"/>
    <row r="3" spans="1:31" ht="16.8" thickBot="1">
      <c r="A3" s="33" t="s">
        <v>62</v>
      </c>
      <c r="B3" s="154" t="s">
        <v>67</v>
      </c>
      <c r="C3" s="233" t="s">
        <v>23</v>
      </c>
      <c r="D3" s="242"/>
      <c r="E3" s="242"/>
      <c r="F3" s="221"/>
      <c r="G3" s="233" t="s">
        <v>33</v>
      </c>
      <c r="H3" s="242"/>
      <c r="I3" s="242"/>
      <c r="J3" s="221"/>
      <c r="K3" s="233" t="s">
        <v>71</v>
      </c>
      <c r="L3" s="242"/>
      <c r="M3" s="242"/>
      <c r="N3" s="221"/>
      <c r="O3" s="233" t="s">
        <v>72</v>
      </c>
      <c r="P3" s="242"/>
      <c r="Q3" s="242"/>
      <c r="R3" s="221"/>
      <c r="S3" s="233" t="s">
        <v>73</v>
      </c>
      <c r="T3" s="242"/>
      <c r="U3" s="242"/>
      <c r="V3" s="221"/>
      <c r="W3" s="233" t="s">
        <v>74</v>
      </c>
      <c r="X3" s="242"/>
      <c r="Y3" s="242"/>
      <c r="Z3" s="221"/>
      <c r="AA3" s="244" t="s">
        <v>8</v>
      </c>
      <c r="AB3" s="245"/>
      <c r="AC3" s="245"/>
      <c r="AD3" s="245"/>
      <c r="AE3" s="246"/>
    </row>
    <row r="4" spans="1:31" ht="30.6" thickBot="1">
      <c r="A4" s="53" t="s">
        <v>37</v>
      </c>
      <c r="B4" s="135" t="s">
        <v>38</v>
      </c>
      <c r="C4" s="89" t="s">
        <v>28</v>
      </c>
      <c r="D4" s="89" t="s">
        <v>11</v>
      </c>
      <c r="E4" s="89" t="s">
        <v>31</v>
      </c>
      <c r="F4" s="89" t="s">
        <v>7</v>
      </c>
      <c r="G4" s="89" t="s">
        <v>28</v>
      </c>
      <c r="H4" s="43" t="s">
        <v>11</v>
      </c>
      <c r="I4" s="44" t="s">
        <v>31</v>
      </c>
      <c r="J4" s="46" t="s">
        <v>7</v>
      </c>
      <c r="K4" s="89" t="s">
        <v>28</v>
      </c>
      <c r="L4" s="89" t="s">
        <v>11</v>
      </c>
      <c r="M4" s="89" t="s">
        <v>31</v>
      </c>
      <c r="N4" s="89" t="s">
        <v>7</v>
      </c>
      <c r="O4" s="90" t="s">
        <v>28</v>
      </c>
      <c r="P4" s="89" t="s">
        <v>11</v>
      </c>
      <c r="Q4" s="89" t="s">
        <v>31</v>
      </c>
      <c r="R4" s="89" t="s">
        <v>7</v>
      </c>
      <c r="S4" s="90" t="s">
        <v>28</v>
      </c>
      <c r="T4" s="89" t="s">
        <v>11</v>
      </c>
      <c r="U4" s="89" t="s">
        <v>31</v>
      </c>
      <c r="V4" s="89" t="s">
        <v>7</v>
      </c>
      <c r="W4" s="90" t="s">
        <v>28</v>
      </c>
      <c r="X4" s="89" t="s">
        <v>11</v>
      </c>
      <c r="Y4" s="89" t="s">
        <v>31</v>
      </c>
      <c r="Z4" s="89" t="s">
        <v>7</v>
      </c>
      <c r="AA4" s="45" t="s">
        <v>28</v>
      </c>
      <c r="AB4" s="43" t="s">
        <v>11</v>
      </c>
      <c r="AC4" s="44" t="s">
        <v>31</v>
      </c>
      <c r="AD4" s="46" t="s">
        <v>7</v>
      </c>
      <c r="AE4" s="91" t="s">
        <v>39</v>
      </c>
    </row>
    <row r="5" spans="1:31">
      <c r="A5" s="120">
        <v>8</v>
      </c>
      <c r="B5" s="136" t="s">
        <v>54</v>
      </c>
      <c r="C5" s="98" cm="1">
        <f t="array" ref="C5:F5">IFERROR(_xlfn.XLOOKUP(B5,'G1'!$AL$3:$AL$34,'G1'!$AM$3:$AP$34),0)</f>
        <v>4</v>
      </c>
      <c r="D5" s="98">
        <v>1</v>
      </c>
      <c r="E5" s="98">
        <v>2</v>
      </c>
      <c r="F5" s="98">
        <v>3</v>
      </c>
      <c r="G5" s="98" cm="1">
        <f t="array" ref="G5">IFERROR(_xlfn.XLOOKUP(B5,'G2'!$AL$3:$AL$34,'G2'!$AM$3:$AP$34),0)</f>
        <v>0</v>
      </c>
      <c r="H5" s="98"/>
      <c r="I5" s="98"/>
      <c r="J5" s="98"/>
      <c r="K5" s="98" cm="1">
        <f t="array" ref="K5:N5">IFERROR(_xlfn.XLOOKUP(B5,'G3'!$AL$3:$AL$34,'G3'!$AM$3:$AP$34),0)</f>
        <v>4</v>
      </c>
      <c r="L5" s="98">
        <v>1</v>
      </c>
      <c r="M5" s="98">
        <v>1</v>
      </c>
      <c r="N5" s="98">
        <v>2</v>
      </c>
      <c r="O5" s="98" cm="1">
        <f t="array" ref="O5">IFERROR(_xlfn.XLOOKUP(B5,'G4'!$AL$3:$AL$34,'G4'!$AM$3:$AP$34),0)</f>
        <v>0</v>
      </c>
      <c r="P5" s="98"/>
      <c r="Q5" s="98"/>
      <c r="R5" s="98"/>
      <c r="S5" s="98" cm="1">
        <f t="array" ref="S5">IFERROR(_xlfn.XLOOKUP(B5,'G5'!$AL$3:$AL$34,'G5'!$AM$3:$AP$34),0)</f>
        <v>0</v>
      </c>
      <c r="T5" s="98"/>
      <c r="U5" s="98"/>
      <c r="V5" s="98"/>
      <c r="W5" s="98" cm="1">
        <f t="array" ref="W5">IFERROR(_xlfn.XLOOKUP(B5,'G6'!$AL$3:$AL$34,'G6'!$AM$3:$AP$34),0)</f>
        <v>0</v>
      </c>
      <c r="X5" s="98"/>
      <c r="Y5" s="98"/>
      <c r="Z5" s="98"/>
      <c r="AA5" s="147">
        <f>+C5+G5+K5+O5+S5+W5</f>
        <v>8</v>
      </c>
      <c r="AB5" s="96">
        <f t="shared" ref="AB5:AD5" si="0">+D5+H5+L5+P5+T5+X5</f>
        <v>2</v>
      </c>
      <c r="AC5" s="96">
        <f t="shared" si="0"/>
        <v>3</v>
      </c>
      <c r="AD5" s="96">
        <f t="shared" si="0"/>
        <v>5</v>
      </c>
      <c r="AE5" s="97">
        <f>+AB5/AA5</f>
        <v>0.25</v>
      </c>
    </row>
    <row r="6" spans="1:31">
      <c r="A6" s="121">
        <v>4</v>
      </c>
      <c r="B6" s="137" t="s">
        <v>55</v>
      </c>
      <c r="C6" s="98" cm="1">
        <f t="array" ref="C6:F6">IFERROR(_xlfn.XLOOKUP(B6,'G1'!$AL$3:$AL$34,'G1'!$AM$3:$AP$34),0)</f>
        <v>3</v>
      </c>
      <c r="D6" s="98">
        <v>1</v>
      </c>
      <c r="E6" s="98">
        <v>0</v>
      </c>
      <c r="F6" s="98">
        <v>2</v>
      </c>
      <c r="G6" s="98" cm="1">
        <f t="array" ref="G6">IFERROR(_xlfn.XLOOKUP(B6,'G2'!$AL$3:$AL$34,'G2'!$AM$3:$AP$34),0)</f>
        <v>0</v>
      </c>
      <c r="H6" s="98"/>
      <c r="I6" s="98"/>
      <c r="J6" s="98"/>
      <c r="K6" s="98" cm="1">
        <f t="array" ref="K6:N6">IFERROR(_xlfn.XLOOKUP(B6,'G3'!$AL$3:$AL$34,'G3'!$AM$3:$AP$34),0)</f>
        <v>1</v>
      </c>
      <c r="L6" s="98">
        <v>0</v>
      </c>
      <c r="M6" s="98">
        <v>0</v>
      </c>
      <c r="N6" s="98">
        <v>1</v>
      </c>
      <c r="O6" s="98" cm="1">
        <f t="array" ref="O6">IFERROR(_xlfn.XLOOKUP(B6,'G4'!$AL$3:$AL$34,'G4'!$AM$3:$AP$34),0)</f>
        <v>0</v>
      </c>
      <c r="P6" s="98"/>
      <c r="Q6" s="98"/>
      <c r="R6" s="98"/>
      <c r="S6" s="98" cm="1">
        <f t="array" ref="S6">IFERROR(_xlfn.XLOOKUP(B6,'G5'!$AL$3:$AL$34,'G5'!$AM$3:$AP$34),0)</f>
        <v>0</v>
      </c>
      <c r="T6" s="98"/>
      <c r="U6" s="98"/>
      <c r="V6" s="98"/>
      <c r="W6" s="98" cm="1">
        <f t="array" ref="W6">IFERROR(_xlfn.XLOOKUP(B6,'G6'!$AL$3:$AL$34,'G6'!$AM$3:$AP$34),0)</f>
        <v>0</v>
      </c>
      <c r="X6" s="98"/>
      <c r="Y6" s="98"/>
      <c r="Z6" s="98"/>
      <c r="AA6" s="110">
        <f t="shared" ref="AA6:AA12" si="1">+C6+G6+K6+O6+S6+W6</f>
        <v>4</v>
      </c>
      <c r="AB6" s="93">
        <f t="shared" ref="AB6:AB12" si="2">+D6+H6+L6+P6+T6+X6</f>
        <v>1</v>
      </c>
      <c r="AC6" s="93">
        <f t="shared" ref="AC6:AC12" si="3">+E6+I6+M6+Q6+U6+Y6</f>
        <v>0</v>
      </c>
      <c r="AD6" s="93">
        <f t="shared" ref="AD6:AD12" si="4">+F6+J6+N6+R6+V6+Z6</f>
        <v>3</v>
      </c>
      <c r="AE6" s="97">
        <f t="shared" ref="AE6:AE13" si="5">+AB6/AA6</f>
        <v>0.25</v>
      </c>
    </row>
    <row r="7" spans="1:31">
      <c r="A7" s="120">
        <v>21</v>
      </c>
      <c r="B7" s="138" t="s">
        <v>36</v>
      </c>
      <c r="C7" s="98" cm="1">
        <f t="array" ref="C7">IFERROR(_xlfn.XLOOKUP(B7,'G1'!$AL$3:$AL$34,'G1'!$AM$3:$AP$34),0)</f>
        <v>0</v>
      </c>
      <c r="D7" s="98"/>
      <c r="E7" s="98"/>
      <c r="F7" s="98"/>
      <c r="G7" s="98" cm="1">
        <f t="array" ref="G7">IFERROR(_xlfn.XLOOKUP(B7,'G2'!$AL$3:$AL$34,'G2'!$AM$3:$AP$34),0)</f>
        <v>0</v>
      </c>
      <c r="H7" s="98"/>
      <c r="I7" s="98"/>
      <c r="J7" s="98"/>
      <c r="K7" s="98" cm="1">
        <f t="array" ref="K7:N7">IFERROR(_xlfn.XLOOKUP(B7,'G3'!$AL$3:$AL$34,'G3'!$AM$3:$AP$34),0)</f>
        <v>4</v>
      </c>
      <c r="L7" s="98">
        <v>0</v>
      </c>
      <c r="M7" s="98">
        <v>4</v>
      </c>
      <c r="N7" s="98">
        <v>4</v>
      </c>
      <c r="O7" s="98" cm="1">
        <f t="array" ref="O7">IFERROR(_xlfn.XLOOKUP(B7,'G4'!$AL$3:$AL$34,'G4'!$AM$3:$AP$34),0)</f>
        <v>0</v>
      </c>
      <c r="P7" s="98"/>
      <c r="Q7" s="98"/>
      <c r="R7" s="98"/>
      <c r="S7" s="98" cm="1">
        <f t="array" ref="S7">IFERROR(_xlfn.XLOOKUP(B7,'G5'!$AL$3:$AL$34,'G5'!$AM$3:$AP$34),0)</f>
        <v>0</v>
      </c>
      <c r="T7" s="98"/>
      <c r="U7" s="98"/>
      <c r="V7" s="98"/>
      <c r="W7" s="98" cm="1">
        <f t="array" ref="W7">IFERROR(_xlfn.XLOOKUP(B7,'G6'!$AL$3:$AL$34,'G6'!$AM$3:$AP$34),0)</f>
        <v>0</v>
      </c>
      <c r="X7" s="98"/>
      <c r="Y7" s="98"/>
      <c r="Z7" s="98"/>
      <c r="AA7" s="110">
        <f t="shared" si="1"/>
        <v>4</v>
      </c>
      <c r="AB7" s="93">
        <f t="shared" si="2"/>
        <v>0</v>
      </c>
      <c r="AC7" s="93">
        <f t="shared" si="3"/>
        <v>4</v>
      </c>
      <c r="AD7" s="93">
        <f t="shared" si="4"/>
        <v>4</v>
      </c>
      <c r="AE7" s="97">
        <f t="shared" si="5"/>
        <v>0</v>
      </c>
    </row>
    <row r="8" spans="1:31">
      <c r="A8" s="120">
        <v>99</v>
      </c>
      <c r="B8" s="139" t="s">
        <v>56</v>
      </c>
      <c r="C8" s="98" cm="1">
        <f t="array" ref="C8:F8">IFERROR(_xlfn.XLOOKUP(B8,'G1'!$AL$3:$AL$34,'G1'!$AM$3:$AP$34),0)</f>
        <v>4</v>
      </c>
      <c r="D8" s="98">
        <v>1</v>
      </c>
      <c r="E8" s="98">
        <v>0</v>
      </c>
      <c r="F8" s="98">
        <v>3</v>
      </c>
      <c r="G8" s="98" cm="1">
        <f t="array" ref="G8">IFERROR(_xlfn.XLOOKUP(B8,'G2'!$AL$3:$AL$34,'G2'!$AM$3:$AP$34),0)</f>
        <v>0</v>
      </c>
      <c r="H8" s="98"/>
      <c r="I8" s="98"/>
      <c r="J8" s="98"/>
      <c r="K8" s="98" cm="1">
        <f t="array" ref="K8:N8">IFERROR(_xlfn.XLOOKUP(B8,'G3'!$AL$3:$AL$34,'G3'!$AM$3:$AP$34),0)</f>
        <v>4</v>
      </c>
      <c r="L8" s="98">
        <v>3</v>
      </c>
      <c r="M8" s="98">
        <v>0</v>
      </c>
      <c r="N8" s="98">
        <v>0</v>
      </c>
      <c r="O8" s="98" cm="1">
        <f t="array" ref="O8">IFERROR(_xlfn.XLOOKUP(B8,'G4'!$AL$3:$AL$34,'G4'!$AM$3:$AP$34),0)</f>
        <v>0</v>
      </c>
      <c r="P8" s="98"/>
      <c r="Q8" s="98"/>
      <c r="R8" s="98"/>
      <c r="S8" s="98" cm="1">
        <f t="array" ref="S8">IFERROR(_xlfn.XLOOKUP(B8,'G5'!$AL$3:$AL$34,'G5'!$AM$3:$AP$34),0)</f>
        <v>0</v>
      </c>
      <c r="T8" s="98"/>
      <c r="U8" s="98"/>
      <c r="V8" s="98"/>
      <c r="W8" s="98" cm="1">
        <f t="array" ref="W8">IFERROR(_xlfn.XLOOKUP(B8,'G6'!$AL$3:$AL$34,'G6'!$AM$3:$AP$34),0)</f>
        <v>0</v>
      </c>
      <c r="X8" s="98"/>
      <c r="Y8" s="98"/>
      <c r="Z8" s="98"/>
      <c r="AA8" s="110">
        <f t="shared" si="1"/>
        <v>8</v>
      </c>
      <c r="AB8" s="93">
        <f t="shared" si="2"/>
        <v>4</v>
      </c>
      <c r="AC8" s="93">
        <f t="shared" si="3"/>
        <v>0</v>
      </c>
      <c r="AD8" s="93">
        <f t="shared" si="4"/>
        <v>3</v>
      </c>
      <c r="AE8" s="97">
        <f t="shared" si="5"/>
        <v>0.5</v>
      </c>
    </row>
    <row r="9" spans="1:31">
      <c r="A9" s="120">
        <v>111</v>
      </c>
      <c r="B9" s="138" t="s">
        <v>57</v>
      </c>
      <c r="C9" s="98" cm="1">
        <f t="array" ref="C9:F9">IFERROR(_xlfn.XLOOKUP(B9,'G1'!$AL$3:$AL$34,'G1'!$AM$3:$AP$34),0)</f>
        <v>4</v>
      </c>
      <c r="D9" s="98">
        <v>3</v>
      </c>
      <c r="E9" s="98">
        <v>0</v>
      </c>
      <c r="F9" s="98">
        <v>1</v>
      </c>
      <c r="G9" s="98" cm="1">
        <f t="array" ref="G9">IFERROR(_xlfn.XLOOKUP(B9,'G2'!$AL$3:$AL$34,'G2'!$AM$3:$AP$34),0)</f>
        <v>0</v>
      </c>
      <c r="H9" s="98"/>
      <c r="I9" s="98"/>
      <c r="J9" s="98"/>
      <c r="K9" s="98" cm="1">
        <f t="array" ref="K9:N9">IFERROR(_xlfn.XLOOKUP(B9,'G3'!$AL$3:$AL$34,'G3'!$AM$3:$AP$34),0)</f>
        <v>4</v>
      </c>
      <c r="L9" s="98">
        <v>1</v>
      </c>
      <c r="M9" s="98">
        <v>1</v>
      </c>
      <c r="N9" s="98">
        <v>3</v>
      </c>
      <c r="O9" s="98" cm="1">
        <f t="array" ref="O9">IFERROR(_xlfn.XLOOKUP(B9,'G4'!$AL$3:$AL$34,'G4'!$AM$3:$AP$34),0)</f>
        <v>0</v>
      </c>
      <c r="P9" s="98"/>
      <c r="Q9" s="98"/>
      <c r="R9" s="98"/>
      <c r="S9" s="98" cm="1">
        <f t="array" ref="S9">IFERROR(_xlfn.XLOOKUP(B9,'G5'!$AL$3:$AL$34,'G5'!$AM$3:$AP$34),0)</f>
        <v>0</v>
      </c>
      <c r="T9" s="98"/>
      <c r="U9" s="98"/>
      <c r="V9" s="98"/>
      <c r="W9" s="98" cm="1">
        <f t="array" ref="W9">IFERROR(_xlfn.XLOOKUP(B9,'G6'!$AL$3:$AL$34,'G6'!$AM$3:$AP$34),0)</f>
        <v>0</v>
      </c>
      <c r="X9" s="98"/>
      <c r="Y9" s="98"/>
      <c r="Z9" s="98"/>
      <c r="AA9" s="110">
        <f t="shared" si="1"/>
        <v>8</v>
      </c>
      <c r="AB9" s="93">
        <f t="shared" si="2"/>
        <v>4</v>
      </c>
      <c r="AC9" s="93">
        <f t="shared" si="3"/>
        <v>1</v>
      </c>
      <c r="AD9" s="93">
        <f t="shared" si="4"/>
        <v>4</v>
      </c>
      <c r="AE9" s="97">
        <f t="shared" si="5"/>
        <v>0.5</v>
      </c>
    </row>
    <row r="10" spans="1:31">
      <c r="A10" s="120">
        <v>35</v>
      </c>
      <c r="B10" s="137" t="s">
        <v>58</v>
      </c>
      <c r="C10" s="98" cm="1">
        <f t="array" ref="C10:F10">IFERROR(_xlfn.XLOOKUP(B10,'G1'!$AL$3:$AL$34,'G1'!$AM$3:$AP$34),0)</f>
        <v>3</v>
      </c>
      <c r="D10" s="98">
        <v>0</v>
      </c>
      <c r="E10" s="98">
        <v>1</v>
      </c>
      <c r="F10" s="98">
        <v>3</v>
      </c>
      <c r="G10" s="98" cm="1">
        <f t="array" ref="G10">IFERROR(_xlfn.XLOOKUP(B10,'G2'!$AL$3:$AL$34,'G2'!$AM$3:$AP$34),0)</f>
        <v>0</v>
      </c>
      <c r="H10" s="98"/>
      <c r="I10" s="98"/>
      <c r="J10" s="98"/>
      <c r="K10" s="98" cm="1">
        <f t="array" ref="K10:N10">IFERROR(_xlfn.XLOOKUP(B10,'G3'!$AL$3:$AL$34,'G3'!$AM$3:$AP$34),0)</f>
        <v>3</v>
      </c>
      <c r="L10" s="98">
        <v>1</v>
      </c>
      <c r="M10" s="98">
        <v>2</v>
      </c>
      <c r="N10" s="98">
        <v>1</v>
      </c>
      <c r="O10" s="98" cm="1">
        <f t="array" ref="O10">IFERROR(_xlfn.XLOOKUP(B10,'G4'!$AL$3:$AL$34,'G4'!$AM$3:$AP$34),0)</f>
        <v>0</v>
      </c>
      <c r="P10" s="98"/>
      <c r="Q10" s="98"/>
      <c r="R10" s="98"/>
      <c r="S10" s="98" cm="1">
        <f t="array" ref="S10">IFERROR(_xlfn.XLOOKUP(B10,'G5'!$AL$3:$AL$34,'G5'!$AM$3:$AP$34),0)</f>
        <v>0</v>
      </c>
      <c r="T10" s="98"/>
      <c r="U10" s="98"/>
      <c r="V10" s="98"/>
      <c r="W10" s="98" cm="1">
        <f t="array" ref="W10">IFERROR(_xlfn.XLOOKUP(B10,'G6'!$AL$3:$AL$34,'G6'!$AM$3:$AP$34),0)</f>
        <v>0</v>
      </c>
      <c r="X10" s="98"/>
      <c r="Y10" s="98"/>
      <c r="Z10" s="98"/>
      <c r="AA10" s="110">
        <f t="shared" si="1"/>
        <v>6</v>
      </c>
      <c r="AB10" s="93">
        <f t="shared" si="2"/>
        <v>1</v>
      </c>
      <c r="AC10" s="93">
        <f t="shared" si="3"/>
        <v>3</v>
      </c>
      <c r="AD10" s="93">
        <f t="shared" si="4"/>
        <v>4</v>
      </c>
      <c r="AE10" s="97">
        <f t="shared" si="5"/>
        <v>0.16666666666666666</v>
      </c>
    </row>
    <row r="11" spans="1:31">
      <c r="A11" s="120">
        <v>88</v>
      </c>
      <c r="B11" s="136" t="s">
        <v>59</v>
      </c>
      <c r="C11" s="98" cm="1">
        <f t="array" ref="C11:F11">IFERROR(_xlfn.XLOOKUP(B11,'G1'!$AL$3:$AL$34,'G1'!$AM$3:$AP$34),0)</f>
        <v>4</v>
      </c>
      <c r="D11" s="98">
        <v>1</v>
      </c>
      <c r="E11" s="98">
        <v>0</v>
      </c>
      <c r="F11" s="98">
        <v>2</v>
      </c>
      <c r="G11" s="98" cm="1">
        <f t="array" ref="G11">IFERROR(_xlfn.XLOOKUP(B11,'G2'!$AL$3:$AL$34,'G2'!$AM$3:$AP$34),0)</f>
        <v>0</v>
      </c>
      <c r="H11" s="98"/>
      <c r="I11" s="98"/>
      <c r="J11" s="98"/>
      <c r="K11" s="98" cm="1">
        <f t="array" ref="K11:N11">IFERROR(_xlfn.XLOOKUP(B11,'G3'!$AL$3:$AL$34,'G3'!$AM$3:$AP$34),0)</f>
        <v>4</v>
      </c>
      <c r="L11" s="98">
        <v>3</v>
      </c>
      <c r="M11" s="98">
        <v>1</v>
      </c>
      <c r="N11" s="98">
        <v>1</v>
      </c>
      <c r="O11" s="98" cm="1">
        <f t="array" ref="O11">IFERROR(_xlfn.XLOOKUP(B11,'G4'!$AL$3:$AL$34,'G4'!$AM$3:$AP$34),0)</f>
        <v>0</v>
      </c>
      <c r="P11" s="98"/>
      <c r="Q11" s="98"/>
      <c r="R11" s="98"/>
      <c r="S11" s="98" cm="1">
        <f t="array" ref="S11">IFERROR(_xlfn.XLOOKUP(B11,'G5'!$AL$3:$AL$34,'G5'!$AM$3:$AP$34),0)</f>
        <v>0</v>
      </c>
      <c r="T11" s="98"/>
      <c r="U11" s="98"/>
      <c r="V11" s="98"/>
      <c r="W11" s="98" cm="1">
        <f t="array" ref="W11">IFERROR(_xlfn.XLOOKUP(B11,'G6'!$AL$3:$AL$34,'G6'!$AM$3:$AP$34),0)</f>
        <v>0</v>
      </c>
      <c r="X11" s="98"/>
      <c r="Y11" s="98"/>
      <c r="Z11" s="98"/>
      <c r="AA11" s="110">
        <f t="shared" si="1"/>
        <v>8</v>
      </c>
      <c r="AB11" s="93">
        <f t="shared" si="2"/>
        <v>4</v>
      </c>
      <c r="AC11" s="93">
        <f t="shared" si="3"/>
        <v>1</v>
      </c>
      <c r="AD11" s="93">
        <f t="shared" si="4"/>
        <v>3</v>
      </c>
      <c r="AE11" s="97">
        <f t="shared" si="5"/>
        <v>0.5</v>
      </c>
    </row>
    <row r="12" spans="1:31" ht="16.8" thickBot="1">
      <c r="A12" s="120"/>
      <c r="B12" s="137"/>
      <c r="C12" s="98" cm="1">
        <f t="array" ref="C12:F12">IFERROR(_xlfn.XLOOKUP(B12,'G1'!$AL$3:$AL$34,'G1'!$AM$3:$AP$34),0)</f>
        <v>0</v>
      </c>
      <c r="D12" s="98">
        <v>0</v>
      </c>
      <c r="E12" s="98">
        <v>0</v>
      </c>
      <c r="F12" s="98">
        <v>0</v>
      </c>
      <c r="G12" s="98" cm="1">
        <f t="array" ref="G12:J12">IFERROR(_xlfn.XLOOKUP(B12,'G2'!$AL$3:$AL$34,'G2'!$AM$3:$AP$34),0)</f>
        <v>0</v>
      </c>
      <c r="H12" s="98">
        <v>0</v>
      </c>
      <c r="I12" s="98">
        <v>0</v>
      </c>
      <c r="J12" s="98">
        <v>0</v>
      </c>
      <c r="K12" s="98" cm="1">
        <f t="array" ref="K12:N12">IFERROR(_xlfn.XLOOKUP(B12,'G3'!$AL$3:$AL$34,'G3'!$AM$3:$AP$34),0)</f>
        <v>0</v>
      </c>
      <c r="L12" s="98">
        <v>0</v>
      </c>
      <c r="M12" s="98">
        <v>0</v>
      </c>
      <c r="N12" s="98">
        <v>0</v>
      </c>
      <c r="O12" s="98" cm="1">
        <f t="array" ref="O12:R12">IFERROR(_xlfn.XLOOKUP(B12,'G4'!$AL$3:$AL$34,'G4'!$AM$3:$AP$34),0)</f>
        <v>0</v>
      </c>
      <c r="P12" s="98">
        <v>0</v>
      </c>
      <c r="Q12" s="98">
        <v>0</v>
      </c>
      <c r="R12" s="98">
        <v>0</v>
      </c>
      <c r="S12" s="98" cm="1">
        <f t="array" ref="S12:V12">IFERROR(_xlfn.XLOOKUP(B12,'G5'!$AL$3:$AL$34,'G5'!$AM$3:$AP$34),0)</f>
        <v>0</v>
      </c>
      <c r="T12" s="98">
        <v>0</v>
      </c>
      <c r="U12" s="98">
        <v>0</v>
      </c>
      <c r="V12" s="98">
        <v>0</v>
      </c>
      <c r="W12" s="98" cm="1">
        <f t="array" ref="W12:Z12">IFERROR(_xlfn.XLOOKUP(B12,'G6'!$AL$3:$AL$34,'G6'!$AM$3:$AP$34),0)</f>
        <v>0</v>
      </c>
      <c r="X12" s="98">
        <v>0</v>
      </c>
      <c r="Y12" s="98">
        <v>0</v>
      </c>
      <c r="Z12" s="98">
        <v>0</v>
      </c>
      <c r="AA12" s="149">
        <f t="shared" si="1"/>
        <v>0</v>
      </c>
      <c r="AB12" s="148">
        <f t="shared" si="2"/>
        <v>0</v>
      </c>
      <c r="AC12" s="148">
        <f t="shared" si="3"/>
        <v>0</v>
      </c>
      <c r="AD12" s="148">
        <f t="shared" si="4"/>
        <v>0</v>
      </c>
      <c r="AE12" s="97" t="e">
        <f t="shared" si="5"/>
        <v>#DIV/0!</v>
      </c>
    </row>
    <row r="13" spans="1:31" ht="16.8" thickBot="1">
      <c r="B13" s="123"/>
      <c r="C13" s="105">
        <f t="shared" ref="C13:Z13" si="6">SUM(C5:C12)</f>
        <v>22</v>
      </c>
      <c r="D13" s="106">
        <f t="shared" si="6"/>
        <v>7</v>
      </c>
      <c r="E13" s="106">
        <f t="shared" si="6"/>
        <v>3</v>
      </c>
      <c r="F13" s="134">
        <f t="shared" si="6"/>
        <v>14</v>
      </c>
      <c r="G13" s="105">
        <f t="shared" si="6"/>
        <v>0</v>
      </c>
      <c r="H13" s="106">
        <f t="shared" si="6"/>
        <v>0</v>
      </c>
      <c r="I13" s="106">
        <f t="shared" si="6"/>
        <v>0</v>
      </c>
      <c r="J13" s="134">
        <f t="shared" si="6"/>
        <v>0</v>
      </c>
      <c r="K13" s="105">
        <f t="shared" si="6"/>
        <v>24</v>
      </c>
      <c r="L13" s="106">
        <f t="shared" si="6"/>
        <v>9</v>
      </c>
      <c r="M13" s="106">
        <f t="shared" si="6"/>
        <v>9</v>
      </c>
      <c r="N13" s="134">
        <f t="shared" si="6"/>
        <v>12</v>
      </c>
      <c r="O13" s="105">
        <f t="shared" si="6"/>
        <v>0</v>
      </c>
      <c r="P13" s="106">
        <f t="shared" si="6"/>
        <v>0</v>
      </c>
      <c r="Q13" s="106">
        <f t="shared" si="6"/>
        <v>0</v>
      </c>
      <c r="R13" s="134">
        <f t="shared" si="6"/>
        <v>0</v>
      </c>
      <c r="S13" s="105">
        <f t="shared" si="6"/>
        <v>0</v>
      </c>
      <c r="T13" s="106">
        <f t="shared" si="6"/>
        <v>0</v>
      </c>
      <c r="U13" s="106">
        <f t="shared" si="6"/>
        <v>0</v>
      </c>
      <c r="V13" s="134">
        <f t="shared" si="6"/>
        <v>0</v>
      </c>
      <c r="W13" s="105">
        <f t="shared" si="6"/>
        <v>0</v>
      </c>
      <c r="X13" s="106">
        <f t="shared" si="6"/>
        <v>0</v>
      </c>
      <c r="Y13" s="106">
        <f t="shared" si="6"/>
        <v>0</v>
      </c>
      <c r="Z13" s="134">
        <f t="shared" si="6"/>
        <v>0</v>
      </c>
      <c r="AA13" s="105">
        <f>SUM(AA5:AA12)</f>
        <v>46</v>
      </c>
      <c r="AB13" s="105">
        <f t="shared" ref="AB13:AD13" si="7">SUM(AB5:AB12)</f>
        <v>16</v>
      </c>
      <c r="AC13" s="105">
        <f t="shared" si="7"/>
        <v>12</v>
      </c>
      <c r="AD13" s="105">
        <f t="shared" si="7"/>
        <v>26</v>
      </c>
      <c r="AE13" s="92">
        <f t="shared" si="5"/>
        <v>0.34782608695652173</v>
      </c>
    </row>
    <row r="14" spans="1:31" ht="16.8" thickBot="1">
      <c r="B14" s="123"/>
      <c r="C14" s="1"/>
      <c r="D14" s="1"/>
      <c r="F14" s="1"/>
    </row>
    <row r="15" spans="1:31" ht="16.8" thickBot="1">
      <c r="A15" s="33" t="s">
        <v>63</v>
      </c>
      <c r="B15" s="154" t="s">
        <v>69</v>
      </c>
      <c r="C15" s="233" t="s">
        <v>23</v>
      </c>
      <c r="D15" s="242"/>
      <c r="E15" s="242"/>
      <c r="F15" s="221"/>
      <c r="G15" s="233" t="s">
        <v>33</v>
      </c>
      <c r="H15" s="242"/>
      <c r="I15" s="242"/>
      <c r="J15" s="221"/>
      <c r="K15" s="233" t="s">
        <v>71</v>
      </c>
      <c r="L15" s="242"/>
      <c r="M15" s="242"/>
      <c r="N15" s="221"/>
      <c r="O15" s="233" t="s">
        <v>72</v>
      </c>
      <c r="P15" s="242"/>
      <c r="Q15" s="242"/>
      <c r="R15" s="221"/>
      <c r="S15" s="233" t="s">
        <v>73</v>
      </c>
      <c r="T15" s="242"/>
      <c r="U15" s="242"/>
      <c r="V15" s="221"/>
      <c r="W15" s="233" t="s">
        <v>74</v>
      </c>
      <c r="X15" s="242"/>
      <c r="Y15" s="242"/>
      <c r="Z15" s="221"/>
      <c r="AA15" s="233" t="s">
        <v>8</v>
      </c>
      <c r="AB15" s="242"/>
      <c r="AC15" s="242"/>
      <c r="AD15" s="242"/>
      <c r="AE15" s="243"/>
    </row>
    <row r="16" spans="1:31" ht="30.6" thickBot="1">
      <c r="A16" s="53" t="s">
        <v>37</v>
      </c>
      <c r="B16" s="155" t="s">
        <v>38</v>
      </c>
      <c r="C16" s="89" t="s">
        <v>28</v>
      </c>
      <c r="D16" s="89" t="s">
        <v>11</v>
      </c>
      <c r="E16" s="89" t="s">
        <v>31</v>
      </c>
      <c r="F16" s="89" t="s">
        <v>7</v>
      </c>
      <c r="G16" s="89" t="s">
        <v>28</v>
      </c>
      <c r="H16" s="43" t="s">
        <v>11</v>
      </c>
      <c r="I16" s="44" t="s">
        <v>31</v>
      </c>
      <c r="J16" s="46" t="s">
        <v>7</v>
      </c>
      <c r="K16" s="140" t="s">
        <v>28</v>
      </c>
      <c r="L16" s="140" t="s">
        <v>11</v>
      </c>
      <c r="M16" s="140" t="s">
        <v>31</v>
      </c>
      <c r="N16" s="140" t="s">
        <v>7</v>
      </c>
      <c r="O16" s="90" t="s">
        <v>28</v>
      </c>
      <c r="P16" s="89" t="s">
        <v>11</v>
      </c>
      <c r="Q16" s="89" t="s">
        <v>31</v>
      </c>
      <c r="R16" s="89" t="s">
        <v>7</v>
      </c>
      <c r="S16" s="90" t="s">
        <v>28</v>
      </c>
      <c r="T16" s="89" t="s">
        <v>11</v>
      </c>
      <c r="U16" s="89" t="s">
        <v>31</v>
      </c>
      <c r="V16" s="89" t="s">
        <v>7</v>
      </c>
      <c r="W16" s="90" t="s">
        <v>28</v>
      </c>
      <c r="X16" s="89" t="s">
        <v>11</v>
      </c>
      <c r="Y16" s="89" t="s">
        <v>31</v>
      </c>
      <c r="Z16" s="89" t="s">
        <v>7</v>
      </c>
      <c r="AA16" s="89" t="s">
        <v>28</v>
      </c>
      <c r="AB16" s="89" t="s">
        <v>11</v>
      </c>
      <c r="AC16" s="89" t="s">
        <v>31</v>
      </c>
      <c r="AD16" s="89" t="s">
        <v>7</v>
      </c>
      <c r="AE16" s="91" t="s">
        <v>39</v>
      </c>
    </row>
    <row r="17" spans="1:34">
      <c r="A17" s="164">
        <v>18</v>
      </c>
      <c r="B17" s="170" t="s">
        <v>35</v>
      </c>
      <c r="C17" s="98" cm="1">
        <f t="array" ref="C17">IFERROR(_xlfn.XLOOKUP(B17,'G1'!$AL$3:$AL$34,'G1'!$AM$3:$AP$34),0)</f>
        <v>0</v>
      </c>
      <c r="D17" s="98"/>
      <c r="E17" s="98"/>
      <c r="F17" s="98"/>
      <c r="G17" s="98" cm="1">
        <f t="array" ref="G17:J17">IFERROR(_xlfn.XLOOKUP(B17,'G2'!$AL$3:$AL$34,'G2'!$AM$3:$AP$34),0)</f>
        <v>7</v>
      </c>
      <c r="H17" s="98">
        <v>6</v>
      </c>
      <c r="I17" s="98">
        <v>0</v>
      </c>
      <c r="J17" s="98">
        <v>1</v>
      </c>
      <c r="K17" s="98" cm="1">
        <f t="array" ref="K17:N17">IFERROR(_xlfn.XLOOKUP(B17,'G3'!$AL$3:$AL$34,'G3'!$AM$3:$AP$34),0)</f>
        <v>5</v>
      </c>
      <c r="L17" s="98">
        <v>4</v>
      </c>
      <c r="M17" s="98">
        <v>0</v>
      </c>
      <c r="N17" s="98">
        <v>1</v>
      </c>
      <c r="O17" s="98" cm="1">
        <f t="array" ref="O17">IFERROR(_xlfn.XLOOKUP(B17,'G4'!$AL$3:$AL$34,'G4'!$AM$3:$AP$34),0)</f>
        <v>0</v>
      </c>
      <c r="P17" s="98"/>
      <c r="Q17" s="98"/>
      <c r="R17" s="98"/>
      <c r="S17" s="98" cm="1">
        <f t="array" ref="S17">IFERROR(_xlfn.XLOOKUP(B17,'G5'!$AL$3:$AL$34,'G5'!$AM$3:$AP$34),0)</f>
        <v>0</v>
      </c>
      <c r="T17" s="98"/>
      <c r="U17" s="98"/>
      <c r="V17" s="98"/>
      <c r="W17" s="98" cm="1">
        <f t="array" ref="W17:Z17">IFERROR(_xlfn.XLOOKUP(B17,'G6'!$AL$3:$AL$34,'G6'!$AM$3:$AP$34),0)</f>
        <v>4</v>
      </c>
      <c r="X17" s="98">
        <v>2</v>
      </c>
      <c r="Y17" s="98">
        <v>1</v>
      </c>
      <c r="Z17" s="98">
        <v>3</v>
      </c>
      <c r="AA17" s="96">
        <f>+C17+G17+K17+O17+S17+W17</f>
        <v>16</v>
      </c>
      <c r="AB17" s="96">
        <f t="shared" ref="AB17" si="8">+D17+H17+L17+P17+T17+X17</f>
        <v>12</v>
      </c>
      <c r="AC17" s="96">
        <f t="shared" ref="AC17" si="9">+E17+I17+M17+Q17+U17+Y17</f>
        <v>1</v>
      </c>
      <c r="AD17" s="96">
        <f t="shared" ref="AD17" si="10">+F17+J17+N17+R17+V17+Z17</f>
        <v>5</v>
      </c>
      <c r="AE17" s="97">
        <f>+AB17/AA17</f>
        <v>0.75</v>
      </c>
      <c r="AG17" s="126"/>
      <c r="AH17" s="126"/>
    </row>
    <row r="18" spans="1:34">
      <c r="A18" s="164">
        <v>11</v>
      </c>
      <c r="B18" s="167" t="s">
        <v>16</v>
      </c>
      <c r="C18" s="98" cm="1">
        <f t="array" ref="C18">IFERROR(_xlfn.XLOOKUP(B18,'G1'!$AL$3:$AL$34,'G1'!$AM$3:$AP$34),0)</f>
        <v>0</v>
      </c>
      <c r="D18" s="98"/>
      <c r="E18" s="98"/>
      <c r="F18" s="98"/>
      <c r="G18" s="98" cm="1">
        <f t="array" ref="G18:J18">IFERROR(_xlfn.XLOOKUP(B18,'G2'!$AL$3:$AL$34,'G2'!$AM$3:$AP$34),0)</f>
        <v>7</v>
      </c>
      <c r="H18" s="98">
        <v>5</v>
      </c>
      <c r="I18" s="98">
        <v>3</v>
      </c>
      <c r="J18" s="98">
        <v>0</v>
      </c>
      <c r="K18" s="98" cm="1">
        <f t="array" ref="K18:N18">IFERROR(_xlfn.XLOOKUP(B18,'G3'!$AL$3:$AL$34,'G3'!$AM$3:$AP$34),0)</f>
        <v>0</v>
      </c>
      <c r="L18" s="98">
        <v>0</v>
      </c>
      <c r="M18" s="98">
        <v>0</v>
      </c>
      <c r="N18" s="98">
        <v>0</v>
      </c>
      <c r="O18" s="98" cm="1">
        <f t="array" ref="O18">IFERROR(_xlfn.XLOOKUP(B18,'G4'!$AL$3:$AL$34,'G4'!$AM$3:$AP$34),0)</f>
        <v>0</v>
      </c>
      <c r="P18" s="98"/>
      <c r="Q18" s="98"/>
      <c r="R18" s="98"/>
      <c r="S18" s="98" cm="1">
        <f t="array" ref="S18">IFERROR(_xlfn.XLOOKUP(B18,'G5'!$AL$3:$AL$34,'G5'!$AM$3:$AP$34),0)</f>
        <v>0</v>
      </c>
      <c r="T18" s="98"/>
      <c r="U18" s="98"/>
      <c r="V18" s="98"/>
      <c r="W18" s="98" cm="1">
        <f t="array" ref="W18:Z18">IFERROR(_xlfn.XLOOKUP(B18,'G6'!$AL$3:$AL$34,'G6'!$AM$3:$AP$34),0)</f>
        <v>0</v>
      </c>
      <c r="X18" s="98">
        <v>0</v>
      </c>
      <c r="Y18" s="98">
        <v>0</v>
      </c>
      <c r="Z18" s="98">
        <v>0</v>
      </c>
      <c r="AA18" s="93">
        <f t="shared" ref="AA18:AA27" si="11">+C18+G18+K18+O18+S18+W18</f>
        <v>7</v>
      </c>
      <c r="AB18" s="93">
        <f t="shared" ref="AB18:AB27" si="12">+D18+H18+L18+P18+T18+X18</f>
        <v>5</v>
      </c>
      <c r="AC18" s="93">
        <f t="shared" ref="AC18:AC27" si="13">+E18+I18+M18+Q18+U18+Y18</f>
        <v>3</v>
      </c>
      <c r="AD18" s="93">
        <f t="shared" ref="AD18:AD27" si="14">+F18+J18+N18+R18+V18+Z18</f>
        <v>0</v>
      </c>
      <c r="AE18" s="97">
        <f t="shared" ref="AE18:AE28" si="15">+AB18/AA18</f>
        <v>0.7142857142857143</v>
      </c>
      <c r="AG18" s="127"/>
      <c r="AH18" s="126"/>
    </row>
    <row r="19" spans="1:34">
      <c r="A19" s="164">
        <v>22</v>
      </c>
      <c r="B19" s="166" t="s">
        <v>15</v>
      </c>
      <c r="C19" s="98" cm="1">
        <f t="array" ref="C19">IFERROR(_xlfn.XLOOKUP(B19,'G1'!$AL$3:$AL$34,'G1'!$AM$3:$AP$34),0)</f>
        <v>0</v>
      </c>
      <c r="D19" s="98"/>
      <c r="E19" s="98"/>
      <c r="F19" s="98"/>
      <c r="G19" s="98" cm="1">
        <f t="array" ref="G19:J19">IFERROR(_xlfn.XLOOKUP(B19,'G2'!$AL$3:$AL$34,'G2'!$AM$3:$AP$34),0)</f>
        <v>7</v>
      </c>
      <c r="H19" s="98">
        <v>2</v>
      </c>
      <c r="I19" s="98">
        <v>3</v>
      </c>
      <c r="J19" s="98">
        <v>4</v>
      </c>
      <c r="K19" s="98" cm="1">
        <f t="array" ref="K19:N19">IFERROR(_xlfn.XLOOKUP(B19,'G3'!$AL$3:$AL$34,'G3'!$AM$3:$AP$34),0)</f>
        <v>5</v>
      </c>
      <c r="L19" s="98">
        <v>1</v>
      </c>
      <c r="M19" s="98">
        <v>1</v>
      </c>
      <c r="N19" s="98">
        <v>1</v>
      </c>
      <c r="O19" s="98" cm="1">
        <f t="array" ref="O19">IFERROR(_xlfn.XLOOKUP(B19,'G4'!$AL$3:$AL$34,'G4'!$AM$3:$AP$34),0)</f>
        <v>0</v>
      </c>
      <c r="P19" s="98"/>
      <c r="Q19" s="98"/>
      <c r="R19" s="98"/>
      <c r="S19" s="98" cm="1">
        <f t="array" ref="S19">IFERROR(_xlfn.XLOOKUP(B19,'G5'!$AL$3:$AL$34,'G5'!$AM$3:$AP$34),0)</f>
        <v>0</v>
      </c>
      <c r="T19" s="98"/>
      <c r="U19" s="98"/>
      <c r="V19" s="98"/>
      <c r="W19" s="98" cm="1">
        <f t="array" ref="W19:Z19">IFERROR(_xlfn.XLOOKUP(B19,'G6'!$AL$3:$AL$34,'G6'!$AM$3:$AP$34),0)</f>
        <v>0</v>
      </c>
      <c r="X19" s="98">
        <v>1</v>
      </c>
      <c r="Y19" s="98">
        <v>0</v>
      </c>
      <c r="Z19" s="98">
        <v>3</v>
      </c>
      <c r="AA19" s="93">
        <f t="shared" si="11"/>
        <v>12</v>
      </c>
      <c r="AB19" s="93">
        <f t="shared" si="12"/>
        <v>4</v>
      </c>
      <c r="AC19" s="93">
        <f t="shared" si="13"/>
        <v>4</v>
      </c>
      <c r="AD19" s="93">
        <f t="shared" si="14"/>
        <v>8</v>
      </c>
      <c r="AE19" s="97">
        <f t="shared" si="15"/>
        <v>0.33333333333333331</v>
      </c>
      <c r="AG19" s="127"/>
      <c r="AH19" s="126"/>
    </row>
    <row r="20" spans="1:34">
      <c r="A20" s="164">
        <v>39</v>
      </c>
      <c r="B20" s="167" t="s">
        <v>14</v>
      </c>
      <c r="C20" s="98" cm="1">
        <f t="array" ref="C20">IFERROR(_xlfn.XLOOKUP(B20,'G1'!$AL$3:$AL$34,'G1'!$AM$3:$AP$34),0)</f>
        <v>0</v>
      </c>
      <c r="D20" s="98"/>
      <c r="E20" s="98"/>
      <c r="F20" s="98"/>
      <c r="G20" s="98" cm="1">
        <f t="array" ref="G20:J20">IFERROR(_xlfn.XLOOKUP(B20,'G2'!$AL$3:$AL$34,'G2'!$AM$3:$AP$34),0)</f>
        <v>6</v>
      </c>
      <c r="H20" s="98">
        <v>4</v>
      </c>
      <c r="I20" s="98">
        <v>2</v>
      </c>
      <c r="J20" s="98">
        <v>2</v>
      </c>
      <c r="K20" s="98" cm="1">
        <f t="array" ref="K20:N20">IFERROR(_xlfn.XLOOKUP(B20,'G3'!$AL$3:$AL$34,'G3'!$AM$3:$AP$34),0)</f>
        <v>2</v>
      </c>
      <c r="L20" s="98">
        <v>1</v>
      </c>
      <c r="M20" s="98">
        <v>1</v>
      </c>
      <c r="N20" s="98">
        <v>1</v>
      </c>
      <c r="O20" s="98" cm="1">
        <f t="array" ref="O20">IFERROR(_xlfn.XLOOKUP(B20,'G4'!$AL$3:$AL$34,'G4'!$AM$3:$AP$34),0)</f>
        <v>0</v>
      </c>
      <c r="P20" s="98"/>
      <c r="Q20" s="98"/>
      <c r="R20" s="98"/>
      <c r="S20" s="98" cm="1">
        <f t="array" ref="S20">IFERROR(_xlfn.XLOOKUP(B20,'G5'!$AL$3:$AL$34,'G5'!$AM$3:$AP$34),0)</f>
        <v>0</v>
      </c>
      <c r="T20" s="98"/>
      <c r="U20" s="98"/>
      <c r="V20" s="98"/>
      <c r="W20" s="98" cm="1">
        <f t="array" ref="W20:Z20">IFERROR(_xlfn.XLOOKUP(B20,'G6'!$AL$3:$AL$34,'G6'!$AM$3:$AP$34),0)</f>
        <v>5</v>
      </c>
      <c r="X20" s="98">
        <v>3</v>
      </c>
      <c r="Y20" s="98">
        <v>0</v>
      </c>
      <c r="Z20" s="98">
        <v>1</v>
      </c>
      <c r="AA20" s="93">
        <f t="shared" si="11"/>
        <v>13</v>
      </c>
      <c r="AB20" s="93">
        <f t="shared" si="12"/>
        <v>8</v>
      </c>
      <c r="AC20" s="93">
        <f t="shared" si="13"/>
        <v>3</v>
      </c>
      <c r="AD20" s="93">
        <f t="shared" si="14"/>
        <v>4</v>
      </c>
      <c r="AE20" s="97">
        <f t="shared" si="15"/>
        <v>0.61538461538461542</v>
      </c>
      <c r="AG20" s="127"/>
      <c r="AH20" s="126"/>
    </row>
    <row r="21" spans="1:34">
      <c r="A21" s="164">
        <v>37</v>
      </c>
      <c r="B21" s="166" t="s">
        <v>45</v>
      </c>
      <c r="C21" s="98" cm="1">
        <f t="array" ref="C21">IFERROR(_xlfn.XLOOKUP(B21,'G1'!$AL$3:$AL$34,'G1'!$AM$3:$AP$34),0)</f>
        <v>0</v>
      </c>
      <c r="D21" s="98"/>
      <c r="E21" s="98"/>
      <c r="F21" s="98"/>
      <c r="G21" s="98" cm="1">
        <f t="array" ref="G21:J21">IFERROR(_xlfn.XLOOKUP(B21,'G2'!$AL$3:$AL$34,'G2'!$AM$3:$AP$34),0)</f>
        <v>6</v>
      </c>
      <c r="H21" s="98">
        <v>2</v>
      </c>
      <c r="I21" s="98">
        <v>5</v>
      </c>
      <c r="J21" s="98">
        <v>3</v>
      </c>
      <c r="K21" s="98" cm="1">
        <f t="array" ref="K21:N21">IFERROR(_xlfn.XLOOKUP(B21,'G3'!$AL$3:$AL$34,'G3'!$AM$3:$AP$34),0)</f>
        <v>3</v>
      </c>
      <c r="L21" s="98">
        <v>0</v>
      </c>
      <c r="M21" s="98">
        <v>0</v>
      </c>
      <c r="N21" s="98">
        <v>2</v>
      </c>
      <c r="O21" s="98" cm="1">
        <f t="array" ref="O21">IFERROR(_xlfn.XLOOKUP(B21,'G4'!$AL$3:$AL$34,'G4'!$AM$3:$AP$34),0)</f>
        <v>0</v>
      </c>
      <c r="P21" s="98"/>
      <c r="Q21" s="98"/>
      <c r="R21" s="98"/>
      <c r="S21" s="98" cm="1">
        <f t="array" ref="S21">IFERROR(_xlfn.XLOOKUP(B21,'G5'!$AL$3:$AL$34,'G5'!$AM$3:$AP$34),0)</f>
        <v>0</v>
      </c>
      <c r="T21" s="98"/>
      <c r="U21" s="98"/>
      <c r="V21" s="98"/>
      <c r="W21" s="98" cm="1">
        <f t="array" ref="W21:Z21">IFERROR(_xlfn.XLOOKUP(B21,'G6'!$AL$3:$AL$34,'G6'!$AM$3:$AP$34),0)</f>
        <v>0</v>
      </c>
      <c r="X21" s="98">
        <v>4</v>
      </c>
      <c r="Y21" s="98">
        <v>1</v>
      </c>
      <c r="Z21" s="98">
        <v>1</v>
      </c>
      <c r="AA21" s="93">
        <f t="shared" si="11"/>
        <v>9</v>
      </c>
      <c r="AB21" s="93">
        <f t="shared" si="12"/>
        <v>6</v>
      </c>
      <c r="AC21" s="93">
        <f t="shared" si="13"/>
        <v>6</v>
      </c>
      <c r="AD21" s="93">
        <f t="shared" si="14"/>
        <v>6</v>
      </c>
      <c r="AE21" s="97">
        <f t="shared" si="15"/>
        <v>0.66666666666666663</v>
      </c>
      <c r="AG21" s="126"/>
      <c r="AH21" s="126"/>
    </row>
    <row r="22" spans="1:34">
      <c r="A22" s="164">
        <v>81</v>
      </c>
      <c r="B22" s="167" t="s">
        <v>51</v>
      </c>
      <c r="C22" s="98" cm="1">
        <f t="array" ref="C22">IFERROR(_xlfn.XLOOKUP(B22,'G1'!$AL$3:$AL$34,'G1'!$AM$3:$AP$34),0)</f>
        <v>0</v>
      </c>
      <c r="D22" s="98"/>
      <c r="E22" s="98"/>
      <c r="F22" s="98"/>
      <c r="G22" s="98" cm="1">
        <f t="array" ref="G22:J22">IFERROR(_xlfn.XLOOKUP(B22,'G2'!$AL$3:$AL$34,'G2'!$AM$3:$AP$34),0)</f>
        <v>6</v>
      </c>
      <c r="H22" s="98">
        <v>2</v>
      </c>
      <c r="I22" s="98">
        <v>1</v>
      </c>
      <c r="J22" s="98">
        <v>1</v>
      </c>
      <c r="K22" s="98" cm="1">
        <f t="array" ref="K22:N22">IFERROR(_xlfn.XLOOKUP(B22,'G3'!$AL$3:$AL$34,'G3'!$AM$3:$AP$34),0)</f>
        <v>3</v>
      </c>
      <c r="L22" s="98">
        <v>1</v>
      </c>
      <c r="M22" s="98">
        <v>1</v>
      </c>
      <c r="N22" s="98">
        <v>0</v>
      </c>
      <c r="O22" s="98" cm="1">
        <f t="array" ref="O22">IFERROR(_xlfn.XLOOKUP(B22,'G4'!$AL$3:$AL$34,'G4'!$AM$3:$AP$34),0)</f>
        <v>0</v>
      </c>
      <c r="P22" s="98"/>
      <c r="Q22" s="98"/>
      <c r="R22" s="98"/>
      <c r="S22" s="98" cm="1">
        <f t="array" ref="S22">IFERROR(_xlfn.XLOOKUP(B22,'G5'!$AL$3:$AL$34,'G5'!$AM$3:$AP$34),0)</f>
        <v>0</v>
      </c>
      <c r="T22" s="98"/>
      <c r="U22" s="98"/>
      <c r="V22" s="98"/>
      <c r="W22" s="98" cm="1">
        <f t="array" ref="W22:Z22">IFERROR(_xlfn.XLOOKUP(B22,'G6'!$AL$3:$AL$34,'G6'!$AM$3:$AP$34),0)</f>
        <v>0</v>
      </c>
      <c r="X22" s="98">
        <v>2</v>
      </c>
      <c r="Y22" s="98">
        <v>0</v>
      </c>
      <c r="Z22" s="98">
        <v>1</v>
      </c>
      <c r="AA22" s="93">
        <f t="shared" si="11"/>
        <v>9</v>
      </c>
      <c r="AB22" s="93">
        <f t="shared" si="12"/>
        <v>5</v>
      </c>
      <c r="AC22" s="93">
        <f t="shared" si="13"/>
        <v>2</v>
      </c>
      <c r="AD22" s="93">
        <f t="shared" si="14"/>
        <v>2</v>
      </c>
      <c r="AE22" s="97">
        <f t="shared" si="15"/>
        <v>0.55555555555555558</v>
      </c>
      <c r="AG22" s="126"/>
      <c r="AH22" s="126"/>
    </row>
    <row r="23" spans="1:34">
      <c r="A23" s="164">
        <v>58</v>
      </c>
      <c r="B23" s="166" t="s">
        <v>52</v>
      </c>
      <c r="C23" s="98" cm="1">
        <f t="array" ref="C23">IFERROR(_xlfn.XLOOKUP(B23,'G1'!$AL$3:$AL$34,'G1'!$AM$3:$AP$34),0)</f>
        <v>0</v>
      </c>
      <c r="D23" s="98"/>
      <c r="E23" s="98"/>
      <c r="F23" s="98"/>
      <c r="G23" s="98" cm="1">
        <f t="array" ref="G23">IFERROR(_xlfn.XLOOKUP(B23,'G2'!$AL$3:$AL$34,'G2'!$AM$3:$AP$34),0)</f>
        <v>0</v>
      </c>
      <c r="H23" s="98"/>
      <c r="I23" s="98"/>
      <c r="J23" s="98"/>
      <c r="K23" s="98" cm="1">
        <f t="array" ref="K23:N23">IFERROR(_xlfn.XLOOKUP(B23,'G3'!$AL$3:$AL$34,'G3'!$AM$3:$AP$34),0)</f>
        <v>4</v>
      </c>
      <c r="L23" s="98">
        <v>0</v>
      </c>
      <c r="M23" s="98">
        <v>0</v>
      </c>
      <c r="N23" s="98">
        <v>1</v>
      </c>
      <c r="O23" s="98" cm="1">
        <f t="array" ref="O23">IFERROR(_xlfn.XLOOKUP(B23,'G4'!$AL$3:$AL$34,'G4'!$AM$3:$AP$34),0)</f>
        <v>0</v>
      </c>
      <c r="P23" s="98"/>
      <c r="Q23" s="98"/>
      <c r="R23" s="98"/>
      <c r="S23" s="98" cm="1">
        <f t="array" ref="S23">IFERROR(_xlfn.XLOOKUP(B23,'G5'!$AL$3:$AL$34,'G5'!$AM$3:$AP$34),0)</f>
        <v>0</v>
      </c>
      <c r="T23" s="98"/>
      <c r="U23" s="98"/>
      <c r="V23" s="98"/>
      <c r="W23" s="98" cm="1">
        <f t="array" ref="W23:Z23">IFERROR(_xlfn.XLOOKUP(B23,'G6'!$AL$3:$AL$34,'G6'!$AM$3:$AP$34),0)</f>
        <v>5</v>
      </c>
      <c r="X23" s="98">
        <v>0</v>
      </c>
      <c r="Y23" s="98">
        <v>0</v>
      </c>
      <c r="Z23" s="98">
        <v>1</v>
      </c>
      <c r="AA23" s="93">
        <f t="shared" si="11"/>
        <v>9</v>
      </c>
      <c r="AB23" s="93">
        <f t="shared" si="12"/>
        <v>0</v>
      </c>
      <c r="AC23" s="93">
        <f t="shared" si="13"/>
        <v>0</v>
      </c>
      <c r="AD23" s="93">
        <f t="shared" si="14"/>
        <v>2</v>
      </c>
      <c r="AE23" s="97">
        <f t="shared" si="15"/>
        <v>0</v>
      </c>
      <c r="AG23" s="126"/>
      <c r="AH23" s="126"/>
    </row>
    <row r="24" spans="1:34">
      <c r="A24" s="164" t="s">
        <v>107</v>
      </c>
      <c r="B24" s="167" t="s">
        <v>105</v>
      </c>
      <c r="C24" s="98" cm="1">
        <f t="array" ref="C24">IFERROR(_xlfn.XLOOKUP(B24,'G1'!$AL$3:$AL$34,'G1'!$AM$3:$AP$34),0)</f>
        <v>0</v>
      </c>
      <c r="D24" s="98"/>
      <c r="E24" s="98"/>
      <c r="F24" s="98"/>
      <c r="G24" s="98" cm="1">
        <f t="array" ref="G24">IFERROR(_xlfn.XLOOKUP(B24,'G2'!$AL$3:$AL$34,'G2'!$AM$3:$AP$34),0)</f>
        <v>0</v>
      </c>
      <c r="H24" s="98"/>
      <c r="I24" s="98"/>
      <c r="J24" s="98"/>
      <c r="K24" s="98" cm="1">
        <f t="array" ref="K24:N24">IFERROR(_xlfn.XLOOKUP(B24,'G3'!$AL$3:$AL$34,'G3'!$AM$3:$AP$34),0)</f>
        <v>4</v>
      </c>
      <c r="L24" s="98">
        <v>1</v>
      </c>
      <c r="M24" s="98">
        <v>0</v>
      </c>
      <c r="N24" s="98">
        <v>3</v>
      </c>
      <c r="O24" s="98" cm="1">
        <f t="array" ref="O24">IFERROR(_xlfn.XLOOKUP(B24,'G4'!$AL$3:$AL$34,'G4'!$AM$3:$AP$34),0)</f>
        <v>0</v>
      </c>
      <c r="P24" s="98"/>
      <c r="Q24" s="98"/>
      <c r="R24" s="98"/>
      <c r="S24" s="98" cm="1">
        <f t="array" ref="S24">IFERROR(_xlfn.XLOOKUP(B24,'G5'!$AL$3:$AL$34,'G5'!$AM$3:$AP$34),0)</f>
        <v>0</v>
      </c>
      <c r="T24" s="98"/>
      <c r="U24" s="98"/>
      <c r="V24" s="98"/>
      <c r="W24" s="98" cm="1">
        <f t="array" ref="W24">IFERROR(_xlfn.XLOOKUP(B24,'G6'!$AL$3:$AL$34,'G6'!$AM$3:$AP$34),0)</f>
        <v>0</v>
      </c>
      <c r="X24" s="98"/>
      <c r="Y24" s="98"/>
      <c r="Z24" s="98"/>
      <c r="AA24" s="93">
        <f t="shared" si="11"/>
        <v>4</v>
      </c>
      <c r="AB24" s="93">
        <f t="shared" si="12"/>
        <v>1</v>
      </c>
      <c r="AC24" s="93">
        <f t="shared" si="13"/>
        <v>0</v>
      </c>
      <c r="AD24" s="93">
        <f t="shared" si="14"/>
        <v>3</v>
      </c>
      <c r="AE24" s="97">
        <f t="shared" si="15"/>
        <v>0.25</v>
      </c>
      <c r="AG24" s="126"/>
      <c r="AH24" s="126"/>
    </row>
    <row r="25" spans="1:34">
      <c r="A25" s="164"/>
      <c r="B25" s="167"/>
      <c r="C25" s="98" cm="1">
        <f t="array" ref="C25:F25">IFERROR(_xlfn.XLOOKUP(B25,'G1'!$AL$3:$AL$34,'G1'!$AM$3:$AP$34),0)</f>
        <v>0</v>
      </c>
      <c r="D25" s="98">
        <v>0</v>
      </c>
      <c r="E25" s="98">
        <v>0</v>
      </c>
      <c r="F25" s="98">
        <v>0</v>
      </c>
      <c r="G25" s="98" cm="1">
        <f t="array" ref="G25:J25">IFERROR(_xlfn.XLOOKUP(B25,'G2'!$AL$3:$AL$34,'G2'!$AM$3:$AP$34),0)</f>
        <v>0</v>
      </c>
      <c r="H25" s="98">
        <v>0</v>
      </c>
      <c r="I25" s="98">
        <v>0</v>
      </c>
      <c r="J25" s="98">
        <v>0</v>
      </c>
      <c r="K25" s="98" cm="1">
        <f t="array" ref="K25:N25">IFERROR(_xlfn.XLOOKUP(B25,'G3'!$AL$3:$AL$34,'G3'!$AM$3:$AP$34),0)</f>
        <v>0</v>
      </c>
      <c r="L25" s="98">
        <v>0</v>
      </c>
      <c r="M25" s="98">
        <v>0</v>
      </c>
      <c r="N25" s="98">
        <v>0</v>
      </c>
      <c r="O25" s="98" cm="1">
        <f t="array" ref="O25:R25">IFERROR(_xlfn.XLOOKUP(B25,'G4'!$AL$3:$AL$34,'G4'!$AM$3:$AP$34),0)</f>
        <v>0</v>
      </c>
      <c r="P25" s="98">
        <v>0</v>
      </c>
      <c r="Q25" s="98">
        <v>0</v>
      </c>
      <c r="R25" s="98">
        <v>0</v>
      </c>
      <c r="S25" s="98" cm="1">
        <f t="array" ref="S25:V25">IFERROR(_xlfn.XLOOKUP(B25,'G5'!$AL$3:$AL$34,'G5'!$AM$3:$AP$34),0)</f>
        <v>0</v>
      </c>
      <c r="T25" s="98">
        <v>0</v>
      </c>
      <c r="U25" s="98">
        <v>0</v>
      </c>
      <c r="V25" s="98">
        <v>0</v>
      </c>
      <c r="W25" s="98" cm="1">
        <f t="array" ref="W25:Z25">IFERROR(_xlfn.XLOOKUP(B25,'G6'!$AL$3:$AL$34,'G6'!$AM$3:$AP$34),0)</f>
        <v>0</v>
      </c>
      <c r="X25" s="98">
        <v>0</v>
      </c>
      <c r="Y25" s="98">
        <v>0</v>
      </c>
      <c r="Z25" s="98">
        <v>0</v>
      </c>
      <c r="AA25" s="93">
        <f t="shared" si="11"/>
        <v>0</v>
      </c>
      <c r="AB25" s="93">
        <f t="shared" si="12"/>
        <v>0</v>
      </c>
      <c r="AC25" s="93">
        <f t="shared" si="13"/>
        <v>0</v>
      </c>
      <c r="AD25" s="93">
        <f t="shared" si="14"/>
        <v>0</v>
      </c>
      <c r="AE25" s="97" t="e">
        <f t="shared" si="15"/>
        <v>#DIV/0!</v>
      </c>
      <c r="AG25" s="126"/>
      <c r="AH25" s="126"/>
    </row>
    <row r="26" spans="1:34">
      <c r="A26" s="164"/>
      <c r="B26" s="167"/>
      <c r="C26" s="98" cm="1">
        <f t="array" ref="C26:F26">IFERROR(_xlfn.XLOOKUP(B26,'G1'!$AL$3:$AL$34,'G1'!$AM$3:$AP$34),0)</f>
        <v>0</v>
      </c>
      <c r="D26" s="98">
        <v>0</v>
      </c>
      <c r="E26" s="98">
        <v>0</v>
      </c>
      <c r="F26" s="98">
        <v>0</v>
      </c>
      <c r="G26" s="98" cm="1">
        <f t="array" ref="G26:J26">IFERROR(_xlfn.XLOOKUP(B26,'G2'!$AL$3:$AL$34,'G2'!$AM$3:$AP$34),0)</f>
        <v>0</v>
      </c>
      <c r="H26" s="98">
        <v>0</v>
      </c>
      <c r="I26" s="98">
        <v>0</v>
      </c>
      <c r="J26" s="98">
        <v>0</v>
      </c>
      <c r="K26" s="98" cm="1">
        <f t="array" ref="K26:N26">IFERROR(_xlfn.XLOOKUP(B26,'G3'!$AL$3:$AL$34,'G3'!$AM$3:$AP$34),0)</f>
        <v>0</v>
      </c>
      <c r="L26" s="98">
        <v>0</v>
      </c>
      <c r="M26" s="98">
        <v>0</v>
      </c>
      <c r="N26" s="98">
        <v>0</v>
      </c>
      <c r="O26" s="98" cm="1">
        <f t="array" ref="O26:R26">IFERROR(_xlfn.XLOOKUP(B26,'G4'!$AL$3:$AL$34,'G4'!$AM$3:$AP$34),0)</f>
        <v>0</v>
      </c>
      <c r="P26" s="98">
        <v>0</v>
      </c>
      <c r="Q26" s="98">
        <v>0</v>
      </c>
      <c r="R26" s="98">
        <v>0</v>
      </c>
      <c r="S26" s="98" cm="1">
        <f t="array" ref="S26:V26">IFERROR(_xlfn.XLOOKUP(B26,'G5'!$AL$3:$AL$34,'G5'!$AM$3:$AP$34),0)</f>
        <v>0</v>
      </c>
      <c r="T26" s="98">
        <v>0</v>
      </c>
      <c r="U26" s="98">
        <v>0</v>
      </c>
      <c r="V26" s="98">
        <v>0</v>
      </c>
      <c r="W26" s="98" cm="1">
        <f t="array" ref="W26:Z26">IFERROR(_xlfn.XLOOKUP(B26,'G6'!$AL$3:$AL$34,'G6'!$AM$3:$AP$34),0)</f>
        <v>0</v>
      </c>
      <c r="X26" s="98">
        <v>0</v>
      </c>
      <c r="Y26" s="98">
        <v>0</v>
      </c>
      <c r="Z26" s="98">
        <v>0</v>
      </c>
      <c r="AA26" s="93">
        <f t="shared" si="11"/>
        <v>0</v>
      </c>
      <c r="AB26" s="93">
        <f t="shared" si="12"/>
        <v>0</v>
      </c>
      <c r="AC26" s="93">
        <f t="shared" si="13"/>
        <v>0</v>
      </c>
      <c r="AD26" s="93">
        <f t="shared" si="14"/>
        <v>0</v>
      </c>
      <c r="AE26" s="97" t="e">
        <f t="shared" si="15"/>
        <v>#DIV/0!</v>
      </c>
      <c r="AG26" s="126"/>
      <c r="AH26" s="126"/>
    </row>
    <row r="27" spans="1:34" ht="16.8" thickBot="1">
      <c r="A27" s="165"/>
      <c r="B27" s="166"/>
      <c r="C27" s="98" cm="1">
        <f t="array" ref="C27:F27">IFERROR(_xlfn.XLOOKUP(B27,'G1'!$AL$3:$AL$34,'G1'!$AM$3:$AP$34),0)</f>
        <v>0</v>
      </c>
      <c r="D27" s="98">
        <v>0</v>
      </c>
      <c r="E27" s="98">
        <v>0</v>
      </c>
      <c r="F27" s="98">
        <v>0</v>
      </c>
      <c r="G27" s="98" cm="1">
        <f t="array" ref="G27:J27">IFERROR(_xlfn.XLOOKUP(B27,'G2'!$AL$3:$AL$34,'G2'!$AM$3:$AP$34),0)</f>
        <v>0</v>
      </c>
      <c r="H27" s="98">
        <v>0</v>
      </c>
      <c r="I27" s="98">
        <v>0</v>
      </c>
      <c r="J27" s="98">
        <v>0</v>
      </c>
      <c r="K27" s="98" cm="1">
        <f t="array" ref="K27:N27">IFERROR(_xlfn.XLOOKUP(B27,'G3'!$AL$3:$AL$34,'G3'!$AM$3:$AP$34),0)</f>
        <v>0</v>
      </c>
      <c r="L27" s="98">
        <v>0</v>
      </c>
      <c r="M27" s="98">
        <v>0</v>
      </c>
      <c r="N27" s="98">
        <v>0</v>
      </c>
      <c r="O27" s="98" cm="1">
        <f t="array" ref="O27:R27">IFERROR(_xlfn.XLOOKUP(B27,'G4'!$AL$3:$AL$34,'G4'!$AM$3:$AP$34),0)</f>
        <v>0</v>
      </c>
      <c r="P27" s="98">
        <v>0</v>
      </c>
      <c r="Q27" s="98">
        <v>0</v>
      </c>
      <c r="R27" s="98">
        <v>0</v>
      </c>
      <c r="S27" s="98" cm="1">
        <f t="array" ref="S27:V27">IFERROR(_xlfn.XLOOKUP(B27,'G5'!$AL$3:$AL$34,'G5'!$AM$3:$AP$34),0)</f>
        <v>0</v>
      </c>
      <c r="T27" s="98">
        <v>0</v>
      </c>
      <c r="U27" s="98">
        <v>0</v>
      </c>
      <c r="V27" s="98">
        <v>0</v>
      </c>
      <c r="W27" s="98" cm="1">
        <f t="array" ref="W27:Z27">IFERROR(_xlfn.XLOOKUP(B27,'G6'!$AL$3:$AL$34,'G6'!$AM$3:$AP$34),0)</f>
        <v>0</v>
      </c>
      <c r="X27" s="98">
        <v>0</v>
      </c>
      <c r="Y27" s="98">
        <v>0</v>
      </c>
      <c r="Z27" s="98">
        <v>0</v>
      </c>
      <c r="AA27" s="93">
        <f t="shared" si="11"/>
        <v>0</v>
      </c>
      <c r="AB27" s="93">
        <f t="shared" si="12"/>
        <v>0</v>
      </c>
      <c r="AC27" s="93">
        <f t="shared" si="13"/>
        <v>0</v>
      </c>
      <c r="AD27" s="93">
        <f t="shared" si="14"/>
        <v>0</v>
      </c>
      <c r="AE27" s="97" t="e">
        <f t="shared" si="15"/>
        <v>#DIV/0!</v>
      </c>
      <c r="AG27" s="128"/>
      <c r="AH27" s="128"/>
    </row>
    <row r="28" spans="1:34" ht="16.8" thickBot="1">
      <c r="B28" s="123"/>
      <c r="C28" s="105">
        <f t="shared" ref="C28:AD28" si="16">SUM(C17:C27)</f>
        <v>0</v>
      </c>
      <c r="D28" s="106">
        <f t="shared" si="16"/>
        <v>0</v>
      </c>
      <c r="E28" s="106">
        <f t="shared" si="16"/>
        <v>0</v>
      </c>
      <c r="F28" s="134">
        <f t="shared" si="16"/>
        <v>0</v>
      </c>
      <c r="G28" s="105">
        <f t="shared" si="16"/>
        <v>39</v>
      </c>
      <c r="H28" s="106">
        <f t="shared" si="16"/>
        <v>21</v>
      </c>
      <c r="I28" s="106">
        <f t="shared" si="16"/>
        <v>14</v>
      </c>
      <c r="J28" s="134">
        <f t="shared" si="16"/>
        <v>11</v>
      </c>
      <c r="K28" s="105">
        <f t="shared" si="16"/>
        <v>26</v>
      </c>
      <c r="L28" s="106">
        <f t="shared" si="16"/>
        <v>8</v>
      </c>
      <c r="M28" s="106">
        <f t="shared" si="16"/>
        <v>3</v>
      </c>
      <c r="N28" s="134">
        <f t="shared" si="16"/>
        <v>9</v>
      </c>
      <c r="O28" s="105">
        <f t="shared" si="16"/>
        <v>0</v>
      </c>
      <c r="P28" s="106">
        <f t="shared" si="16"/>
        <v>0</v>
      </c>
      <c r="Q28" s="106">
        <f t="shared" si="16"/>
        <v>0</v>
      </c>
      <c r="R28" s="134">
        <f t="shared" si="16"/>
        <v>0</v>
      </c>
      <c r="S28" s="105">
        <f t="shared" si="16"/>
        <v>0</v>
      </c>
      <c r="T28" s="106">
        <f t="shared" si="16"/>
        <v>0</v>
      </c>
      <c r="U28" s="106">
        <f t="shared" si="16"/>
        <v>0</v>
      </c>
      <c r="V28" s="134">
        <f t="shared" si="16"/>
        <v>0</v>
      </c>
      <c r="W28" s="105">
        <f t="shared" si="16"/>
        <v>14</v>
      </c>
      <c r="X28" s="106">
        <f t="shared" si="16"/>
        <v>12</v>
      </c>
      <c r="Y28" s="106">
        <f t="shared" si="16"/>
        <v>2</v>
      </c>
      <c r="Z28" s="107">
        <f t="shared" si="16"/>
        <v>10</v>
      </c>
      <c r="AA28" s="56">
        <f t="shared" si="16"/>
        <v>79</v>
      </c>
      <c r="AB28" s="56">
        <f t="shared" si="16"/>
        <v>41</v>
      </c>
      <c r="AC28" s="56">
        <f t="shared" si="16"/>
        <v>19</v>
      </c>
      <c r="AD28" s="56">
        <f t="shared" si="16"/>
        <v>30</v>
      </c>
      <c r="AE28" s="92">
        <f t="shared" si="15"/>
        <v>0.51898734177215189</v>
      </c>
    </row>
    <row r="29" spans="1:34" ht="16.8" thickBot="1">
      <c r="B29" s="123"/>
      <c r="C29" s="1"/>
      <c r="D29" s="1"/>
      <c r="F29" s="1"/>
    </row>
    <row r="30" spans="1:34" ht="16.8" thickBot="1">
      <c r="A30" s="33" t="s">
        <v>65</v>
      </c>
      <c r="B30" s="154" t="s">
        <v>104</v>
      </c>
      <c r="C30" s="233" t="s">
        <v>23</v>
      </c>
      <c r="D30" s="242"/>
      <c r="E30" s="242"/>
      <c r="F30" s="221"/>
      <c r="G30" s="233" t="s">
        <v>33</v>
      </c>
      <c r="H30" s="242"/>
      <c r="I30" s="242"/>
      <c r="J30" s="221"/>
      <c r="K30" s="233" t="s">
        <v>71</v>
      </c>
      <c r="L30" s="242"/>
      <c r="M30" s="242"/>
      <c r="N30" s="221"/>
      <c r="O30" s="233" t="s">
        <v>72</v>
      </c>
      <c r="P30" s="242"/>
      <c r="Q30" s="242"/>
      <c r="R30" s="221"/>
      <c r="S30" s="233" t="s">
        <v>73</v>
      </c>
      <c r="T30" s="242"/>
      <c r="U30" s="242"/>
      <c r="V30" s="221"/>
      <c r="W30" s="233" t="s">
        <v>74</v>
      </c>
      <c r="X30" s="242"/>
      <c r="Y30" s="242"/>
      <c r="Z30" s="221"/>
      <c r="AA30" s="233" t="s">
        <v>8</v>
      </c>
      <c r="AB30" s="242"/>
      <c r="AC30" s="242"/>
      <c r="AD30" s="242"/>
      <c r="AE30" s="243"/>
    </row>
    <row r="31" spans="1:34" ht="30.6" thickBot="1">
      <c r="A31" s="53" t="s">
        <v>37</v>
      </c>
      <c r="B31" s="155" t="s">
        <v>38</v>
      </c>
      <c r="C31" s="89" t="s">
        <v>28</v>
      </c>
      <c r="D31" s="89" t="s">
        <v>11</v>
      </c>
      <c r="E31" s="89" t="s">
        <v>31</v>
      </c>
      <c r="F31" s="89" t="s">
        <v>7</v>
      </c>
      <c r="G31" s="89" t="s">
        <v>28</v>
      </c>
      <c r="H31" s="43" t="s">
        <v>11</v>
      </c>
      <c r="I31" s="44" t="s">
        <v>31</v>
      </c>
      <c r="J31" s="46" t="s">
        <v>7</v>
      </c>
      <c r="K31" s="140" t="s">
        <v>28</v>
      </c>
      <c r="L31" s="140" t="s">
        <v>11</v>
      </c>
      <c r="M31" s="140" t="s">
        <v>31</v>
      </c>
      <c r="N31" s="140" t="s">
        <v>7</v>
      </c>
      <c r="O31" s="90" t="s">
        <v>28</v>
      </c>
      <c r="P31" s="89" t="s">
        <v>11</v>
      </c>
      <c r="Q31" s="89" t="s">
        <v>31</v>
      </c>
      <c r="R31" s="89" t="s">
        <v>7</v>
      </c>
      <c r="S31" s="90" t="s">
        <v>28</v>
      </c>
      <c r="T31" s="89" t="s">
        <v>11</v>
      </c>
      <c r="U31" s="89" t="s">
        <v>31</v>
      </c>
      <c r="V31" s="89" t="s">
        <v>7</v>
      </c>
      <c r="W31" s="90" t="s">
        <v>28</v>
      </c>
      <c r="X31" s="89" t="s">
        <v>11</v>
      </c>
      <c r="Y31" s="89" t="s">
        <v>31</v>
      </c>
      <c r="Z31" s="89" t="s">
        <v>7</v>
      </c>
      <c r="AA31" s="89" t="s">
        <v>28</v>
      </c>
      <c r="AB31" s="89" t="s">
        <v>11</v>
      </c>
      <c r="AC31" s="89" t="s">
        <v>31</v>
      </c>
      <c r="AD31" s="89" t="s">
        <v>7</v>
      </c>
      <c r="AE31" s="91" t="s">
        <v>39</v>
      </c>
    </row>
    <row r="32" spans="1:34">
      <c r="A32" s="113">
        <v>55</v>
      </c>
      <c r="B32" s="156" t="s">
        <v>22</v>
      </c>
      <c r="C32" s="98" cm="1">
        <f t="array" ref="C32">IFERROR(_xlfn.XLOOKUP(B32,'G1'!$AL$3:$AL$34,'G1'!$AM$3:$AP$34),0)</f>
        <v>0</v>
      </c>
      <c r="D32" s="98"/>
      <c r="E32" s="98"/>
      <c r="F32" s="98"/>
      <c r="G32" s="98" cm="1">
        <f t="array" ref="G32:J32">IFERROR(_xlfn.XLOOKUP(B32,'G2'!$AL$3:$AL$34,'G2'!$AM$3:$AP$34),0)</f>
        <v>6</v>
      </c>
      <c r="H32" s="98">
        <v>6</v>
      </c>
      <c r="I32" s="98">
        <v>2</v>
      </c>
      <c r="J32" s="98">
        <v>0</v>
      </c>
      <c r="K32" s="98" cm="1">
        <f t="array" ref="K32">IFERROR(_xlfn.XLOOKUP(B32,'G3'!$AL$3:$AL$34,'G3'!$AM$3:$AP$34),0)</f>
        <v>0</v>
      </c>
      <c r="L32" s="98"/>
      <c r="M32" s="98"/>
      <c r="N32" s="98"/>
      <c r="O32" s="98" cm="1">
        <f t="array" ref="O32:R32">IFERROR(_xlfn.XLOOKUP(B32,'G4'!$AL$3:$AL$34,'G4'!$AM$3:$AP$34),0)</f>
        <v>7</v>
      </c>
      <c r="P32" s="98">
        <v>7</v>
      </c>
      <c r="Q32" s="98">
        <v>1</v>
      </c>
      <c r="R32" s="98">
        <v>0</v>
      </c>
      <c r="S32" s="98" cm="1">
        <f t="array" ref="S32">IFERROR(_xlfn.XLOOKUP(B32,'G5'!$AL$3:$AL$34,'G5'!$AM$3:$AP$34),0)</f>
        <v>0</v>
      </c>
      <c r="T32" s="98"/>
      <c r="U32" s="98"/>
      <c r="V32" s="98"/>
      <c r="W32" s="98" cm="1">
        <f t="array" ref="W32">IFERROR(_xlfn.XLOOKUP(B32,'G6'!$AL$3:$AL$34,'G6'!$AM$3:$AP$34),0)</f>
        <v>0</v>
      </c>
      <c r="X32" s="98"/>
      <c r="Y32" s="98"/>
      <c r="Z32" s="98"/>
      <c r="AA32" s="93">
        <f t="shared" ref="AA32:AA40" si="17">+C32+G32+K32+O32+S32+W32</f>
        <v>13</v>
      </c>
      <c r="AB32" s="93">
        <f t="shared" ref="AB32:AB40" si="18">+D32+H32+L32+P32+T32+X32</f>
        <v>13</v>
      </c>
      <c r="AC32" s="93">
        <f t="shared" ref="AC32:AC40" si="19">+E32+I32+M32+Q32+U32+Y32</f>
        <v>3</v>
      </c>
      <c r="AD32" s="93">
        <f t="shared" ref="AD32:AD40" si="20">+F32+J32+N32+R32+V32+Z32</f>
        <v>0</v>
      </c>
      <c r="AE32" s="97">
        <f>+AB32/AA32</f>
        <v>1</v>
      </c>
    </row>
    <row r="33" spans="1:34">
      <c r="A33" s="113">
        <v>26</v>
      </c>
      <c r="B33" s="157" t="s">
        <v>17</v>
      </c>
      <c r="C33" s="98" cm="1">
        <f t="array" ref="C33">IFERROR(_xlfn.XLOOKUP(B33,'G1'!$AL$3:$AL$34,'G1'!$AM$3:$AP$34),0)</f>
        <v>0</v>
      </c>
      <c r="D33" s="98"/>
      <c r="E33" s="98"/>
      <c r="F33" s="98"/>
      <c r="G33" s="98" cm="1">
        <f t="array" ref="G33:J33">IFERROR(_xlfn.XLOOKUP(B33,'G2'!$AL$3:$AL$34,'G2'!$AM$3:$AP$34),0)</f>
        <v>6</v>
      </c>
      <c r="H33" s="98">
        <v>5</v>
      </c>
      <c r="I33" s="98">
        <v>1</v>
      </c>
      <c r="J33" s="98">
        <v>0</v>
      </c>
      <c r="K33" s="98" cm="1">
        <f t="array" ref="K33">IFERROR(_xlfn.XLOOKUP(B33,'G3'!$AL$3:$AL$34,'G3'!$AM$3:$AP$34),0)</f>
        <v>0</v>
      </c>
      <c r="L33" s="98"/>
      <c r="M33" s="98"/>
      <c r="N33" s="98"/>
      <c r="O33" s="98" cm="1">
        <f t="array" ref="O33:R33">IFERROR(_xlfn.XLOOKUP(B33,'G4'!$AL$3:$AL$34,'G4'!$AM$3:$AP$34),0)</f>
        <v>7</v>
      </c>
      <c r="P33" s="98">
        <v>5</v>
      </c>
      <c r="Q33" s="98">
        <v>0</v>
      </c>
      <c r="R33" s="98">
        <v>2</v>
      </c>
      <c r="S33" s="98" cm="1">
        <f t="array" ref="S33">IFERROR(_xlfn.XLOOKUP(B33,'G5'!$AL$3:$AL$34,'G5'!$AM$3:$AP$34),0)</f>
        <v>0</v>
      </c>
      <c r="T33" s="98"/>
      <c r="U33" s="98"/>
      <c r="V33" s="98"/>
      <c r="W33" s="98" cm="1">
        <f t="array" ref="W33">IFERROR(_xlfn.XLOOKUP(B33,'G6'!$AL$3:$AL$34,'G6'!$AM$3:$AP$34),0)</f>
        <v>0</v>
      </c>
      <c r="X33" s="98"/>
      <c r="Y33" s="98"/>
      <c r="Z33" s="98"/>
      <c r="AA33" s="93">
        <f t="shared" si="17"/>
        <v>13</v>
      </c>
      <c r="AB33" s="93">
        <f t="shared" si="18"/>
        <v>10</v>
      </c>
      <c r="AC33" s="93">
        <f t="shared" si="19"/>
        <v>1</v>
      </c>
      <c r="AD33" s="93">
        <f t="shared" si="20"/>
        <v>2</v>
      </c>
      <c r="AE33" s="97">
        <f t="shared" ref="AE33:AE41" si="21">+AB33/AA33</f>
        <v>0.76923076923076927</v>
      </c>
    </row>
    <row r="34" spans="1:34">
      <c r="A34" s="114">
        <v>56</v>
      </c>
      <c r="B34" s="158" t="s">
        <v>110</v>
      </c>
      <c r="C34" s="98" cm="1">
        <f t="array" ref="C34">IFERROR(_xlfn.XLOOKUP(B34,'G1'!$AL$3:$AL$34,'G1'!$AM$3:$AP$34),0)</f>
        <v>0</v>
      </c>
      <c r="D34" s="98"/>
      <c r="E34" s="98"/>
      <c r="F34" s="98"/>
      <c r="G34" s="98" cm="1">
        <f t="array" ref="G34:J34">IFERROR(_xlfn.XLOOKUP(B34,'G2'!$AL$3:$AL$34,'G2'!$AM$3:$AP$34),0)</f>
        <v>5</v>
      </c>
      <c r="H34" s="98">
        <v>0</v>
      </c>
      <c r="I34" s="98">
        <v>2</v>
      </c>
      <c r="J34" s="98">
        <v>1</v>
      </c>
      <c r="K34" s="98" cm="1">
        <f t="array" ref="K34">IFERROR(_xlfn.XLOOKUP(B34,'G3'!$AL$3:$AL$34,'G3'!$AM$3:$AP$34),0)</f>
        <v>0</v>
      </c>
      <c r="L34" s="98"/>
      <c r="M34" s="98"/>
      <c r="N34" s="98"/>
      <c r="O34" s="98" cm="1">
        <f t="array" ref="O34:R34">IFERROR(_xlfn.XLOOKUP(B34,'G4'!$AL$3:$AL$34,'G4'!$AM$3:$AP$34),0)</f>
        <v>6</v>
      </c>
      <c r="P34" s="98">
        <v>3</v>
      </c>
      <c r="Q34" s="98">
        <v>4</v>
      </c>
      <c r="R34" s="98">
        <v>2</v>
      </c>
      <c r="S34" s="98" cm="1">
        <f t="array" ref="S34">IFERROR(_xlfn.XLOOKUP(B34,'G5'!$AL$3:$AL$34,'G5'!$AM$3:$AP$34),0)</f>
        <v>0</v>
      </c>
      <c r="T34" s="98"/>
      <c r="U34" s="98"/>
      <c r="V34" s="98"/>
      <c r="W34" s="98" cm="1">
        <f t="array" ref="W34">IFERROR(_xlfn.XLOOKUP(B34,'G6'!$AL$3:$AL$34,'G6'!$AM$3:$AP$34),0)</f>
        <v>0</v>
      </c>
      <c r="X34" s="98"/>
      <c r="Y34" s="98"/>
      <c r="Z34" s="98"/>
      <c r="AA34" s="93">
        <f t="shared" si="17"/>
        <v>11</v>
      </c>
      <c r="AB34" s="93">
        <f t="shared" si="18"/>
        <v>3</v>
      </c>
      <c r="AC34" s="93">
        <f t="shared" si="19"/>
        <v>6</v>
      </c>
      <c r="AD34" s="93">
        <f t="shared" si="20"/>
        <v>3</v>
      </c>
      <c r="AE34" s="97">
        <f t="shared" si="21"/>
        <v>0.27272727272727271</v>
      </c>
    </row>
    <row r="35" spans="1:34">
      <c r="A35" s="114">
        <v>23</v>
      </c>
      <c r="B35" s="157" t="s">
        <v>95</v>
      </c>
      <c r="C35" s="98" cm="1">
        <f t="array" ref="C35">IFERROR(_xlfn.XLOOKUP(B35,'G1'!$AL$3:$AL$34,'G1'!$AM$3:$AP$34),0)</f>
        <v>0</v>
      </c>
      <c r="D35" s="98"/>
      <c r="E35" s="98"/>
      <c r="F35" s="98"/>
      <c r="G35" s="98" cm="1">
        <f t="array" ref="G35:J35">IFERROR(_xlfn.XLOOKUP(B35,'G2'!$AL$3:$AL$34,'G2'!$AM$3:$AP$34),0)</f>
        <v>6</v>
      </c>
      <c r="H35" s="98">
        <v>0</v>
      </c>
      <c r="I35" s="98">
        <v>2</v>
      </c>
      <c r="J35" s="98">
        <v>3</v>
      </c>
      <c r="K35" s="98" cm="1">
        <f t="array" ref="K35">IFERROR(_xlfn.XLOOKUP(B35,'G3'!$AL$3:$AL$34,'G3'!$AM$3:$AP$34),0)</f>
        <v>0</v>
      </c>
      <c r="L35" s="98"/>
      <c r="M35" s="98"/>
      <c r="N35" s="98"/>
      <c r="O35" s="98" cm="1">
        <f t="array" ref="O35:R35">IFERROR(_xlfn.XLOOKUP(B35,'G4'!$AL$3:$AL$34,'G4'!$AM$3:$AP$34),0)</f>
        <v>6</v>
      </c>
      <c r="P35" s="98">
        <v>1</v>
      </c>
      <c r="Q35" s="98">
        <v>1</v>
      </c>
      <c r="R35" s="98">
        <v>3</v>
      </c>
      <c r="S35" s="98" cm="1">
        <f t="array" ref="S35">IFERROR(_xlfn.XLOOKUP(B35,'G5'!$AL$3:$AL$34,'G5'!$AM$3:$AP$34),0)</f>
        <v>0</v>
      </c>
      <c r="T35" s="98"/>
      <c r="U35" s="98"/>
      <c r="V35" s="98"/>
      <c r="W35" s="98" cm="1">
        <f t="array" ref="W35">IFERROR(_xlfn.XLOOKUP(B35,'G6'!$AL$3:$AL$34,'G6'!$AM$3:$AP$34),0)</f>
        <v>0</v>
      </c>
      <c r="X35" s="98"/>
      <c r="Y35" s="98"/>
      <c r="Z35" s="98"/>
      <c r="AA35" s="93">
        <f t="shared" si="17"/>
        <v>12</v>
      </c>
      <c r="AB35" s="93">
        <f t="shared" si="18"/>
        <v>1</v>
      </c>
      <c r="AC35" s="93">
        <f t="shared" si="19"/>
        <v>3</v>
      </c>
      <c r="AD35" s="93">
        <f t="shared" si="20"/>
        <v>6</v>
      </c>
      <c r="AE35" s="97">
        <f t="shared" si="21"/>
        <v>8.3333333333333329E-2</v>
      </c>
    </row>
    <row r="36" spans="1:34">
      <c r="A36" s="114">
        <v>58</v>
      </c>
      <c r="B36" s="156" t="s">
        <v>114</v>
      </c>
      <c r="C36" s="98" cm="1">
        <f t="array" ref="C36">IFERROR(_xlfn.XLOOKUP(B36,'G1'!$AL$3:$AL$34,'G1'!$AM$3:$AP$34),0)</f>
        <v>0</v>
      </c>
      <c r="D36" s="98"/>
      <c r="E36" s="98"/>
      <c r="F36" s="98"/>
      <c r="G36" s="98" cm="1">
        <f t="array" ref="G36:J36">IFERROR(_xlfn.XLOOKUP(B36,'G2'!$AL$3:$AL$34,'G2'!$AM$3:$AP$34),0)</f>
        <v>5</v>
      </c>
      <c r="H36" s="98">
        <v>1</v>
      </c>
      <c r="I36" s="98">
        <v>0</v>
      </c>
      <c r="J36" s="98">
        <v>1</v>
      </c>
      <c r="K36" s="98" cm="1">
        <f t="array" ref="K36">IFERROR(_xlfn.XLOOKUP(B36,'G3'!$AL$3:$AL$34,'G3'!$AM$3:$AP$34),0)</f>
        <v>0</v>
      </c>
      <c r="L36" s="98"/>
      <c r="M36" s="98"/>
      <c r="N36" s="98"/>
      <c r="O36" s="98" cm="1">
        <f t="array" ref="O36:R36">IFERROR(_xlfn.XLOOKUP(B36,'G4'!$AL$3:$AL$34,'G4'!$AM$3:$AP$34),0)</f>
        <v>6</v>
      </c>
      <c r="P36" s="98">
        <v>1</v>
      </c>
      <c r="Q36" s="98">
        <v>0</v>
      </c>
      <c r="R36" s="98">
        <v>2</v>
      </c>
      <c r="S36" s="98" cm="1">
        <f t="array" ref="S36">IFERROR(_xlfn.XLOOKUP(B36,'G5'!$AL$3:$AL$34,'G5'!$AM$3:$AP$34),0)</f>
        <v>0</v>
      </c>
      <c r="T36" s="98"/>
      <c r="U36" s="98"/>
      <c r="V36" s="98"/>
      <c r="W36" s="98" cm="1">
        <f t="array" ref="W36">IFERROR(_xlfn.XLOOKUP(B36,'G6'!$AL$3:$AL$34,'G6'!$AM$3:$AP$34),0)</f>
        <v>0</v>
      </c>
      <c r="X36" s="98"/>
      <c r="Y36" s="98"/>
      <c r="Z36" s="98"/>
      <c r="AA36" s="93">
        <f t="shared" si="17"/>
        <v>11</v>
      </c>
      <c r="AB36" s="93">
        <f t="shared" si="18"/>
        <v>2</v>
      </c>
      <c r="AC36" s="93">
        <f t="shared" si="19"/>
        <v>0</v>
      </c>
      <c r="AD36" s="93">
        <f t="shared" si="20"/>
        <v>3</v>
      </c>
      <c r="AE36" s="97">
        <f t="shared" si="21"/>
        <v>0.18181818181818182</v>
      </c>
    </row>
    <row r="37" spans="1:34">
      <c r="A37" s="114" t="s">
        <v>107</v>
      </c>
      <c r="B37" s="156" t="s">
        <v>112</v>
      </c>
      <c r="C37" s="98" cm="1">
        <f t="array" ref="C37">IFERROR(_xlfn.XLOOKUP(B37,'G1'!$AL$3:$AL$34,'G1'!$AM$3:$AP$34),0)</f>
        <v>0</v>
      </c>
      <c r="D37" s="98"/>
      <c r="E37" s="98"/>
      <c r="F37" s="98"/>
      <c r="G37" s="98" cm="1">
        <f t="array" ref="G37:J37">IFERROR(_xlfn.XLOOKUP(B37,'G2'!$AL$3:$AL$34,'G2'!$AM$3:$AP$34),0)</f>
        <v>5</v>
      </c>
      <c r="H37" s="98">
        <v>3</v>
      </c>
      <c r="I37" s="98">
        <v>0</v>
      </c>
      <c r="J37" s="98">
        <v>0</v>
      </c>
      <c r="K37" s="98" cm="1">
        <f t="array" ref="K37">IFERROR(_xlfn.XLOOKUP(B37,'G3'!$AL$3:$AL$34,'G3'!$AM$3:$AP$34),0)</f>
        <v>0</v>
      </c>
      <c r="L37" s="98"/>
      <c r="M37" s="98"/>
      <c r="N37" s="98"/>
      <c r="O37" s="98" cm="1">
        <f t="array" ref="O37:R37">IFERROR(_xlfn.XLOOKUP(B37,'G4'!$AL$3:$AL$34,'G4'!$AM$3:$AP$34),0)</f>
        <v>7</v>
      </c>
      <c r="P37" s="98">
        <v>4</v>
      </c>
      <c r="Q37" s="98">
        <v>0</v>
      </c>
      <c r="R37" s="98">
        <v>0</v>
      </c>
      <c r="S37" s="98" cm="1">
        <f t="array" ref="S37">IFERROR(_xlfn.XLOOKUP(B37,'G5'!$AL$3:$AL$34,'G5'!$AM$3:$AP$34),0)</f>
        <v>0</v>
      </c>
      <c r="T37" s="98"/>
      <c r="U37" s="98"/>
      <c r="V37" s="98"/>
      <c r="W37" s="98" cm="1">
        <f t="array" ref="W37">IFERROR(_xlfn.XLOOKUP(B37,'G6'!$AL$3:$AL$34,'G6'!$AM$3:$AP$34),0)</f>
        <v>0</v>
      </c>
      <c r="X37" s="98"/>
      <c r="Y37" s="98"/>
      <c r="Z37" s="98"/>
      <c r="AA37" s="93">
        <f t="shared" ref="AA37:AA38" si="22">+C37+G37+K37+O37+S37+W37</f>
        <v>12</v>
      </c>
      <c r="AB37" s="93">
        <f t="shared" ref="AB37:AB38" si="23">+D37+H37+L37+P37+T37+X37</f>
        <v>7</v>
      </c>
      <c r="AC37" s="93">
        <f t="shared" ref="AC37:AC38" si="24">+E37+I37+M37+Q37+U37+Y37</f>
        <v>0</v>
      </c>
      <c r="AD37" s="93">
        <f t="shared" ref="AD37:AD38" si="25">+F37+J37+N37+R37+V37+Z37</f>
        <v>0</v>
      </c>
      <c r="AE37" s="97">
        <f t="shared" ref="AE37:AE38" si="26">+AB37/AA37</f>
        <v>0.58333333333333337</v>
      </c>
    </row>
    <row r="38" spans="1:34">
      <c r="A38" s="114">
        <v>11</v>
      </c>
      <c r="B38" s="156" t="s">
        <v>116</v>
      </c>
      <c r="C38" s="98" cm="1">
        <f t="array" ref="C38">IFERROR(_xlfn.XLOOKUP(B38,'G1'!$AL$3:$AL$34,'G1'!$AM$3:$AP$34),0)</f>
        <v>0</v>
      </c>
      <c r="D38" s="98"/>
      <c r="E38" s="98"/>
      <c r="F38" s="98"/>
      <c r="G38" s="98" cm="1">
        <f t="array" ref="G38">IFERROR(_xlfn.XLOOKUP(B38,'G2'!$AL$3:$AL$34,'G2'!$AM$3:$AP$34),0)</f>
        <v>0</v>
      </c>
      <c r="H38" s="98"/>
      <c r="I38" s="98"/>
      <c r="J38" s="98"/>
      <c r="K38" s="98" cm="1">
        <f t="array" ref="K38">IFERROR(_xlfn.XLOOKUP(B38,'G3'!$AL$3:$AL$34,'G3'!$AM$3:$AP$34),0)</f>
        <v>0</v>
      </c>
      <c r="L38" s="98"/>
      <c r="M38" s="98"/>
      <c r="N38" s="98"/>
      <c r="O38" s="98" cm="1">
        <f t="array" ref="O38">IFERROR(_xlfn.XLOOKUP(B38,'G4'!$AL$3:$AL$34,'G4'!$AM$3:$AP$34),0)</f>
        <v>0</v>
      </c>
      <c r="P38" s="98"/>
      <c r="Q38" s="98"/>
      <c r="R38" s="98"/>
      <c r="S38" s="98" cm="1">
        <f t="array" ref="S38">IFERROR(_xlfn.XLOOKUP(B38,'G5'!$AL$3:$AL$34,'G5'!$AM$3:$AP$34),0)</f>
        <v>0</v>
      </c>
      <c r="T38" s="98"/>
      <c r="U38" s="98"/>
      <c r="V38" s="98"/>
      <c r="W38" s="98" cm="1">
        <f t="array" ref="W38">IFERROR(_xlfn.XLOOKUP(B38,'G6'!$AL$3:$AL$34,'G6'!$AM$3:$AP$34),0)</f>
        <v>0</v>
      </c>
      <c r="X38" s="98"/>
      <c r="Y38" s="98"/>
      <c r="Z38" s="98"/>
      <c r="AA38" s="93">
        <f t="shared" si="22"/>
        <v>0</v>
      </c>
      <c r="AB38" s="93">
        <f t="shared" si="23"/>
        <v>0</v>
      </c>
      <c r="AC38" s="93">
        <f t="shared" si="24"/>
        <v>0</v>
      </c>
      <c r="AD38" s="93">
        <f t="shared" si="25"/>
        <v>0</v>
      </c>
      <c r="AE38" s="97" t="e">
        <f t="shared" si="26"/>
        <v>#DIV/0!</v>
      </c>
    </row>
    <row r="39" spans="1:34">
      <c r="A39" s="113">
        <v>22</v>
      </c>
      <c r="B39" s="158" t="s">
        <v>118</v>
      </c>
      <c r="C39" s="98" cm="1">
        <f t="array" ref="C39">IFERROR(_xlfn.XLOOKUP(B39,'G1'!$AL$3:$AL$34,'G1'!$AM$3:$AP$34),0)</f>
        <v>0</v>
      </c>
      <c r="D39" s="98"/>
      <c r="E39" s="98"/>
      <c r="F39" s="98"/>
      <c r="G39" s="98" cm="1">
        <f t="array" ref="G39">IFERROR(_xlfn.XLOOKUP(B39,'G2'!$AL$3:$AL$34,'G2'!$AM$3:$AP$34),0)</f>
        <v>0</v>
      </c>
      <c r="H39" s="98"/>
      <c r="I39" s="98"/>
      <c r="J39" s="98"/>
      <c r="K39" s="98" cm="1">
        <f t="array" ref="K39">IFERROR(_xlfn.XLOOKUP(B39,'G3'!$AL$3:$AL$34,'G3'!$AM$3:$AP$34),0)</f>
        <v>0</v>
      </c>
      <c r="L39" s="98"/>
      <c r="M39" s="98"/>
      <c r="N39" s="98"/>
      <c r="O39" s="98" cm="1">
        <f t="array" ref="O39">IFERROR(_xlfn.XLOOKUP(B39,'G4'!$AL$3:$AL$34,'G4'!$AM$3:$AP$34),0)</f>
        <v>0</v>
      </c>
      <c r="P39" s="98"/>
      <c r="Q39" s="98"/>
      <c r="R39" s="98"/>
      <c r="S39" s="98" cm="1">
        <f t="array" ref="S39">IFERROR(_xlfn.XLOOKUP(B39,'G5'!$AL$3:$AL$34,'G5'!$AM$3:$AP$34),0)</f>
        <v>0</v>
      </c>
      <c r="T39" s="98"/>
      <c r="U39" s="98"/>
      <c r="V39" s="98"/>
      <c r="W39" s="98" cm="1">
        <f t="array" ref="W39">IFERROR(_xlfn.XLOOKUP(B39,'G6'!$AL$3:$AL$34,'G6'!$AM$3:$AP$34),0)</f>
        <v>0</v>
      </c>
      <c r="X39" s="98"/>
      <c r="Y39" s="98"/>
      <c r="Z39" s="98"/>
      <c r="AA39" s="93">
        <f t="shared" si="17"/>
        <v>0</v>
      </c>
      <c r="AB39" s="93">
        <f t="shared" si="18"/>
        <v>0</v>
      </c>
      <c r="AC39" s="93">
        <f t="shared" si="19"/>
        <v>0</v>
      </c>
      <c r="AD39" s="93">
        <f t="shared" si="20"/>
        <v>0</v>
      </c>
      <c r="AE39" s="97" t="e">
        <f t="shared" si="21"/>
        <v>#DIV/0!</v>
      </c>
    </row>
    <row r="40" spans="1:34" ht="16.8" thickBot="1">
      <c r="A40" s="113"/>
      <c r="B40" s="156"/>
      <c r="C40" s="98" cm="1">
        <f t="array" ref="C40:F40">IFERROR(_xlfn.XLOOKUP(B40,'G1'!$AL$3:$AL$34,'G1'!$AM$3:$AP$34),0)</f>
        <v>0</v>
      </c>
      <c r="D40" s="98">
        <v>0</v>
      </c>
      <c r="E40" s="98">
        <v>0</v>
      </c>
      <c r="F40" s="98">
        <v>0</v>
      </c>
      <c r="G40" s="98" cm="1">
        <f t="array" ref="G40:J40">IFERROR(_xlfn.XLOOKUP(B40,'G2'!$AL$3:$AL$34,'G2'!$AM$3:$AP$34),0)</f>
        <v>0</v>
      </c>
      <c r="H40" s="98">
        <v>0</v>
      </c>
      <c r="I40" s="98">
        <v>0</v>
      </c>
      <c r="J40" s="98">
        <v>0</v>
      </c>
      <c r="K40" s="98" cm="1">
        <f t="array" ref="K40:N40">IFERROR(_xlfn.XLOOKUP(B40,'G3'!$AL$3:$AL$34,'G3'!$AM$3:$AP$34),0)</f>
        <v>0</v>
      </c>
      <c r="L40" s="98">
        <v>0</v>
      </c>
      <c r="M40" s="98">
        <v>0</v>
      </c>
      <c r="N40" s="98">
        <v>0</v>
      </c>
      <c r="O40" s="98" cm="1">
        <f t="array" ref="O40:R40">IFERROR(_xlfn.XLOOKUP(B40,'G4'!$AL$3:$AL$34,'G4'!$AM$3:$AP$34),0)</f>
        <v>0</v>
      </c>
      <c r="P40" s="98">
        <v>0</v>
      </c>
      <c r="Q40" s="98">
        <v>0</v>
      </c>
      <c r="R40" s="98">
        <v>0</v>
      </c>
      <c r="S40" s="98" cm="1">
        <f t="array" ref="S40:V40">IFERROR(_xlfn.XLOOKUP(B40,'G5'!$AL$3:$AL$34,'G5'!$AM$3:$AP$34),0)</f>
        <v>0</v>
      </c>
      <c r="T40" s="98">
        <v>0</v>
      </c>
      <c r="U40" s="98">
        <v>0</v>
      </c>
      <c r="V40" s="98">
        <v>0</v>
      </c>
      <c r="W40" s="98" cm="1">
        <f t="array" ref="W40:Z40">IFERROR(_xlfn.XLOOKUP(B40,'G6'!$AL$3:$AL$34,'G6'!$AM$3:$AP$34),0)</f>
        <v>0</v>
      </c>
      <c r="X40" s="98">
        <v>0</v>
      </c>
      <c r="Y40" s="98">
        <v>0</v>
      </c>
      <c r="Z40" s="98">
        <v>0</v>
      </c>
      <c r="AA40" s="93">
        <f t="shared" si="17"/>
        <v>0</v>
      </c>
      <c r="AB40" s="93">
        <f t="shared" si="18"/>
        <v>0</v>
      </c>
      <c r="AC40" s="93">
        <f t="shared" si="19"/>
        <v>0</v>
      </c>
      <c r="AD40" s="93">
        <f t="shared" si="20"/>
        <v>0</v>
      </c>
      <c r="AE40" s="97" t="e">
        <f t="shared" si="21"/>
        <v>#DIV/0!</v>
      </c>
    </row>
    <row r="41" spans="1:34" ht="16.8" thickBot="1">
      <c r="B41" s="123"/>
      <c r="C41" s="56">
        <f t="shared" ref="C41:AD41" si="27">SUM(C32:C40)</f>
        <v>0</v>
      </c>
      <c r="D41" s="56">
        <f t="shared" si="27"/>
        <v>0</v>
      </c>
      <c r="E41" s="56">
        <f t="shared" si="27"/>
        <v>0</v>
      </c>
      <c r="F41" s="56">
        <f t="shared" si="27"/>
        <v>0</v>
      </c>
      <c r="G41" s="56">
        <f t="shared" si="27"/>
        <v>33</v>
      </c>
      <c r="H41" s="56">
        <f t="shared" si="27"/>
        <v>15</v>
      </c>
      <c r="I41" s="56">
        <f t="shared" si="27"/>
        <v>7</v>
      </c>
      <c r="J41" s="56">
        <f t="shared" si="27"/>
        <v>5</v>
      </c>
      <c r="K41" s="56">
        <f t="shared" si="27"/>
        <v>0</v>
      </c>
      <c r="L41" s="56">
        <f t="shared" si="27"/>
        <v>0</v>
      </c>
      <c r="M41" s="56">
        <f t="shared" si="27"/>
        <v>0</v>
      </c>
      <c r="N41" s="56">
        <f t="shared" si="27"/>
        <v>0</v>
      </c>
      <c r="O41" s="56">
        <f t="shared" si="27"/>
        <v>39</v>
      </c>
      <c r="P41" s="56">
        <f t="shared" si="27"/>
        <v>21</v>
      </c>
      <c r="Q41" s="56">
        <f t="shared" si="27"/>
        <v>6</v>
      </c>
      <c r="R41" s="56">
        <f t="shared" si="27"/>
        <v>9</v>
      </c>
      <c r="S41" s="56">
        <f t="shared" si="27"/>
        <v>0</v>
      </c>
      <c r="T41" s="56">
        <f t="shared" si="27"/>
        <v>0</v>
      </c>
      <c r="U41" s="56">
        <f t="shared" si="27"/>
        <v>0</v>
      </c>
      <c r="V41" s="56">
        <f t="shared" si="27"/>
        <v>0</v>
      </c>
      <c r="W41" s="56">
        <f t="shared" si="27"/>
        <v>0</v>
      </c>
      <c r="X41" s="56">
        <f t="shared" si="27"/>
        <v>0</v>
      </c>
      <c r="Y41" s="56">
        <f t="shared" si="27"/>
        <v>0</v>
      </c>
      <c r="Z41" s="56">
        <f t="shared" si="27"/>
        <v>0</v>
      </c>
      <c r="AA41" s="56">
        <f t="shared" si="27"/>
        <v>72</v>
      </c>
      <c r="AB41" s="56">
        <f t="shared" si="27"/>
        <v>36</v>
      </c>
      <c r="AC41" s="56">
        <f t="shared" si="27"/>
        <v>13</v>
      </c>
      <c r="AD41" s="56">
        <f t="shared" si="27"/>
        <v>14</v>
      </c>
      <c r="AE41" s="92">
        <f t="shared" si="21"/>
        <v>0.5</v>
      </c>
    </row>
    <row r="42" spans="1:34" ht="16.8" thickBot="1">
      <c r="B42" s="123"/>
    </row>
    <row r="43" spans="1:34" ht="16.8" thickBot="1">
      <c r="A43" s="33" t="s">
        <v>64</v>
      </c>
      <c r="B43" s="154" t="s">
        <v>70</v>
      </c>
      <c r="C43" s="233" t="s">
        <v>23</v>
      </c>
      <c r="D43" s="242"/>
      <c r="E43" s="242"/>
      <c r="F43" s="221"/>
      <c r="G43" s="233" t="s">
        <v>33</v>
      </c>
      <c r="H43" s="242"/>
      <c r="I43" s="242"/>
      <c r="J43" s="221"/>
      <c r="K43" s="233" t="s">
        <v>71</v>
      </c>
      <c r="L43" s="242"/>
      <c r="M43" s="242"/>
      <c r="N43" s="221"/>
      <c r="O43" s="233" t="s">
        <v>72</v>
      </c>
      <c r="P43" s="242"/>
      <c r="Q43" s="242"/>
      <c r="R43" s="221"/>
      <c r="S43" s="233" t="s">
        <v>73</v>
      </c>
      <c r="T43" s="242"/>
      <c r="U43" s="242"/>
      <c r="V43" s="221"/>
      <c r="W43" s="233" t="s">
        <v>74</v>
      </c>
      <c r="X43" s="242"/>
      <c r="Y43" s="242"/>
      <c r="Z43" s="221"/>
      <c r="AA43" s="233" t="s">
        <v>8</v>
      </c>
      <c r="AB43" s="242"/>
      <c r="AC43" s="242"/>
      <c r="AD43" s="242"/>
      <c r="AE43" s="243"/>
    </row>
    <row r="44" spans="1:34" ht="30.6" thickBot="1">
      <c r="A44" s="53" t="s">
        <v>37</v>
      </c>
      <c r="B44" s="155" t="s">
        <v>38</v>
      </c>
      <c r="C44" s="89" t="s">
        <v>28</v>
      </c>
      <c r="D44" s="89" t="s">
        <v>11</v>
      </c>
      <c r="E44" s="89" t="s">
        <v>31</v>
      </c>
      <c r="F44" s="89" t="s">
        <v>7</v>
      </c>
      <c r="G44" s="89" t="s">
        <v>28</v>
      </c>
      <c r="H44" s="43" t="s">
        <v>11</v>
      </c>
      <c r="I44" s="44" t="s">
        <v>31</v>
      </c>
      <c r="J44" s="46" t="s">
        <v>7</v>
      </c>
      <c r="K44" s="140" t="s">
        <v>28</v>
      </c>
      <c r="L44" s="140" t="s">
        <v>11</v>
      </c>
      <c r="M44" s="140" t="s">
        <v>31</v>
      </c>
      <c r="N44" s="140" t="s">
        <v>7</v>
      </c>
      <c r="O44" s="90" t="s">
        <v>28</v>
      </c>
      <c r="P44" s="89" t="s">
        <v>11</v>
      </c>
      <c r="Q44" s="89" t="s">
        <v>31</v>
      </c>
      <c r="R44" s="89" t="s">
        <v>7</v>
      </c>
      <c r="S44" s="90" t="s">
        <v>28</v>
      </c>
      <c r="T44" s="89" t="s">
        <v>11</v>
      </c>
      <c r="U44" s="89" t="s">
        <v>31</v>
      </c>
      <c r="V44" s="89" t="s">
        <v>7</v>
      </c>
      <c r="W44" s="90" t="s">
        <v>28</v>
      </c>
      <c r="X44" s="89" t="s">
        <v>11</v>
      </c>
      <c r="Y44" s="89" t="s">
        <v>31</v>
      </c>
      <c r="Z44" s="89" t="s">
        <v>7</v>
      </c>
      <c r="AA44" s="89" t="s">
        <v>28</v>
      </c>
      <c r="AB44" s="89" t="s">
        <v>11</v>
      </c>
      <c r="AC44" s="89" t="s">
        <v>31</v>
      </c>
      <c r="AD44" s="89" t="s">
        <v>7</v>
      </c>
      <c r="AE44" s="91" t="s">
        <v>39</v>
      </c>
    </row>
    <row r="45" spans="1:34">
      <c r="A45" s="119">
        <v>28</v>
      </c>
      <c r="B45" s="159" t="s">
        <v>42</v>
      </c>
      <c r="C45" s="98" cm="1">
        <f t="array" ref="C45:F45">IFERROR(_xlfn.XLOOKUP(B45,'G1'!$AL$3:$AL$34,'G1'!$AM$3:$AP$34),0)</f>
        <v>4</v>
      </c>
      <c r="D45" s="98">
        <v>0</v>
      </c>
      <c r="E45" s="98">
        <v>1</v>
      </c>
      <c r="F45" s="98">
        <v>4</v>
      </c>
      <c r="G45" s="98" cm="1">
        <f t="array" ref="G45">IFERROR(_xlfn.XLOOKUP(B45,'G2'!$AL$3:$AL$34,'G2'!$AM$3:$AP$34),0)</f>
        <v>0</v>
      </c>
      <c r="H45" s="98"/>
      <c r="I45" s="98"/>
      <c r="J45" s="98"/>
      <c r="K45" s="98" cm="1">
        <f t="array" ref="K45">IFERROR(_xlfn.XLOOKUP(B45,'G3'!$AL$3:$AL$34,'G3'!$AM$3:$AP$34),0)</f>
        <v>0</v>
      </c>
      <c r="L45" s="98"/>
      <c r="M45" s="98"/>
      <c r="N45" s="98"/>
      <c r="O45" s="98" cm="1">
        <f t="array" ref="O45:R45">IFERROR(_xlfn.XLOOKUP(B45,'G4'!$AL$3:$AL$34,'G4'!$AM$3:$AP$34),0)</f>
        <v>5</v>
      </c>
      <c r="P45" s="98">
        <v>3</v>
      </c>
      <c r="Q45" s="98">
        <v>4</v>
      </c>
      <c r="R45" s="98">
        <v>2</v>
      </c>
      <c r="S45" s="98" cm="1">
        <f t="array" ref="S45">IFERROR(_xlfn.XLOOKUP(B45,'G5'!$AL$3:$AL$34,'G5'!$AM$3:$AP$34),0)</f>
        <v>0</v>
      </c>
      <c r="T45" s="98"/>
      <c r="U45" s="98"/>
      <c r="V45" s="98"/>
      <c r="W45" s="98" cm="1">
        <f t="array" ref="W45:Z45">IFERROR(_xlfn.XLOOKUP(B45,'G6'!$AL$3:$AL$34,'G6'!$AM$3:$AP$34),0)</f>
        <v>3</v>
      </c>
      <c r="X45" s="98">
        <v>2</v>
      </c>
      <c r="Y45" s="98">
        <v>0</v>
      </c>
      <c r="Z45" s="98">
        <v>1</v>
      </c>
      <c r="AA45" s="93">
        <f t="shared" ref="AA45" si="28">+C45+G45+K45+O45+S45+W45</f>
        <v>12</v>
      </c>
      <c r="AB45" s="93">
        <f t="shared" ref="AB45" si="29">+D45+H45+L45+P45+T45+X45</f>
        <v>5</v>
      </c>
      <c r="AC45" s="93">
        <f t="shared" ref="AC45" si="30">+E45+I45+M45+Q45+U45+Y45</f>
        <v>5</v>
      </c>
      <c r="AD45" s="93">
        <f t="shared" ref="AD45" si="31">+F45+J45+N45+R45+V45+Z45</f>
        <v>7</v>
      </c>
      <c r="AE45" s="97">
        <f>+AB45/AA45</f>
        <v>0.41666666666666669</v>
      </c>
      <c r="AH45" s="128"/>
    </row>
    <row r="46" spans="1:34">
      <c r="A46" s="115">
        <v>15</v>
      </c>
      <c r="B46" s="160" t="s">
        <v>44</v>
      </c>
      <c r="C46" s="98" cm="1">
        <f t="array" ref="C46:F46">IFERROR(_xlfn.XLOOKUP(B46,'G1'!$AL$3:$AL$34,'G1'!$AM$3:$AP$34),0)</f>
        <v>4</v>
      </c>
      <c r="D46" s="98">
        <v>3</v>
      </c>
      <c r="E46" s="98">
        <v>0</v>
      </c>
      <c r="F46" s="98">
        <v>0</v>
      </c>
      <c r="G46" s="98" cm="1">
        <f t="array" ref="G46">IFERROR(_xlfn.XLOOKUP(B46,'G2'!$AL$3:$AL$34,'G2'!$AM$3:$AP$34),0)</f>
        <v>0</v>
      </c>
      <c r="H46" s="98"/>
      <c r="I46" s="98"/>
      <c r="J46" s="98"/>
      <c r="K46" s="98" cm="1">
        <f t="array" ref="K46">IFERROR(_xlfn.XLOOKUP(B46,'G3'!$AL$3:$AL$34,'G3'!$AM$3:$AP$34),0)</f>
        <v>0</v>
      </c>
      <c r="L46" s="98"/>
      <c r="M46" s="98"/>
      <c r="N46" s="98"/>
      <c r="O46" s="98" cm="1">
        <f t="array" ref="O46:R46">IFERROR(_xlfn.XLOOKUP(B46,'G4'!$AL$3:$AL$34,'G4'!$AM$3:$AP$34),0)</f>
        <v>5</v>
      </c>
      <c r="P46" s="98">
        <v>4</v>
      </c>
      <c r="Q46" s="98">
        <v>2</v>
      </c>
      <c r="R46" s="98">
        <v>1</v>
      </c>
      <c r="S46" s="98" cm="1">
        <f t="array" ref="S46">IFERROR(_xlfn.XLOOKUP(B46,'G5'!$AL$3:$AL$34,'G5'!$AM$3:$AP$34),0)</f>
        <v>0</v>
      </c>
      <c r="T46" s="98"/>
      <c r="U46" s="98"/>
      <c r="V46" s="98"/>
      <c r="W46" s="98" cm="1">
        <f t="array" ref="W46:Z46">IFERROR(_xlfn.XLOOKUP(B46,'G6'!$AL$3:$AL$34,'G6'!$AM$3:$AP$34),0)</f>
        <v>1</v>
      </c>
      <c r="X46" s="98">
        <v>1</v>
      </c>
      <c r="Y46" s="98">
        <v>0</v>
      </c>
      <c r="Z46" s="98">
        <v>0</v>
      </c>
      <c r="AA46" s="93">
        <f t="shared" ref="AA46:AA57" si="32">+C46+G46+K46+O46+S46+W46</f>
        <v>10</v>
      </c>
      <c r="AB46" s="93">
        <f t="shared" ref="AB46:AB57" si="33">+D46+H46+L46+P46+T46+X46</f>
        <v>8</v>
      </c>
      <c r="AC46" s="93">
        <f t="shared" ref="AC46:AC57" si="34">+E46+I46+M46+Q46+U46+Y46</f>
        <v>2</v>
      </c>
      <c r="AD46" s="93">
        <f t="shared" ref="AD46:AD57" si="35">+F46+J46+N46+R46+V46+Z46</f>
        <v>1</v>
      </c>
      <c r="AE46" s="97">
        <f t="shared" ref="AE46:AE58" si="36">+AB46/AA46</f>
        <v>0.8</v>
      </c>
      <c r="AH46" s="127"/>
    </row>
    <row r="47" spans="1:34">
      <c r="A47" s="119">
        <v>1</v>
      </c>
      <c r="B47" s="159" t="s">
        <v>41</v>
      </c>
      <c r="C47" s="98" cm="1">
        <f t="array" ref="C47:F47">IFERROR(_xlfn.XLOOKUP(B47,'G1'!$AL$3:$AL$34,'G1'!$AM$3:$AP$34),0)</f>
        <v>4</v>
      </c>
      <c r="D47" s="98">
        <v>1</v>
      </c>
      <c r="E47" s="98">
        <v>0</v>
      </c>
      <c r="F47" s="98">
        <v>3</v>
      </c>
      <c r="G47" s="98" cm="1">
        <f t="array" ref="G47">IFERROR(_xlfn.XLOOKUP(B47,'G2'!$AL$3:$AL$34,'G2'!$AM$3:$AP$34),0)</f>
        <v>0</v>
      </c>
      <c r="H47" s="98"/>
      <c r="I47" s="98"/>
      <c r="J47" s="98"/>
      <c r="K47" s="98" cm="1">
        <f t="array" ref="K47">IFERROR(_xlfn.XLOOKUP(B47,'G3'!$AL$3:$AL$34,'G3'!$AM$3:$AP$34),0)</f>
        <v>0</v>
      </c>
      <c r="L47" s="98"/>
      <c r="M47" s="98"/>
      <c r="N47" s="98"/>
      <c r="O47" s="98" cm="1">
        <f t="array" ref="O47:R47">IFERROR(_xlfn.XLOOKUP(B47,'G4'!$AL$3:$AL$34,'G4'!$AM$3:$AP$34),0)</f>
        <v>5</v>
      </c>
      <c r="P47" s="98">
        <v>2</v>
      </c>
      <c r="Q47" s="98">
        <v>1</v>
      </c>
      <c r="R47" s="98">
        <v>1</v>
      </c>
      <c r="S47" s="98" cm="1">
        <f t="array" ref="S47">IFERROR(_xlfn.XLOOKUP(B47,'G5'!$AL$3:$AL$34,'G5'!$AM$3:$AP$34),0)</f>
        <v>0</v>
      </c>
      <c r="T47" s="98"/>
      <c r="U47" s="98"/>
      <c r="V47" s="98"/>
      <c r="W47" s="98" cm="1">
        <f t="array" ref="W47:Z47">IFERROR(_xlfn.XLOOKUP(B47,'G6'!$AL$3:$AL$34,'G6'!$AM$3:$AP$34),0)</f>
        <v>4</v>
      </c>
      <c r="X47" s="98">
        <v>1</v>
      </c>
      <c r="Y47" s="98">
        <v>2</v>
      </c>
      <c r="Z47" s="98">
        <v>2</v>
      </c>
      <c r="AA47" s="93">
        <f t="shared" si="32"/>
        <v>13</v>
      </c>
      <c r="AB47" s="93">
        <f t="shared" si="33"/>
        <v>4</v>
      </c>
      <c r="AC47" s="93">
        <f t="shared" si="34"/>
        <v>3</v>
      </c>
      <c r="AD47" s="93">
        <f t="shared" si="35"/>
        <v>6</v>
      </c>
      <c r="AE47" s="97">
        <f t="shared" si="36"/>
        <v>0.30769230769230771</v>
      </c>
      <c r="AH47" s="128"/>
    </row>
    <row r="48" spans="1:34">
      <c r="A48" s="115">
        <v>37</v>
      </c>
      <c r="B48" s="160" t="s">
        <v>46</v>
      </c>
      <c r="C48" s="98" cm="1">
        <f t="array" ref="C48:F48">IFERROR(_xlfn.XLOOKUP(B48,'G1'!$AL$3:$AL$34,'G1'!$AM$3:$AP$34),0)</f>
        <v>4</v>
      </c>
      <c r="D48" s="98">
        <v>1</v>
      </c>
      <c r="E48" s="98">
        <v>0</v>
      </c>
      <c r="F48" s="98">
        <v>2</v>
      </c>
      <c r="G48" s="98" cm="1">
        <f t="array" ref="G48">IFERROR(_xlfn.XLOOKUP(B48,'G2'!$AL$3:$AL$34,'G2'!$AM$3:$AP$34),0)</f>
        <v>0</v>
      </c>
      <c r="H48" s="98"/>
      <c r="I48" s="98"/>
      <c r="J48" s="98"/>
      <c r="K48" s="98" cm="1">
        <f t="array" ref="K48">IFERROR(_xlfn.XLOOKUP(B48,'G3'!$AL$3:$AL$34,'G3'!$AM$3:$AP$34),0)</f>
        <v>0</v>
      </c>
      <c r="L48" s="98"/>
      <c r="M48" s="98"/>
      <c r="N48" s="98"/>
      <c r="O48" s="98" cm="1">
        <f t="array" ref="O48:R48">IFERROR(_xlfn.XLOOKUP(B48,'G4'!$AL$3:$AL$34,'G4'!$AM$3:$AP$34),0)</f>
        <v>4</v>
      </c>
      <c r="P48" s="98">
        <v>0</v>
      </c>
      <c r="Q48" s="98">
        <v>1</v>
      </c>
      <c r="R48" s="98">
        <v>4</v>
      </c>
      <c r="S48" s="98" cm="1">
        <f t="array" ref="S48">IFERROR(_xlfn.XLOOKUP(B48,'G5'!$AL$3:$AL$34,'G5'!$AM$3:$AP$34),0)</f>
        <v>0</v>
      </c>
      <c r="T48" s="98"/>
      <c r="U48" s="98"/>
      <c r="V48" s="98"/>
      <c r="W48" s="98" cm="1">
        <f t="array" ref="W48:Z48">IFERROR(_xlfn.XLOOKUP(B48,'G6'!$AL$3:$AL$34,'G6'!$AM$3:$AP$34),0)</f>
        <v>4</v>
      </c>
      <c r="X48" s="98">
        <v>1</v>
      </c>
      <c r="Y48" s="98">
        <v>2</v>
      </c>
      <c r="Z48" s="98">
        <v>3</v>
      </c>
      <c r="AA48" s="93">
        <f t="shared" si="32"/>
        <v>12</v>
      </c>
      <c r="AB48" s="93">
        <f t="shared" si="33"/>
        <v>2</v>
      </c>
      <c r="AC48" s="93">
        <f t="shared" si="34"/>
        <v>3</v>
      </c>
      <c r="AD48" s="93">
        <f t="shared" si="35"/>
        <v>9</v>
      </c>
      <c r="AE48" s="97">
        <f t="shared" si="36"/>
        <v>0.16666666666666666</v>
      </c>
      <c r="AH48" s="127"/>
    </row>
    <row r="49" spans="1:34">
      <c r="A49" s="115">
        <v>66</v>
      </c>
      <c r="B49" s="161" t="s">
        <v>47</v>
      </c>
      <c r="C49" s="98" cm="1">
        <f t="array" ref="C49:F49">IFERROR(_xlfn.XLOOKUP(B49,'G1'!$AL$3:$AL$34,'G1'!$AM$3:$AP$34),0)</f>
        <v>2</v>
      </c>
      <c r="D49" s="98">
        <v>0</v>
      </c>
      <c r="E49" s="98">
        <v>0</v>
      </c>
      <c r="F49" s="98">
        <v>2</v>
      </c>
      <c r="G49" s="98" cm="1">
        <f t="array" ref="G49">IFERROR(_xlfn.XLOOKUP(B49,'G2'!$AL$3:$AL$34,'G2'!$AM$3:$AP$34),0)</f>
        <v>0</v>
      </c>
      <c r="H49" s="98"/>
      <c r="I49" s="98"/>
      <c r="J49" s="98"/>
      <c r="K49" s="98" cm="1">
        <f t="array" ref="K49">IFERROR(_xlfn.XLOOKUP(B49,'G3'!$AL$3:$AL$34,'G3'!$AM$3:$AP$34),0)</f>
        <v>0</v>
      </c>
      <c r="L49" s="98"/>
      <c r="M49" s="98"/>
      <c r="N49" s="98"/>
      <c r="O49" s="98" cm="1">
        <f t="array" ref="O49:R49">IFERROR(_xlfn.XLOOKUP(B49,'G4'!$AL$3:$AL$34,'G4'!$AM$3:$AP$34),0)</f>
        <v>2</v>
      </c>
      <c r="P49" s="98">
        <v>0</v>
      </c>
      <c r="Q49" s="98">
        <v>0</v>
      </c>
      <c r="R49" s="98">
        <v>1</v>
      </c>
      <c r="S49" s="98" cm="1">
        <f t="array" ref="S49">IFERROR(_xlfn.XLOOKUP(B49,'G5'!$AL$3:$AL$34,'G5'!$AM$3:$AP$34),0)</f>
        <v>0</v>
      </c>
      <c r="T49" s="98"/>
      <c r="U49" s="98"/>
      <c r="V49" s="98"/>
      <c r="W49" s="98" cm="1">
        <f t="array" ref="W49:Z49">IFERROR(_xlfn.XLOOKUP(B49,'G6'!$AL$3:$AL$34,'G6'!$AM$3:$AP$34),0)</f>
        <v>3</v>
      </c>
      <c r="X49" s="98">
        <v>0</v>
      </c>
      <c r="Y49" s="98">
        <v>0</v>
      </c>
      <c r="Z49" s="98">
        <v>2</v>
      </c>
      <c r="AA49" s="93">
        <f t="shared" si="32"/>
        <v>7</v>
      </c>
      <c r="AB49" s="93">
        <f t="shared" si="33"/>
        <v>0</v>
      </c>
      <c r="AC49" s="93">
        <f t="shared" si="34"/>
        <v>0</v>
      </c>
      <c r="AD49" s="93">
        <f t="shared" si="35"/>
        <v>5</v>
      </c>
      <c r="AE49" s="97">
        <f t="shared" si="36"/>
        <v>0</v>
      </c>
      <c r="AH49" s="126"/>
    </row>
    <row r="50" spans="1:34">
      <c r="A50" s="115">
        <v>421</v>
      </c>
      <c r="B50" s="162" t="s">
        <v>49</v>
      </c>
      <c r="C50" s="98" cm="1">
        <f t="array" ref="C50:F50">IFERROR(_xlfn.XLOOKUP(B50,'G1'!$AL$3:$AL$34,'G1'!$AM$3:$AP$34),0)</f>
        <v>2</v>
      </c>
      <c r="D50" s="98">
        <v>0</v>
      </c>
      <c r="E50" s="98">
        <v>0</v>
      </c>
      <c r="F50" s="98">
        <v>2</v>
      </c>
      <c r="G50" s="98" cm="1">
        <f t="array" ref="G50">IFERROR(_xlfn.XLOOKUP(B50,'G2'!$AL$3:$AL$34,'G2'!$AM$3:$AP$34),0)</f>
        <v>0</v>
      </c>
      <c r="H50" s="98"/>
      <c r="I50" s="98"/>
      <c r="J50" s="98"/>
      <c r="K50" s="98" cm="1">
        <f t="array" ref="K50">IFERROR(_xlfn.XLOOKUP(B50,'G3'!$AL$3:$AL$34,'G3'!$AM$3:$AP$34),0)</f>
        <v>0</v>
      </c>
      <c r="L50" s="98"/>
      <c r="M50" s="98"/>
      <c r="N50" s="98"/>
      <c r="O50" s="98" cm="1">
        <f t="array" ref="O50:R50">IFERROR(_xlfn.XLOOKUP(B50,'G4'!$AL$3:$AL$34,'G4'!$AM$3:$AP$34),0)</f>
        <v>2</v>
      </c>
      <c r="P50" s="98">
        <v>0</v>
      </c>
      <c r="Q50" s="98">
        <v>0</v>
      </c>
      <c r="R50" s="98">
        <v>2</v>
      </c>
      <c r="S50" s="98" cm="1">
        <f t="array" ref="S50">IFERROR(_xlfn.XLOOKUP(B50,'G5'!$AL$3:$AL$34,'G5'!$AM$3:$AP$34),0)</f>
        <v>0</v>
      </c>
      <c r="T50" s="98"/>
      <c r="U50" s="98"/>
      <c r="V50" s="98"/>
      <c r="W50" s="98" cm="1">
        <f t="array" ref="W50:Z50">IFERROR(_xlfn.XLOOKUP(B50,'G6'!$AL$3:$AL$34,'G6'!$AM$3:$AP$34),0)</f>
        <v>4</v>
      </c>
      <c r="X50" s="98">
        <v>0</v>
      </c>
      <c r="Y50" s="98">
        <v>1</v>
      </c>
      <c r="Z50" s="98">
        <v>4</v>
      </c>
      <c r="AA50" s="93">
        <f t="shared" si="32"/>
        <v>8</v>
      </c>
      <c r="AB50" s="93">
        <f t="shared" si="33"/>
        <v>0</v>
      </c>
      <c r="AC50" s="93">
        <f t="shared" si="34"/>
        <v>1</v>
      </c>
      <c r="AD50" s="93">
        <f t="shared" si="35"/>
        <v>8</v>
      </c>
      <c r="AE50" s="97">
        <f t="shared" si="36"/>
        <v>0</v>
      </c>
      <c r="AH50" s="126"/>
    </row>
    <row r="51" spans="1:34">
      <c r="A51" s="115">
        <v>17</v>
      </c>
      <c r="B51" s="161" t="s">
        <v>123</v>
      </c>
      <c r="C51" s="98" cm="1">
        <f t="array" ref="C51:F51">IFERROR(_xlfn.XLOOKUP(B51,'G1'!$AL$3:$AL$34,'G1'!$AM$3:$AP$34),0)</f>
        <v>4</v>
      </c>
      <c r="D51" s="98">
        <v>1</v>
      </c>
      <c r="E51" s="98">
        <v>0</v>
      </c>
      <c r="F51" s="98">
        <v>2</v>
      </c>
      <c r="G51" s="98" cm="1">
        <f t="array" ref="G51">IFERROR(_xlfn.XLOOKUP(B51,'G2'!$AL$3:$AL$34,'G2'!$AM$3:$AP$34),0)</f>
        <v>0</v>
      </c>
      <c r="H51" s="98"/>
      <c r="I51" s="98"/>
      <c r="J51" s="98"/>
      <c r="K51" s="98" cm="1">
        <f t="array" ref="K51">IFERROR(_xlfn.XLOOKUP(B51,'G3'!$AL$3:$AL$34,'G3'!$AM$3:$AP$34),0)</f>
        <v>0</v>
      </c>
      <c r="L51" s="98"/>
      <c r="M51" s="98"/>
      <c r="N51" s="98"/>
      <c r="O51" s="98" cm="1">
        <f t="array" ref="O51:R51">IFERROR(_xlfn.XLOOKUP(B51,'G4'!$AL$3:$AL$34,'G4'!$AM$3:$AP$34),0)</f>
        <v>5</v>
      </c>
      <c r="P51" s="98">
        <v>1</v>
      </c>
      <c r="Q51" s="98">
        <v>1</v>
      </c>
      <c r="R51" s="98">
        <v>1</v>
      </c>
      <c r="S51" s="98" cm="1">
        <f t="array" ref="S51">IFERROR(_xlfn.XLOOKUP(B51,'G5'!$AL$3:$AL$34,'G5'!$AM$3:$AP$34),0)</f>
        <v>0</v>
      </c>
      <c r="T51" s="98"/>
      <c r="U51" s="98"/>
      <c r="V51" s="98"/>
      <c r="W51" s="98" cm="1">
        <f t="array" ref="W51:Z51">IFERROR(_xlfn.XLOOKUP(B51,'G6'!$AL$3:$AL$34,'G6'!$AM$3:$AP$34),0)</f>
        <v>4</v>
      </c>
      <c r="X51" s="98">
        <v>0</v>
      </c>
      <c r="Y51" s="98">
        <v>3</v>
      </c>
      <c r="Z51" s="98">
        <v>4</v>
      </c>
      <c r="AA51" s="93">
        <f t="shared" si="32"/>
        <v>13</v>
      </c>
      <c r="AB51" s="93">
        <f t="shared" si="33"/>
        <v>2</v>
      </c>
      <c r="AC51" s="93">
        <f t="shared" si="34"/>
        <v>4</v>
      </c>
      <c r="AD51" s="93">
        <f t="shared" si="35"/>
        <v>7</v>
      </c>
      <c r="AE51" s="97">
        <f t="shared" si="36"/>
        <v>0.15384615384615385</v>
      </c>
      <c r="AH51" s="126"/>
    </row>
    <row r="52" spans="1:34">
      <c r="A52" s="119"/>
      <c r="B52" s="163"/>
      <c r="C52" s="98" cm="1">
        <f t="array" ref="C52:F52">IFERROR(_xlfn.XLOOKUP(B52,'G1'!$AL$3:$AL$34,'G1'!$AM$3:$AP$34),0)</f>
        <v>0</v>
      </c>
      <c r="D52" s="98">
        <v>0</v>
      </c>
      <c r="E52" s="98">
        <v>0</v>
      </c>
      <c r="F52" s="98">
        <v>0</v>
      </c>
      <c r="G52" s="98" cm="1">
        <f t="array" ref="G52:J52">IFERROR(_xlfn.XLOOKUP(B52,'G2'!$AL$3:$AL$34,'G2'!$AM$3:$AP$34),0)</f>
        <v>0</v>
      </c>
      <c r="H52" s="98">
        <v>0</v>
      </c>
      <c r="I52" s="98">
        <v>0</v>
      </c>
      <c r="J52" s="98">
        <v>0</v>
      </c>
      <c r="K52" s="98" cm="1">
        <f t="array" ref="K52:N52">IFERROR(_xlfn.XLOOKUP(B52,'G3'!$AL$3:$AL$34,'G3'!$AM$3:$AP$34),0)</f>
        <v>0</v>
      </c>
      <c r="L52" s="98">
        <v>0</v>
      </c>
      <c r="M52" s="98">
        <v>0</v>
      </c>
      <c r="N52" s="98">
        <v>0</v>
      </c>
      <c r="O52" s="98" cm="1">
        <f t="array" ref="O52:R52">IFERROR(_xlfn.XLOOKUP(B52,'G4'!$AL$3:$AL$34,'G4'!$AM$3:$AP$34),0)</f>
        <v>0</v>
      </c>
      <c r="P52" s="98">
        <v>0</v>
      </c>
      <c r="Q52" s="98">
        <v>0</v>
      </c>
      <c r="R52" s="98">
        <v>0</v>
      </c>
      <c r="S52" s="98" cm="1">
        <f t="array" ref="S52:V52">IFERROR(_xlfn.XLOOKUP(B52,'G5'!$AL$3:$AL$34,'G5'!$AM$3:$AP$34),0)</f>
        <v>0</v>
      </c>
      <c r="T52" s="98">
        <v>0</v>
      </c>
      <c r="U52" s="98">
        <v>0</v>
      </c>
      <c r="V52" s="98">
        <v>0</v>
      </c>
      <c r="W52" s="98" cm="1">
        <f t="array" ref="W52:Z52">IFERROR(_xlfn.XLOOKUP(B52,'G6'!$AL$3:$AL$34,'G6'!$AM$3:$AP$34),0)</f>
        <v>0</v>
      </c>
      <c r="X52" s="98">
        <v>0</v>
      </c>
      <c r="Y52" s="98">
        <v>0</v>
      </c>
      <c r="Z52" s="98">
        <v>0</v>
      </c>
      <c r="AA52" s="93">
        <f t="shared" si="32"/>
        <v>0</v>
      </c>
      <c r="AB52" s="93">
        <f t="shared" si="33"/>
        <v>0</v>
      </c>
      <c r="AC52" s="93">
        <f t="shared" si="34"/>
        <v>0</v>
      </c>
      <c r="AD52" s="93">
        <f t="shared" si="35"/>
        <v>0</v>
      </c>
      <c r="AE52" s="97" t="e">
        <f t="shared" si="36"/>
        <v>#DIV/0!</v>
      </c>
      <c r="AH52" s="128"/>
    </row>
    <row r="53" spans="1:34">
      <c r="A53" s="115"/>
      <c r="B53" s="161"/>
      <c r="C53" s="98" cm="1">
        <f t="array" ref="C53:F53">IFERROR(_xlfn.XLOOKUP(B53,'G1'!$AL$3:$AL$34,'G1'!$AM$3:$AP$34),0)</f>
        <v>0</v>
      </c>
      <c r="D53" s="98">
        <v>0</v>
      </c>
      <c r="E53" s="98">
        <v>0</v>
      </c>
      <c r="F53" s="98">
        <v>0</v>
      </c>
      <c r="G53" s="98" cm="1">
        <f t="array" ref="G53:J53">IFERROR(_xlfn.XLOOKUP(B53,'G2'!$AL$3:$AL$34,'G2'!$AM$3:$AP$34),0)</f>
        <v>0</v>
      </c>
      <c r="H53" s="98">
        <v>0</v>
      </c>
      <c r="I53" s="98">
        <v>0</v>
      </c>
      <c r="J53" s="98">
        <v>0</v>
      </c>
      <c r="K53" s="98" cm="1">
        <f t="array" ref="K53:N53">IFERROR(_xlfn.XLOOKUP(B53,'G3'!$AL$3:$AL$34,'G3'!$AM$3:$AP$34),0)</f>
        <v>0</v>
      </c>
      <c r="L53" s="98">
        <v>0</v>
      </c>
      <c r="M53" s="98">
        <v>0</v>
      </c>
      <c r="N53" s="98">
        <v>0</v>
      </c>
      <c r="O53" s="98" cm="1">
        <f t="array" ref="O53:R53">IFERROR(_xlfn.XLOOKUP(B53,'G4'!$AL$3:$AL$34,'G4'!$AM$3:$AP$34),0)</f>
        <v>0</v>
      </c>
      <c r="P53" s="98">
        <v>0</v>
      </c>
      <c r="Q53" s="98">
        <v>0</v>
      </c>
      <c r="R53" s="98">
        <v>0</v>
      </c>
      <c r="S53" s="98" cm="1">
        <f t="array" ref="S53:V53">IFERROR(_xlfn.XLOOKUP(B53,'G5'!$AL$3:$AL$34,'G5'!$AM$3:$AP$34),0)</f>
        <v>0</v>
      </c>
      <c r="T53" s="98">
        <v>0</v>
      </c>
      <c r="U53" s="98">
        <v>0</v>
      </c>
      <c r="V53" s="98">
        <v>0</v>
      </c>
      <c r="W53" s="98" cm="1">
        <f t="array" ref="W53:Z53">IFERROR(_xlfn.XLOOKUP(B53,'G6'!$AL$3:$AL$34,'G6'!$AM$3:$AP$34),0)</f>
        <v>0</v>
      </c>
      <c r="X53" s="98">
        <v>0</v>
      </c>
      <c r="Y53" s="98">
        <v>0</v>
      </c>
      <c r="Z53" s="98">
        <v>0</v>
      </c>
      <c r="AA53" s="93">
        <f t="shared" si="32"/>
        <v>0</v>
      </c>
      <c r="AB53" s="93">
        <f t="shared" si="33"/>
        <v>0</v>
      </c>
      <c r="AC53" s="93">
        <f t="shared" si="34"/>
        <v>0</v>
      </c>
      <c r="AD53" s="93">
        <f t="shared" si="35"/>
        <v>0</v>
      </c>
      <c r="AE53" s="97" t="e">
        <f t="shared" si="36"/>
        <v>#DIV/0!</v>
      </c>
      <c r="AH53" s="126"/>
    </row>
    <row r="54" spans="1:34">
      <c r="A54" s="115"/>
      <c r="B54" s="162"/>
      <c r="C54" s="98" cm="1">
        <f t="array" ref="C54:F54">IFERROR(_xlfn.XLOOKUP(B54,'G1'!$AL$3:$AL$34,'G1'!$AM$3:$AP$34),0)</f>
        <v>0</v>
      </c>
      <c r="D54" s="98">
        <v>0</v>
      </c>
      <c r="E54" s="98">
        <v>0</v>
      </c>
      <c r="F54" s="98">
        <v>0</v>
      </c>
      <c r="G54" s="98" cm="1">
        <f t="array" ref="G54:J54">IFERROR(_xlfn.XLOOKUP(B54,'G2'!$AL$3:$AL$34,'G2'!$AM$3:$AP$34),0)</f>
        <v>0</v>
      </c>
      <c r="H54" s="98">
        <v>0</v>
      </c>
      <c r="I54" s="98">
        <v>0</v>
      </c>
      <c r="J54" s="98">
        <v>0</v>
      </c>
      <c r="K54" s="98" cm="1">
        <f t="array" ref="K54:N54">IFERROR(_xlfn.XLOOKUP(B54,'G3'!$AL$3:$AL$34,'G3'!$AM$3:$AP$34),0)</f>
        <v>0</v>
      </c>
      <c r="L54" s="98">
        <v>0</v>
      </c>
      <c r="M54" s="98">
        <v>0</v>
      </c>
      <c r="N54" s="98">
        <v>0</v>
      </c>
      <c r="O54" s="98" cm="1">
        <f t="array" ref="O54:R54">IFERROR(_xlfn.XLOOKUP(B54,'G4'!$AL$3:$AL$34,'G4'!$AM$3:$AP$34),0)</f>
        <v>0</v>
      </c>
      <c r="P54" s="98">
        <v>0</v>
      </c>
      <c r="Q54" s="98">
        <v>0</v>
      </c>
      <c r="R54" s="98">
        <v>0</v>
      </c>
      <c r="S54" s="98" cm="1">
        <f t="array" ref="S54:V54">IFERROR(_xlfn.XLOOKUP(B54,'G5'!$AL$3:$AL$34,'G5'!$AM$3:$AP$34),0)</f>
        <v>0</v>
      </c>
      <c r="T54" s="98">
        <v>0</v>
      </c>
      <c r="U54" s="98">
        <v>0</v>
      </c>
      <c r="V54" s="98">
        <v>0</v>
      </c>
      <c r="W54" s="98" cm="1">
        <f t="array" ref="W54:Z54">IFERROR(_xlfn.XLOOKUP(B54,'G6'!$AL$3:$AL$34,'G6'!$AM$3:$AP$34),0)</f>
        <v>0</v>
      </c>
      <c r="X54" s="98">
        <v>0</v>
      </c>
      <c r="Y54" s="98">
        <v>0</v>
      </c>
      <c r="Z54" s="98">
        <v>0</v>
      </c>
      <c r="AA54" s="93">
        <f t="shared" si="32"/>
        <v>0</v>
      </c>
      <c r="AB54" s="93">
        <f t="shared" si="33"/>
        <v>0</v>
      </c>
      <c r="AC54" s="93">
        <f t="shared" si="34"/>
        <v>0</v>
      </c>
      <c r="AD54" s="93">
        <f t="shared" si="35"/>
        <v>0</v>
      </c>
      <c r="AE54" s="97" t="e">
        <f t="shared" si="36"/>
        <v>#DIV/0!</v>
      </c>
      <c r="AH54" s="126"/>
    </row>
    <row r="55" spans="1:34">
      <c r="A55" s="115"/>
      <c r="B55" s="161"/>
      <c r="C55" s="98" cm="1">
        <f t="array" ref="C55:F55">IFERROR(_xlfn.XLOOKUP(B55,'G1'!$AL$3:$AL$34,'G1'!$AM$3:$AP$34),0)</f>
        <v>0</v>
      </c>
      <c r="D55" s="98">
        <v>0</v>
      </c>
      <c r="E55" s="98">
        <v>0</v>
      </c>
      <c r="F55" s="98">
        <v>0</v>
      </c>
      <c r="G55" s="98" cm="1">
        <f t="array" ref="G55:J55">IFERROR(_xlfn.XLOOKUP(B55,'G2'!$AL$3:$AL$34,'G2'!$AM$3:$AP$34),0)</f>
        <v>0</v>
      </c>
      <c r="H55" s="98">
        <v>0</v>
      </c>
      <c r="I55" s="98">
        <v>0</v>
      </c>
      <c r="J55" s="98">
        <v>0</v>
      </c>
      <c r="K55" s="98" cm="1">
        <f t="array" ref="K55:N55">IFERROR(_xlfn.XLOOKUP(B55,'G3'!$AL$3:$AL$34,'G3'!$AM$3:$AP$34),0)</f>
        <v>0</v>
      </c>
      <c r="L55" s="98">
        <v>0</v>
      </c>
      <c r="M55" s="98">
        <v>0</v>
      </c>
      <c r="N55" s="98">
        <v>0</v>
      </c>
      <c r="O55" s="98" cm="1">
        <f t="array" ref="O55:R55">IFERROR(_xlfn.XLOOKUP(B55,'G4'!$AL$3:$AL$34,'G4'!$AM$3:$AP$34),0)</f>
        <v>0</v>
      </c>
      <c r="P55" s="98">
        <v>0</v>
      </c>
      <c r="Q55" s="98">
        <v>0</v>
      </c>
      <c r="R55" s="98">
        <v>0</v>
      </c>
      <c r="S55" s="98" cm="1">
        <f t="array" ref="S55:V55">IFERROR(_xlfn.XLOOKUP(B55,'G5'!$AL$3:$AL$34,'G5'!$AM$3:$AP$34),0)</f>
        <v>0</v>
      </c>
      <c r="T55" s="98">
        <v>0</v>
      </c>
      <c r="U55" s="98">
        <v>0</v>
      </c>
      <c r="V55" s="98">
        <v>0</v>
      </c>
      <c r="W55" s="98" cm="1">
        <f t="array" ref="W55:Z55">IFERROR(_xlfn.XLOOKUP(B55,'G6'!$AL$3:$AL$34,'G6'!$AM$3:$AP$34),0)</f>
        <v>0</v>
      </c>
      <c r="X55" s="98">
        <v>0</v>
      </c>
      <c r="Y55" s="98">
        <v>0</v>
      </c>
      <c r="Z55" s="98">
        <v>0</v>
      </c>
      <c r="AA55" s="93">
        <f t="shared" si="32"/>
        <v>0</v>
      </c>
      <c r="AB55" s="93">
        <f t="shared" si="33"/>
        <v>0</v>
      </c>
      <c r="AC55" s="93">
        <f t="shared" si="34"/>
        <v>0</v>
      </c>
      <c r="AD55" s="93">
        <f t="shared" si="35"/>
        <v>0</v>
      </c>
      <c r="AE55" s="97" t="e">
        <f t="shared" si="36"/>
        <v>#DIV/0!</v>
      </c>
      <c r="AH55" s="126"/>
    </row>
    <row r="56" spans="1:34">
      <c r="A56" s="119"/>
      <c r="B56" s="163"/>
      <c r="C56" s="98" cm="1">
        <f t="array" ref="C56:F56">IFERROR(_xlfn.XLOOKUP(B56,'G1'!$AL$3:$AL$34,'G1'!$AM$3:$AP$34),0)</f>
        <v>0</v>
      </c>
      <c r="D56" s="98">
        <v>0</v>
      </c>
      <c r="E56" s="98">
        <v>0</v>
      </c>
      <c r="F56" s="98">
        <v>0</v>
      </c>
      <c r="G56" s="98" cm="1">
        <f t="array" ref="G56:J56">IFERROR(_xlfn.XLOOKUP(B56,'G2'!$AL$3:$AL$34,'G2'!$AM$3:$AP$34),0)</f>
        <v>0</v>
      </c>
      <c r="H56" s="98">
        <v>0</v>
      </c>
      <c r="I56" s="98">
        <v>0</v>
      </c>
      <c r="J56" s="98">
        <v>0</v>
      </c>
      <c r="K56" s="98" cm="1">
        <f t="array" ref="K56:N56">IFERROR(_xlfn.XLOOKUP(B56,'G3'!$AL$3:$AL$34,'G3'!$AM$3:$AP$34),0)</f>
        <v>0</v>
      </c>
      <c r="L56" s="98">
        <v>0</v>
      </c>
      <c r="M56" s="98">
        <v>0</v>
      </c>
      <c r="N56" s="98">
        <v>0</v>
      </c>
      <c r="O56" s="98" cm="1">
        <f t="array" ref="O56:R56">IFERROR(_xlfn.XLOOKUP(B56,'G4'!$AL$3:$AL$34,'G4'!$AM$3:$AP$34),0)</f>
        <v>0</v>
      </c>
      <c r="P56" s="98">
        <v>0</v>
      </c>
      <c r="Q56" s="98">
        <v>0</v>
      </c>
      <c r="R56" s="98">
        <v>0</v>
      </c>
      <c r="S56" s="98" cm="1">
        <f t="array" ref="S56:V56">IFERROR(_xlfn.XLOOKUP(B56,'G5'!$AL$3:$AL$34,'G5'!$AM$3:$AP$34),0)</f>
        <v>0</v>
      </c>
      <c r="T56" s="98">
        <v>0</v>
      </c>
      <c r="U56" s="98">
        <v>0</v>
      </c>
      <c r="V56" s="98">
        <v>0</v>
      </c>
      <c r="W56" s="98" cm="1">
        <f t="array" ref="W56:Z56">IFERROR(_xlfn.XLOOKUP(B56,'G6'!$AL$3:$AL$34,'G6'!$AM$3:$AP$34),0)</f>
        <v>0</v>
      </c>
      <c r="X56" s="98">
        <v>0</v>
      </c>
      <c r="Y56" s="98">
        <v>0</v>
      </c>
      <c r="Z56" s="98">
        <v>0</v>
      </c>
      <c r="AA56" s="93">
        <f t="shared" si="32"/>
        <v>0</v>
      </c>
      <c r="AB56" s="93">
        <f t="shared" si="33"/>
        <v>0</v>
      </c>
      <c r="AC56" s="93">
        <f t="shared" si="34"/>
        <v>0</v>
      </c>
      <c r="AD56" s="93">
        <f t="shared" si="35"/>
        <v>0</v>
      </c>
      <c r="AE56" s="97" t="e">
        <f t="shared" si="36"/>
        <v>#DIV/0!</v>
      </c>
      <c r="AH56" s="128"/>
    </row>
    <row r="57" spans="1:34" ht="16.8" thickBot="1">
      <c r="A57" s="119"/>
      <c r="B57" s="159"/>
      <c r="C57" s="98" cm="1">
        <f t="array" ref="C57:F57">IFERROR(_xlfn.XLOOKUP(B57,'G1'!$AL$3:$AL$34,'G1'!$AM$3:$AP$34),0)</f>
        <v>0</v>
      </c>
      <c r="D57" s="98">
        <v>0</v>
      </c>
      <c r="E57" s="98">
        <v>0</v>
      </c>
      <c r="F57" s="98">
        <v>0</v>
      </c>
      <c r="G57" s="98" cm="1">
        <f t="array" ref="G57:J57">IFERROR(_xlfn.XLOOKUP(B57,'G2'!$AL$3:$AL$34,'G2'!$AM$3:$AP$34),0)</f>
        <v>0</v>
      </c>
      <c r="H57" s="98">
        <v>0</v>
      </c>
      <c r="I57" s="98">
        <v>0</v>
      </c>
      <c r="J57" s="98">
        <v>0</v>
      </c>
      <c r="K57" s="98" cm="1">
        <f t="array" ref="K57:N57">IFERROR(_xlfn.XLOOKUP(B57,'G3'!$AL$3:$AL$34,'G3'!$AM$3:$AP$34),0)</f>
        <v>0</v>
      </c>
      <c r="L57" s="98">
        <v>0</v>
      </c>
      <c r="M57" s="98">
        <v>0</v>
      </c>
      <c r="N57" s="98">
        <v>0</v>
      </c>
      <c r="O57" s="98" cm="1">
        <f t="array" ref="O57:R57">IFERROR(_xlfn.XLOOKUP(B57,'G4'!$AL$3:$AL$34,'G4'!$AM$3:$AP$34),0)</f>
        <v>0</v>
      </c>
      <c r="P57" s="98">
        <v>0</v>
      </c>
      <c r="Q57" s="98">
        <v>0</v>
      </c>
      <c r="R57" s="98">
        <v>0</v>
      </c>
      <c r="S57" s="98" cm="1">
        <f t="array" ref="S57:V57">IFERROR(_xlfn.XLOOKUP(B57,'G5'!$AL$3:$AL$34,'G5'!$AM$3:$AP$34),0)</f>
        <v>0</v>
      </c>
      <c r="T57" s="98">
        <v>0</v>
      </c>
      <c r="U57" s="98">
        <v>0</v>
      </c>
      <c r="V57" s="98">
        <v>0</v>
      </c>
      <c r="W57" s="98" cm="1">
        <f t="array" ref="W57:Z57">IFERROR(_xlfn.XLOOKUP(B57,'G6'!$AL$3:$AL$34,'G6'!$AM$3:$AP$34),0)</f>
        <v>0</v>
      </c>
      <c r="X57" s="98">
        <v>0</v>
      </c>
      <c r="Y57" s="98">
        <v>0</v>
      </c>
      <c r="Z57" s="98">
        <v>0</v>
      </c>
      <c r="AA57" s="93">
        <f t="shared" si="32"/>
        <v>0</v>
      </c>
      <c r="AB57" s="93">
        <f t="shared" si="33"/>
        <v>0</v>
      </c>
      <c r="AC57" s="93">
        <f t="shared" si="34"/>
        <v>0</v>
      </c>
      <c r="AD57" s="93">
        <f t="shared" si="35"/>
        <v>0</v>
      </c>
      <c r="AE57" s="97" t="e">
        <f t="shared" ref="AE57" si="37">+AB57/AA57</f>
        <v>#DIV/0!</v>
      </c>
      <c r="AH57" s="128"/>
    </row>
    <row r="58" spans="1:34" ht="16.8" thickBot="1">
      <c r="C58" s="56">
        <f>SUM(C45:C57)</f>
        <v>24</v>
      </c>
      <c r="D58" s="56">
        <f>SUM(D45:D57)</f>
        <v>6</v>
      </c>
      <c r="E58" s="56">
        <f>SUM(E45:E57)</f>
        <v>1</v>
      </c>
      <c r="F58" s="56">
        <f>SUM(F45:F57)</f>
        <v>15</v>
      </c>
      <c r="G58" s="56">
        <f t="shared" ref="G58:AD58" si="38">SUM(G45:G57)</f>
        <v>0</v>
      </c>
      <c r="H58" s="56">
        <f t="shared" si="38"/>
        <v>0</v>
      </c>
      <c r="I58" s="56">
        <f t="shared" si="38"/>
        <v>0</v>
      </c>
      <c r="J58" s="56">
        <f t="shared" si="38"/>
        <v>0</v>
      </c>
      <c r="K58" s="56">
        <f t="shared" si="38"/>
        <v>0</v>
      </c>
      <c r="L58" s="56">
        <f t="shared" si="38"/>
        <v>0</v>
      </c>
      <c r="M58" s="56">
        <f t="shared" si="38"/>
        <v>0</v>
      </c>
      <c r="N58" s="56">
        <f t="shared" si="38"/>
        <v>0</v>
      </c>
      <c r="O58" s="56">
        <f t="shared" si="38"/>
        <v>28</v>
      </c>
      <c r="P58" s="56">
        <f t="shared" si="38"/>
        <v>10</v>
      </c>
      <c r="Q58" s="56">
        <f t="shared" si="38"/>
        <v>9</v>
      </c>
      <c r="R58" s="56">
        <f t="shared" si="38"/>
        <v>12</v>
      </c>
      <c r="S58" s="56">
        <f t="shared" si="38"/>
        <v>0</v>
      </c>
      <c r="T58" s="56">
        <f t="shared" si="38"/>
        <v>0</v>
      </c>
      <c r="U58" s="56">
        <f t="shared" si="38"/>
        <v>0</v>
      </c>
      <c r="V58" s="56">
        <f t="shared" si="38"/>
        <v>0</v>
      </c>
      <c r="W58" s="56">
        <f t="shared" si="38"/>
        <v>23</v>
      </c>
      <c r="X58" s="56">
        <f t="shared" si="38"/>
        <v>5</v>
      </c>
      <c r="Y58" s="56">
        <f t="shared" si="38"/>
        <v>8</v>
      </c>
      <c r="Z58" s="56">
        <f t="shared" si="38"/>
        <v>16</v>
      </c>
      <c r="AA58" s="56">
        <f t="shared" si="38"/>
        <v>75</v>
      </c>
      <c r="AB58" s="56">
        <f t="shared" si="38"/>
        <v>21</v>
      </c>
      <c r="AC58" s="56">
        <f t="shared" si="38"/>
        <v>18</v>
      </c>
      <c r="AD58" s="56">
        <f t="shared" si="38"/>
        <v>43</v>
      </c>
      <c r="AE58" s="92">
        <f t="shared" si="36"/>
        <v>0.28000000000000003</v>
      </c>
    </row>
  </sheetData>
  <mergeCells count="28">
    <mergeCell ref="AA30:AE30"/>
    <mergeCell ref="C3:F3"/>
    <mergeCell ref="G3:J3"/>
    <mergeCell ref="AA3:AE3"/>
    <mergeCell ref="C15:F15"/>
    <mergeCell ref="G15:J15"/>
    <mergeCell ref="AA15:AE15"/>
    <mergeCell ref="K43:N43"/>
    <mergeCell ref="O43:R43"/>
    <mergeCell ref="S43:V43"/>
    <mergeCell ref="C30:F30"/>
    <mergeCell ref="G30:J30"/>
    <mergeCell ref="W43:Z43"/>
    <mergeCell ref="C43:F43"/>
    <mergeCell ref="G43:J43"/>
    <mergeCell ref="AA43:AE43"/>
    <mergeCell ref="K3:N3"/>
    <mergeCell ref="O3:R3"/>
    <mergeCell ref="S3:V3"/>
    <mergeCell ref="W3:Z3"/>
    <mergeCell ref="K15:N15"/>
    <mergeCell ref="O15:R15"/>
    <mergeCell ref="S15:V15"/>
    <mergeCell ref="W15:Z15"/>
    <mergeCell ref="K30:N30"/>
    <mergeCell ref="O30:R30"/>
    <mergeCell ref="S30:V30"/>
    <mergeCell ref="W30:Z30"/>
  </mergeCells>
  <phoneticPr fontId="1" type="noConversion"/>
  <pageMargins left="0.7" right="0.7" top="0.75" bottom="0.75" header="0.3" footer="0.3"/>
  <pageSetup paperSize="9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F20D53-5327-4793-9B92-5974076B4166}">
  <dimension ref="A2:X103"/>
  <sheetViews>
    <sheetView workbookViewId="0">
      <selection activeCell="P14" sqref="P14"/>
    </sheetView>
  </sheetViews>
  <sheetFormatPr defaultRowHeight="16.2"/>
  <cols>
    <col min="1" max="1" width="8.796875" style="1"/>
    <col min="2" max="2" width="13.19921875" style="1" customWidth="1"/>
    <col min="3" max="3" width="14" customWidth="1"/>
    <col min="7" max="7" width="11.5" customWidth="1"/>
    <col min="8" max="8" width="12.5" customWidth="1"/>
    <col min="9" max="9" width="13.09765625" style="173" customWidth="1"/>
    <col min="10" max="10" width="13.296875" customWidth="1"/>
    <col min="11" max="11" width="10.3984375" customWidth="1"/>
    <col min="12" max="12" width="9.8984375" customWidth="1"/>
  </cols>
  <sheetData>
    <row r="2" spans="1:24">
      <c r="I2" s="171"/>
      <c r="N2" s="211"/>
      <c r="O2" s="211"/>
    </row>
    <row r="3" spans="1:24" ht="15" customHeight="1">
      <c r="A3" s="65" t="s">
        <v>91</v>
      </c>
      <c r="B3" s="65" t="s">
        <v>75</v>
      </c>
      <c r="C3" s="65" t="s">
        <v>38</v>
      </c>
      <c r="D3" s="65" t="s">
        <v>28</v>
      </c>
      <c r="E3" s="65" t="s">
        <v>11</v>
      </c>
      <c r="F3" s="65" t="s">
        <v>76</v>
      </c>
      <c r="G3" s="65" t="s">
        <v>7</v>
      </c>
      <c r="H3" s="65" t="s">
        <v>78</v>
      </c>
      <c r="I3" s="172" t="s">
        <v>77</v>
      </c>
      <c r="J3" s="65" t="s">
        <v>79</v>
      </c>
      <c r="K3" s="65" t="s">
        <v>80</v>
      </c>
      <c r="L3" s="65" t="s">
        <v>81</v>
      </c>
      <c r="N3" s="1"/>
      <c r="O3" s="1"/>
    </row>
    <row r="4" spans="1:24">
      <c r="B4" s="1" t="s">
        <v>67</v>
      </c>
      <c r="C4" t="str" cm="1">
        <f t="array" ref="C4:G11">_xlfn.CHOOSECOLS('成績匯總 (函數)'!$B$5:$AD$12,1,26,27,28,29)</f>
        <v>陳璽帆</v>
      </c>
      <c r="D4">
        <v>8</v>
      </c>
      <c r="E4">
        <v>2</v>
      </c>
      <c r="F4">
        <v>3</v>
      </c>
      <c r="G4">
        <v>5</v>
      </c>
      <c r="H4">
        <v>3</v>
      </c>
      <c r="I4" s="173">
        <f t="shared" ref="I4:I10" si="0">E4/D4</f>
        <v>0.25</v>
      </c>
      <c r="J4" s="173">
        <f>F4/H4</f>
        <v>1</v>
      </c>
      <c r="K4">
        <f>_xlfn.RANK.EQ(I4,$I$4:$I$48)</f>
        <v>17</v>
      </c>
      <c r="L4">
        <f>_xlfn.RANK.EQ(J4,$J$4:$J$52)</f>
        <v>7</v>
      </c>
    </row>
    <row r="5" spans="1:24">
      <c r="B5" s="1" t="s">
        <v>67</v>
      </c>
      <c r="C5" t="str">
        <v>黃柏欽</v>
      </c>
      <c r="D5">
        <v>4</v>
      </c>
      <c r="E5">
        <v>1</v>
      </c>
      <c r="F5">
        <v>0</v>
      </c>
      <c r="G5">
        <v>3</v>
      </c>
      <c r="H5">
        <v>2</v>
      </c>
      <c r="I5" s="173">
        <f t="shared" si="0"/>
        <v>0.25</v>
      </c>
      <c r="J5" s="173">
        <f t="shared" ref="J5:J48" si="1">F5/H5</f>
        <v>0</v>
      </c>
      <c r="K5">
        <f t="shared" ref="K5:K48" si="2">_xlfn.RANK.EQ(I5,$I$4:$I$48)</f>
        <v>17</v>
      </c>
      <c r="L5">
        <f t="shared" ref="L5:L48" si="3">_xlfn.RANK.EQ(J5,$J$4:$J$52)</f>
        <v>22</v>
      </c>
    </row>
    <row r="6" spans="1:24">
      <c r="B6" s="1" t="s">
        <v>67</v>
      </c>
      <c r="C6" t="str">
        <v>郭育廷</v>
      </c>
      <c r="D6">
        <v>4</v>
      </c>
      <c r="E6">
        <v>0</v>
      </c>
      <c r="F6">
        <v>4</v>
      </c>
      <c r="G6">
        <v>4</v>
      </c>
      <c r="H6">
        <v>3</v>
      </c>
      <c r="I6" s="173">
        <f t="shared" si="0"/>
        <v>0</v>
      </c>
      <c r="J6" s="173">
        <f t="shared" si="1"/>
        <v>1.3333333333333333</v>
      </c>
      <c r="K6">
        <f t="shared" si="2"/>
        <v>25</v>
      </c>
      <c r="L6">
        <f t="shared" si="3"/>
        <v>4</v>
      </c>
    </row>
    <row r="7" spans="1:24">
      <c r="B7" s="1" t="s">
        <v>67</v>
      </c>
      <c r="C7" t="str">
        <v>林育良</v>
      </c>
      <c r="D7">
        <v>8</v>
      </c>
      <c r="E7">
        <v>4</v>
      </c>
      <c r="F7">
        <v>0</v>
      </c>
      <c r="G7">
        <v>3</v>
      </c>
      <c r="H7">
        <v>3</v>
      </c>
      <c r="I7" s="173">
        <f t="shared" si="0"/>
        <v>0.5</v>
      </c>
      <c r="J7" s="173">
        <f t="shared" si="1"/>
        <v>0</v>
      </c>
      <c r="K7">
        <f t="shared" si="2"/>
        <v>10</v>
      </c>
      <c r="L7">
        <f t="shared" si="3"/>
        <v>22</v>
      </c>
    </row>
    <row r="8" spans="1:24">
      <c r="B8" s="1" t="s">
        <v>67</v>
      </c>
      <c r="C8" t="str">
        <v>林健彰</v>
      </c>
      <c r="D8">
        <v>8</v>
      </c>
      <c r="E8">
        <v>4</v>
      </c>
      <c r="F8">
        <v>1</v>
      </c>
      <c r="G8">
        <v>4</v>
      </c>
      <c r="H8">
        <v>3</v>
      </c>
      <c r="I8" s="173">
        <f t="shared" si="0"/>
        <v>0.5</v>
      </c>
      <c r="J8" s="173">
        <f t="shared" si="1"/>
        <v>0.33333333333333331</v>
      </c>
      <c r="K8">
        <f t="shared" si="2"/>
        <v>10</v>
      </c>
      <c r="L8">
        <f t="shared" si="3"/>
        <v>18</v>
      </c>
    </row>
    <row r="9" spans="1:24">
      <c r="B9" s="1" t="s">
        <v>67</v>
      </c>
      <c r="C9" t="str">
        <v>陳俊欽</v>
      </c>
      <c r="D9">
        <v>6</v>
      </c>
      <c r="E9">
        <v>1</v>
      </c>
      <c r="F9">
        <v>3</v>
      </c>
      <c r="G9">
        <v>4</v>
      </c>
      <c r="H9">
        <v>3</v>
      </c>
      <c r="I9" s="173">
        <f t="shared" si="0"/>
        <v>0.16666666666666666</v>
      </c>
      <c r="J9" s="173">
        <f t="shared" si="1"/>
        <v>1</v>
      </c>
      <c r="K9">
        <f t="shared" si="2"/>
        <v>21</v>
      </c>
      <c r="L9">
        <f t="shared" si="3"/>
        <v>7</v>
      </c>
    </row>
    <row r="10" spans="1:24">
      <c r="B10" s="1" t="s">
        <v>67</v>
      </c>
      <c r="C10" t="str">
        <v>鄭傳逸</v>
      </c>
      <c r="D10">
        <v>8</v>
      </c>
      <c r="E10">
        <v>4</v>
      </c>
      <c r="F10">
        <v>1</v>
      </c>
      <c r="G10">
        <v>3</v>
      </c>
      <c r="H10">
        <v>3</v>
      </c>
      <c r="I10" s="173">
        <f t="shared" si="0"/>
        <v>0.5</v>
      </c>
      <c r="J10" s="173">
        <f t="shared" si="1"/>
        <v>0.33333333333333331</v>
      </c>
      <c r="K10">
        <f t="shared" si="2"/>
        <v>10</v>
      </c>
      <c r="L10">
        <f t="shared" si="3"/>
        <v>18</v>
      </c>
    </row>
    <row r="11" spans="1:24">
      <c r="B11" s="1" t="s">
        <v>67</v>
      </c>
      <c r="C11">
        <v>0</v>
      </c>
      <c r="D11">
        <v>0</v>
      </c>
      <c r="E11">
        <v>0</v>
      </c>
      <c r="F11">
        <v>0</v>
      </c>
      <c r="G11">
        <v>0</v>
      </c>
      <c r="H11">
        <v>3</v>
      </c>
      <c r="J11" s="173">
        <f t="shared" si="1"/>
        <v>0</v>
      </c>
      <c r="K11">
        <f t="shared" si="2"/>
        <v>25</v>
      </c>
      <c r="L11">
        <f t="shared" si="3"/>
        <v>22</v>
      </c>
    </row>
    <row r="12" spans="1:24">
      <c r="I12" s="173" t="str">
        <f t="shared" ref="I12:I24" si="4">IF(D12&lt;=8,"",E12/D12)</f>
        <v/>
      </c>
      <c r="J12" s="173"/>
      <c r="L12">
        <f t="shared" si="3"/>
        <v>22</v>
      </c>
    </row>
    <row r="13" spans="1:24">
      <c r="I13" s="173" t="str">
        <f t="shared" si="4"/>
        <v/>
      </c>
      <c r="J13" s="173"/>
      <c r="L13">
        <f t="shared" si="3"/>
        <v>22</v>
      </c>
      <c r="O13" s="1"/>
      <c r="P13" s="1"/>
      <c r="W13" s="173"/>
      <c r="X13" s="173"/>
    </row>
    <row r="14" spans="1:24">
      <c r="B14" s="1" t="s">
        <v>69</v>
      </c>
      <c r="C14" t="str" cm="1">
        <f t="array" ref="C14:G24">_xlfn.CHOOSECOLS('成績匯總 (函數)'!$B$17:$AD$27,1,26,27,28,29)</f>
        <v>梁耿縉</v>
      </c>
      <c r="D14">
        <v>16</v>
      </c>
      <c r="E14">
        <v>12</v>
      </c>
      <c r="F14">
        <v>1</v>
      </c>
      <c r="G14">
        <v>5</v>
      </c>
      <c r="H14">
        <v>3</v>
      </c>
      <c r="I14" s="173">
        <f>E14/D14</f>
        <v>0.75</v>
      </c>
      <c r="J14" s="173">
        <f t="shared" si="1"/>
        <v>0.33333333333333331</v>
      </c>
      <c r="K14">
        <f t="shared" si="2"/>
        <v>4</v>
      </c>
      <c r="L14">
        <f t="shared" si="3"/>
        <v>18</v>
      </c>
    </row>
    <row r="15" spans="1:24">
      <c r="B15" s="1" t="s">
        <v>69</v>
      </c>
      <c r="C15" t="str">
        <v>勞恩以達西拔</v>
      </c>
      <c r="D15">
        <v>7</v>
      </c>
      <c r="E15">
        <v>5</v>
      </c>
      <c r="F15">
        <v>3</v>
      </c>
      <c r="G15">
        <v>0</v>
      </c>
      <c r="H15">
        <v>3</v>
      </c>
      <c r="I15" s="173">
        <f t="shared" ref="I15:I21" si="5">E15/D15</f>
        <v>0.7142857142857143</v>
      </c>
      <c r="J15" s="173">
        <f t="shared" si="1"/>
        <v>1</v>
      </c>
      <c r="K15">
        <f t="shared" si="2"/>
        <v>5</v>
      </c>
      <c r="L15">
        <f t="shared" si="3"/>
        <v>7</v>
      </c>
    </row>
    <row r="16" spans="1:24">
      <c r="B16" s="1" t="s">
        <v>69</v>
      </c>
      <c r="C16" t="str">
        <v>蔡存宥</v>
      </c>
      <c r="D16">
        <v>12</v>
      </c>
      <c r="E16">
        <v>4</v>
      </c>
      <c r="F16">
        <v>4</v>
      </c>
      <c r="G16">
        <v>8</v>
      </c>
      <c r="H16">
        <v>3</v>
      </c>
      <c r="I16" s="173">
        <f t="shared" si="5"/>
        <v>0.33333333333333331</v>
      </c>
      <c r="J16" s="173">
        <f t="shared" si="1"/>
        <v>1.3333333333333333</v>
      </c>
      <c r="K16">
        <f t="shared" si="2"/>
        <v>14</v>
      </c>
      <c r="L16">
        <f t="shared" si="3"/>
        <v>4</v>
      </c>
    </row>
    <row r="17" spans="2:13">
      <c r="B17" s="1" t="s">
        <v>69</v>
      </c>
      <c r="C17" t="str">
        <v>郭亦倫</v>
      </c>
      <c r="D17">
        <v>13</v>
      </c>
      <c r="E17">
        <v>8</v>
      </c>
      <c r="F17">
        <v>3</v>
      </c>
      <c r="G17">
        <v>4</v>
      </c>
      <c r="H17">
        <v>3</v>
      </c>
      <c r="I17" s="173">
        <f t="shared" si="5"/>
        <v>0.61538461538461542</v>
      </c>
      <c r="J17" s="173">
        <f t="shared" si="1"/>
        <v>1</v>
      </c>
      <c r="K17">
        <f t="shared" si="2"/>
        <v>7</v>
      </c>
      <c r="L17">
        <f t="shared" si="3"/>
        <v>7</v>
      </c>
    </row>
    <row r="18" spans="2:13">
      <c r="B18" s="1" t="s">
        <v>69</v>
      </c>
      <c r="C18" t="str">
        <v>古國偉</v>
      </c>
      <c r="D18">
        <v>9</v>
      </c>
      <c r="E18">
        <v>6</v>
      </c>
      <c r="F18">
        <v>6</v>
      </c>
      <c r="G18">
        <v>6</v>
      </c>
      <c r="H18">
        <v>3</v>
      </c>
      <c r="I18" s="173">
        <f t="shared" si="5"/>
        <v>0.66666666666666663</v>
      </c>
      <c r="J18" s="173">
        <f t="shared" si="1"/>
        <v>2</v>
      </c>
      <c r="K18">
        <f t="shared" si="2"/>
        <v>6</v>
      </c>
      <c r="L18">
        <f t="shared" si="3"/>
        <v>1</v>
      </c>
    </row>
    <row r="19" spans="2:13">
      <c r="B19" s="1" t="s">
        <v>69</v>
      </c>
      <c r="C19" t="str">
        <v>余自成</v>
      </c>
      <c r="D19">
        <v>9</v>
      </c>
      <c r="E19">
        <v>5</v>
      </c>
      <c r="F19">
        <v>2</v>
      </c>
      <c r="G19">
        <v>2</v>
      </c>
      <c r="H19">
        <v>3</v>
      </c>
      <c r="I19" s="173">
        <f t="shared" si="5"/>
        <v>0.55555555555555558</v>
      </c>
      <c r="J19" s="173">
        <f t="shared" si="1"/>
        <v>0.66666666666666663</v>
      </c>
      <c r="K19">
        <f t="shared" si="2"/>
        <v>9</v>
      </c>
      <c r="L19">
        <f t="shared" si="3"/>
        <v>15</v>
      </c>
    </row>
    <row r="20" spans="2:13">
      <c r="B20" s="1" t="s">
        <v>69</v>
      </c>
      <c r="C20" t="str">
        <v>蔡孟洵</v>
      </c>
      <c r="D20">
        <v>9</v>
      </c>
      <c r="E20">
        <v>0</v>
      </c>
      <c r="F20">
        <v>0</v>
      </c>
      <c r="G20">
        <v>2</v>
      </c>
      <c r="H20">
        <v>3</v>
      </c>
      <c r="I20" s="173">
        <f t="shared" si="5"/>
        <v>0</v>
      </c>
      <c r="J20" s="173">
        <f t="shared" si="1"/>
        <v>0</v>
      </c>
      <c r="K20">
        <f t="shared" si="2"/>
        <v>25</v>
      </c>
      <c r="L20">
        <f t="shared" si="3"/>
        <v>22</v>
      </c>
    </row>
    <row r="21" spans="2:13">
      <c r="B21" s="1" t="s">
        <v>69</v>
      </c>
      <c r="C21" t="str">
        <v>吳品逸</v>
      </c>
      <c r="D21">
        <v>4</v>
      </c>
      <c r="E21">
        <v>1</v>
      </c>
      <c r="F21">
        <v>0</v>
      </c>
      <c r="G21">
        <v>3</v>
      </c>
      <c r="H21">
        <v>2</v>
      </c>
      <c r="I21" s="173">
        <f t="shared" si="5"/>
        <v>0.25</v>
      </c>
      <c r="J21" s="173">
        <f t="shared" si="1"/>
        <v>0</v>
      </c>
      <c r="K21">
        <f t="shared" si="2"/>
        <v>17</v>
      </c>
      <c r="L21">
        <f t="shared" si="3"/>
        <v>22</v>
      </c>
    </row>
    <row r="22" spans="2:13">
      <c r="B22" s="1" t="s">
        <v>69</v>
      </c>
      <c r="C22">
        <v>0</v>
      </c>
      <c r="D22">
        <v>0</v>
      </c>
      <c r="E22">
        <v>0</v>
      </c>
      <c r="F22">
        <v>0</v>
      </c>
      <c r="G22">
        <v>0</v>
      </c>
      <c r="H22">
        <v>3</v>
      </c>
      <c r="I22" s="173" t="str">
        <f t="shared" si="4"/>
        <v/>
      </c>
      <c r="J22" s="173">
        <f t="shared" si="1"/>
        <v>0</v>
      </c>
      <c r="L22">
        <f t="shared" si="3"/>
        <v>22</v>
      </c>
    </row>
    <row r="23" spans="2:13">
      <c r="B23" s="1" t="s">
        <v>69</v>
      </c>
      <c r="C23">
        <v>0</v>
      </c>
      <c r="D23">
        <v>0</v>
      </c>
      <c r="E23">
        <v>0</v>
      </c>
      <c r="F23">
        <v>0</v>
      </c>
      <c r="G23">
        <v>0</v>
      </c>
      <c r="H23">
        <v>3</v>
      </c>
      <c r="I23" s="173" t="str">
        <f t="shared" si="4"/>
        <v/>
      </c>
      <c r="J23" s="173">
        <f t="shared" si="1"/>
        <v>0</v>
      </c>
      <c r="L23">
        <f t="shared" si="3"/>
        <v>22</v>
      </c>
    </row>
    <row r="24" spans="2:13">
      <c r="B24" s="1" t="s">
        <v>69</v>
      </c>
      <c r="C24">
        <v>0</v>
      </c>
      <c r="D24">
        <v>0</v>
      </c>
      <c r="E24">
        <v>0</v>
      </c>
      <c r="F24">
        <v>0</v>
      </c>
      <c r="G24">
        <v>0</v>
      </c>
      <c r="H24">
        <v>3</v>
      </c>
      <c r="I24" s="173" t="str">
        <f t="shared" si="4"/>
        <v/>
      </c>
      <c r="J24" s="173">
        <f t="shared" si="1"/>
        <v>0</v>
      </c>
      <c r="L24">
        <f t="shared" si="3"/>
        <v>22</v>
      </c>
    </row>
    <row r="25" spans="2:13">
      <c r="J25" s="173"/>
      <c r="K25">
        <f t="shared" si="2"/>
        <v>25</v>
      </c>
      <c r="L25">
        <f t="shared" si="3"/>
        <v>22</v>
      </c>
    </row>
    <row r="26" spans="2:13">
      <c r="J26" s="173"/>
      <c r="K26">
        <f t="shared" si="2"/>
        <v>25</v>
      </c>
      <c r="L26">
        <f t="shared" si="3"/>
        <v>22</v>
      </c>
    </row>
    <row r="27" spans="2:13">
      <c r="B27" s="1" t="s">
        <v>104</v>
      </c>
      <c r="C27" t="str" cm="1">
        <f t="array" ref="C27:G35">_xlfn.CHOOSECOLS('成績匯總 (函數)'!$B$32:$AD$40,1,26,27,28,29)</f>
        <v>邱文昇</v>
      </c>
      <c r="D27">
        <v>13</v>
      </c>
      <c r="E27">
        <v>13</v>
      </c>
      <c r="F27">
        <v>3</v>
      </c>
      <c r="G27">
        <v>0</v>
      </c>
      <c r="H27">
        <v>3</v>
      </c>
      <c r="I27" s="173">
        <f>E27/D27</f>
        <v>1</v>
      </c>
      <c r="J27" s="173">
        <f t="shared" si="1"/>
        <v>1</v>
      </c>
      <c r="K27">
        <f t="shared" si="2"/>
        <v>1</v>
      </c>
      <c r="L27">
        <f t="shared" si="3"/>
        <v>7</v>
      </c>
    </row>
    <row r="28" spans="2:13">
      <c r="B28" s="1" t="s">
        <v>104</v>
      </c>
      <c r="C28" t="str">
        <v>賴智傑</v>
      </c>
      <c r="D28">
        <v>13</v>
      </c>
      <c r="E28">
        <v>10</v>
      </c>
      <c r="F28">
        <v>1</v>
      </c>
      <c r="G28">
        <v>2</v>
      </c>
      <c r="H28">
        <v>3</v>
      </c>
      <c r="I28" s="173">
        <f t="shared" ref="I28:I42" si="6">E28/D28</f>
        <v>0.76923076923076927</v>
      </c>
      <c r="J28" s="173">
        <f t="shared" si="1"/>
        <v>0.33333333333333331</v>
      </c>
      <c r="K28">
        <f t="shared" si="2"/>
        <v>3</v>
      </c>
      <c r="L28">
        <f t="shared" si="3"/>
        <v>18</v>
      </c>
    </row>
    <row r="29" spans="2:13">
      <c r="B29" s="1" t="s">
        <v>104</v>
      </c>
      <c r="C29" t="str">
        <v>黃志遠</v>
      </c>
      <c r="D29">
        <v>11</v>
      </c>
      <c r="E29">
        <v>3</v>
      </c>
      <c r="F29">
        <v>6</v>
      </c>
      <c r="G29">
        <v>3</v>
      </c>
      <c r="H29">
        <v>3</v>
      </c>
      <c r="I29" s="173">
        <f t="shared" si="6"/>
        <v>0.27272727272727271</v>
      </c>
      <c r="J29" s="173">
        <f t="shared" si="1"/>
        <v>2</v>
      </c>
      <c r="K29">
        <f t="shared" si="2"/>
        <v>16</v>
      </c>
      <c r="L29">
        <f t="shared" si="3"/>
        <v>1</v>
      </c>
    </row>
    <row r="30" spans="2:13">
      <c r="B30" s="1" t="s">
        <v>104</v>
      </c>
      <c r="C30" t="str">
        <v>王兆熙</v>
      </c>
      <c r="D30">
        <v>12</v>
      </c>
      <c r="E30">
        <v>1</v>
      </c>
      <c r="F30">
        <v>3</v>
      </c>
      <c r="G30">
        <v>6</v>
      </c>
      <c r="H30">
        <v>3</v>
      </c>
      <c r="I30" s="173">
        <f t="shared" si="6"/>
        <v>8.3333333333333329E-2</v>
      </c>
      <c r="J30" s="173">
        <f t="shared" si="1"/>
        <v>1</v>
      </c>
      <c r="K30">
        <f t="shared" si="2"/>
        <v>24</v>
      </c>
      <c r="L30">
        <f t="shared" si="3"/>
        <v>7</v>
      </c>
    </row>
    <row r="31" spans="2:13">
      <c r="B31" s="1" t="s">
        <v>104</v>
      </c>
      <c r="C31" t="str">
        <v>蔡孟洵*</v>
      </c>
      <c r="D31">
        <v>11</v>
      </c>
      <c r="E31">
        <v>2</v>
      </c>
      <c r="F31">
        <v>0</v>
      </c>
      <c r="G31">
        <v>3</v>
      </c>
      <c r="H31">
        <v>2</v>
      </c>
      <c r="I31" s="173">
        <f t="shared" si="6"/>
        <v>0.18181818181818182</v>
      </c>
      <c r="J31" s="173">
        <f t="shared" si="1"/>
        <v>0</v>
      </c>
      <c r="K31">
        <f t="shared" si="2"/>
        <v>20</v>
      </c>
      <c r="L31">
        <f t="shared" si="3"/>
        <v>22</v>
      </c>
    </row>
    <row r="32" spans="2:13">
      <c r="B32" s="1" t="s">
        <v>104</v>
      </c>
      <c r="C32" t="str">
        <v>吳品逸*</v>
      </c>
      <c r="D32">
        <v>12</v>
      </c>
      <c r="E32">
        <v>7</v>
      </c>
      <c r="F32">
        <v>0</v>
      </c>
      <c r="G32">
        <v>0</v>
      </c>
      <c r="H32">
        <v>2</v>
      </c>
      <c r="I32" s="173">
        <f t="shared" si="6"/>
        <v>0.58333333333333337</v>
      </c>
      <c r="J32" s="173">
        <f t="shared" si="1"/>
        <v>0</v>
      </c>
      <c r="K32">
        <f t="shared" si="2"/>
        <v>8</v>
      </c>
      <c r="L32">
        <f t="shared" si="3"/>
        <v>22</v>
      </c>
      <c r="M32" s="181"/>
    </row>
    <row r="33" spans="2:12">
      <c r="B33" s="1" t="s">
        <v>104</v>
      </c>
      <c r="C33" t="str">
        <v>勞恩*</v>
      </c>
      <c r="D33">
        <v>0</v>
      </c>
      <c r="E33">
        <v>0</v>
      </c>
      <c r="F33">
        <v>0</v>
      </c>
      <c r="G33">
        <v>0</v>
      </c>
      <c r="H33">
        <v>1</v>
      </c>
      <c r="J33" s="173">
        <f t="shared" si="1"/>
        <v>0</v>
      </c>
      <c r="K33">
        <f t="shared" si="2"/>
        <v>25</v>
      </c>
      <c r="L33">
        <f t="shared" si="3"/>
        <v>22</v>
      </c>
    </row>
    <row r="34" spans="2:12">
      <c r="B34" s="1" t="s">
        <v>104</v>
      </c>
      <c r="C34" t="str">
        <v>蔡存宥*</v>
      </c>
      <c r="D34">
        <v>0</v>
      </c>
      <c r="E34">
        <v>0</v>
      </c>
      <c r="F34">
        <v>0</v>
      </c>
      <c r="G34">
        <v>0</v>
      </c>
      <c r="H34">
        <v>1</v>
      </c>
      <c r="J34" s="173">
        <f t="shared" si="1"/>
        <v>0</v>
      </c>
      <c r="K34">
        <f t="shared" si="2"/>
        <v>25</v>
      </c>
      <c r="L34">
        <f t="shared" si="3"/>
        <v>22</v>
      </c>
    </row>
    <row r="35" spans="2:12">
      <c r="C35">
        <v>0</v>
      </c>
      <c r="D35">
        <v>0</v>
      </c>
      <c r="E35">
        <v>0</v>
      </c>
      <c r="F35">
        <v>0</v>
      </c>
      <c r="G35">
        <v>0</v>
      </c>
      <c r="J35" s="173"/>
      <c r="K35">
        <f t="shared" si="2"/>
        <v>25</v>
      </c>
      <c r="L35">
        <f t="shared" si="3"/>
        <v>22</v>
      </c>
    </row>
    <row r="36" spans="2:12">
      <c r="B36" s="1" t="s">
        <v>70</v>
      </c>
      <c r="C36" t="str" cm="1">
        <f t="array" ref="C36:G48">_xlfn.CHOOSECOLS('成績匯總 (函數)'!$B$45:$AD$57,1,26,27,28,29)</f>
        <v>陳傑閔</v>
      </c>
      <c r="D36">
        <v>12</v>
      </c>
      <c r="E36">
        <v>5</v>
      </c>
      <c r="F36">
        <v>5</v>
      </c>
      <c r="G36">
        <v>7</v>
      </c>
      <c r="H36">
        <v>3</v>
      </c>
      <c r="I36" s="173">
        <f t="shared" si="6"/>
        <v>0.41666666666666669</v>
      </c>
      <c r="J36" s="173">
        <f t="shared" si="1"/>
        <v>1.6666666666666667</v>
      </c>
      <c r="K36">
        <f t="shared" si="2"/>
        <v>13</v>
      </c>
      <c r="L36">
        <f t="shared" si="3"/>
        <v>3</v>
      </c>
    </row>
    <row r="37" spans="2:12">
      <c r="B37" s="1" t="s">
        <v>70</v>
      </c>
      <c r="C37" t="str">
        <v>蔡宗豪</v>
      </c>
      <c r="D37">
        <v>10</v>
      </c>
      <c r="E37">
        <v>8</v>
      </c>
      <c r="F37">
        <v>2</v>
      </c>
      <c r="G37">
        <v>1</v>
      </c>
      <c r="H37">
        <v>3</v>
      </c>
      <c r="I37" s="173">
        <f t="shared" si="6"/>
        <v>0.8</v>
      </c>
      <c r="J37" s="173">
        <f t="shared" si="1"/>
        <v>0.66666666666666663</v>
      </c>
      <c r="K37">
        <f t="shared" si="2"/>
        <v>2</v>
      </c>
      <c r="L37">
        <f t="shared" si="3"/>
        <v>15</v>
      </c>
    </row>
    <row r="38" spans="2:12">
      <c r="B38" s="1" t="s">
        <v>70</v>
      </c>
      <c r="C38" t="str">
        <v>賴保全</v>
      </c>
      <c r="D38">
        <v>13</v>
      </c>
      <c r="E38">
        <v>4</v>
      </c>
      <c r="F38">
        <v>3</v>
      </c>
      <c r="G38">
        <v>6</v>
      </c>
      <c r="H38">
        <v>3</v>
      </c>
      <c r="I38" s="173">
        <f t="shared" si="6"/>
        <v>0.30769230769230771</v>
      </c>
      <c r="J38" s="173">
        <f t="shared" si="1"/>
        <v>1</v>
      </c>
      <c r="K38">
        <f t="shared" si="2"/>
        <v>15</v>
      </c>
      <c r="L38">
        <f t="shared" si="3"/>
        <v>7</v>
      </c>
    </row>
    <row r="39" spans="2:12">
      <c r="B39" s="1" t="s">
        <v>70</v>
      </c>
      <c r="C39" t="str">
        <v>蔡志雄</v>
      </c>
      <c r="D39">
        <v>12</v>
      </c>
      <c r="E39">
        <v>2</v>
      </c>
      <c r="F39">
        <v>3</v>
      </c>
      <c r="G39">
        <v>9</v>
      </c>
      <c r="H39">
        <v>3</v>
      </c>
      <c r="I39" s="173">
        <f t="shared" si="6"/>
        <v>0.16666666666666666</v>
      </c>
      <c r="J39" s="173">
        <f t="shared" si="1"/>
        <v>1</v>
      </c>
      <c r="K39">
        <f t="shared" si="2"/>
        <v>21</v>
      </c>
      <c r="L39">
        <f t="shared" si="3"/>
        <v>7</v>
      </c>
    </row>
    <row r="40" spans="2:12">
      <c r="B40" s="1" t="s">
        <v>70</v>
      </c>
      <c r="C40" t="str">
        <v>陳韻婷</v>
      </c>
      <c r="D40">
        <v>7</v>
      </c>
      <c r="E40">
        <v>0</v>
      </c>
      <c r="F40">
        <v>0</v>
      </c>
      <c r="G40">
        <v>5</v>
      </c>
      <c r="H40">
        <v>2</v>
      </c>
      <c r="I40" s="173">
        <f t="shared" si="6"/>
        <v>0</v>
      </c>
      <c r="J40" s="173">
        <f t="shared" si="1"/>
        <v>0</v>
      </c>
      <c r="K40">
        <f t="shared" si="2"/>
        <v>25</v>
      </c>
      <c r="L40">
        <f t="shared" si="3"/>
        <v>22</v>
      </c>
    </row>
    <row r="41" spans="2:12">
      <c r="B41" s="1" t="s">
        <v>70</v>
      </c>
      <c r="C41" t="str">
        <v>黃雅苓</v>
      </c>
      <c r="D41">
        <v>8</v>
      </c>
      <c r="E41">
        <v>0</v>
      </c>
      <c r="F41">
        <v>1</v>
      </c>
      <c r="G41">
        <v>8</v>
      </c>
      <c r="H41">
        <v>2</v>
      </c>
      <c r="I41" s="173">
        <f t="shared" si="6"/>
        <v>0</v>
      </c>
      <c r="J41" s="173">
        <f t="shared" si="1"/>
        <v>0.5</v>
      </c>
      <c r="K41">
        <f t="shared" si="2"/>
        <v>25</v>
      </c>
      <c r="L41">
        <f t="shared" si="3"/>
        <v>17</v>
      </c>
    </row>
    <row r="42" spans="2:12">
      <c r="B42" s="1" t="s">
        <v>70</v>
      </c>
      <c r="C42" t="str">
        <v>張睿紘</v>
      </c>
      <c r="D42">
        <v>13</v>
      </c>
      <c r="E42">
        <v>2</v>
      </c>
      <c r="F42">
        <v>4</v>
      </c>
      <c r="G42">
        <v>7</v>
      </c>
      <c r="H42">
        <v>3</v>
      </c>
      <c r="I42" s="173">
        <f t="shared" si="6"/>
        <v>0.15384615384615385</v>
      </c>
      <c r="J42" s="173">
        <f t="shared" si="1"/>
        <v>1.3333333333333333</v>
      </c>
      <c r="K42">
        <f t="shared" si="2"/>
        <v>23</v>
      </c>
      <c r="L42">
        <f t="shared" si="3"/>
        <v>4</v>
      </c>
    </row>
    <row r="43" spans="2:12">
      <c r="B43" s="1" t="s">
        <v>70</v>
      </c>
      <c r="C43">
        <v>0</v>
      </c>
      <c r="D43">
        <v>0</v>
      </c>
      <c r="E43">
        <v>0</v>
      </c>
      <c r="F43">
        <v>0</v>
      </c>
      <c r="G43">
        <v>0</v>
      </c>
      <c r="H43">
        <v>3</v>
      </c>
      <c r="J43" s="173">
        <f t="shared" si="1"/>
        <v>0</v>
      </c>
      <c r="K43">
        <f t="shared" si="2"/>
        <v>25</v>
      </c>
      <c r="L43">
        <f t="shared" si="3"/>
        <v>22</v>
      </c>
    </row>
    <row r="44" spans="2:12">
      <c r="B44" s="1" t="s">
        <v>70</v>
      </c>
      <c r="C44">
        <v>0</v>
      </c>
      <c r="D44">
        <v>0</v>
      </c>
      <c r="E44">
        <v>0</v>
      </c>
      <c r="F44">
        <v>0</v>
      </c>
      <c r="G44">
        <v>0</v>
      </c>
      <c r="H44">
        <v>3</v>
      </c>
      <c r="J44" s="173">
        <f t="shared" si="1"/>
        <v>0</v>
      </c>
      <c r="K44">
        <f t="shared" si="2"/>
        <v>25</v>
      </c>
      <c r="L44">
        <f t="shared" si="3"/>
        <v>22</v>
      </c>
    </row>
    <row r="45" spans="2:12">
      <c r="B45" s="1" t="s">
        <v>70</v>
      </c>
      <c r="C45">
        <v>0</v>
      </c>
      <c r="D45">
        <v>0</v>
      </c>
      <c r="E45">
        <v>0</v>
      </c>
      <c r="F45">
        <v>0</v>
      </c>
      <c r="G45">
        <v>0</v>
      </c>
      <c r="J45" s="173"/>
      <c r="K45">
        <f t="shared" si="2"/>
        <v>25</v>
      </c>
      <c r="L45">
        <f t="shared" si="3"/>
        <v>22</v>
      </c>
    </row>
    <row r="46" spans="2:12">
      <c r="B46" s="1" t="s">
        <v>70</v>
      </c>
      <c r="C46">
        <v>0</v>
      </c>
      <c r="D46">
        <v>0</v>
      </c>
      <c r="E46">
        <v>0</v>
      </c>
      <c r="F46">
        <v>0</v>
      </c>
      <c r="G46">
        <v>0</v>
      </c>
      <c r="H46">
        <v>3</v>
      </c>
      <c r="J46" s="173">
        <f t="shared" si="1"/>
        <v>0</v>
      </c>
      <c r="K46">
        <f t="shared" si="2"/>
        <v>25</v>
      </c>
      <c r="L46">
        <f t="shared" si="3"/>
        <v>22</v>
      </c>
    </row>
    <row r="47" spans="2:12">
      <c r="B47" s="1" t="s">
        <v>70</v>
      </c>
      <c r="C47">
        <v>0</v>
      </c>
      <c r="D47">
        <v>0</v>
      </c>
      <c r="E47">
        <v>0</v>
      </c>
      <c r="F47">
        <v>0</v>
      </c>
      <c r="G47">
        <v>0</v>
      </c>
      <c r="J47" s="173"/>
      <c r="K47">
        <f t="shared" si="2"/>
        <v>25</v>
      </c>
      <c r="L47">
        <f t="shared" si="3"/>
        <v>22</v>
      </c>
    </row>
    <row r="48" spans="2:12">
      <c r="B48" s="1" t="s">
        <v>70</v>
      </c>
      <c r="C48">
        <v>0</v>
      </c>
      <c r="D48">
        <v>0</v>
      </c>
      <c r="E48">
        <v>0</v>
      </c>
      <c r="F48">
        <v>0</v>
      </c>
      <c r="G48">
        <v>0</v>
      </c>
      <c r="H48">
        <v>2</v>
      </c>
      <c r="J48" s="173">
        <f t="shared" si="1"/>
        <v>0</v>
      </c>
      <c r="K48">
        <f t="shared" si="2"/>
        <v>25</v>
      </c>
      <c r="L48">
        <f t="shared" si="3"/>
        <v>22</v>
      </c>
    </row>
    <row r="51" spans="2:19">
      <c r="C51" s="168" t="s">
        <v>82</v>
      </c>
      <c r="D51" s="193" t="s">
        <v>153</v>
      </c>
      <c r="J51" s="1"/>
      <c r="K51" s="1"/>
    </row>
    <row r="52" spans="2:19">
      <c r="B52" s="65" t="s">
        <v>155</v>
      </c>
      <c r="C52" s="169" t="s">
        <v>32</v>
      </c>
      <c r="D52" s="65" t="s">
        <v>28</v>
      </c>
      <c r="E52" s="65" t="s">
        <v>11</v>
      </c>
      <c r="F52" s="65" t="s">
        <v>76</v>
      </c>
      <c r="G52" s="65" t="s">
        <v>7</v>
      </c>
      <c r="H52" s="65" t="s">
        <v>88</v>
      </c>
      <c r="I52" s="172" t="s">
        <v>83</v>
      </c>
      <c r="J52" s="65" t="s">
        <v>87</v>
      </c>
      <c r="K52" s="65" t="s">
        <v>97</v>
      </c>
    </row>
    <row r="53" spans="2:19">
      <c r="B53" s="65">
        <v>4</v>
      </c>
      <c r="C53" s="93" t="s">
        <v>67</v>
      </c>
      <c r="D53" s="93" cm="1">
        <f t="array" ref="D53:G53">'成績匯總 (函數)'!AA13:AD13</f>
        <v>46</v>
      </c>
      <c r="E53" s="93">
        <v>16</v>
      </c>
      <c r="F53" s="93">
        <v>12</v>
      </c>
      <c r="G53" s="93">
        <v>26</v>
      </c>
      <c r="H53" s="109">
        <v>14</v>
      </c>
      <c r="I53" s="174">
        <f>+F53/(F53+H53)</f>
        <v>0.46153846153846156</v>
      </c>
      <c r="J53" s="65">
        <f>_xlfn.RANK.EQ(I53,$I$53:$I$56)</f>
        <v>1</v>
      </c>
      <c r="K53" s="176">
        <f>+E53-H53</f>
        <v>2</v>
      </c>
    </row>
    <row r="54" spans="2:19">
      <c r="B54" s="65">
        <v>4</v>
      </c>
      <c r="C54" s="179" t="s">
        <v>69</v>
      </c>
      <c r="D54" s="179" cm="1">
        <f t="array" ref="D54:G54">'成績匯總 (函數)'!AA28:AD28</f>
        <v>79</v>
      </c>
      <c r="E54" s="179">
        <v>41</v>
      </c>
      <c r="F54" s="179">
        <v>19</v>
      </c>
      <c r="G54" s="179">
        <v>30</v>
      </c>
      <c r="H54" s="188">
        <v>29</v>
      </c>
      <c r="I54" s="189">
        <f t="shared" ref="I54:I56" si="7">+F54/(F54+H54)</f>
        <v>0.39583333333333331</v>
      </c>
      <c r="J54" s="190">
        <f t="shared" ref="J54:J56" si="8">_xlfn.RANK.EQ(I54,$I$53:$I$56)</f>
        <v>2</v>
      </c>
      <c r="K54" s="65">
        <f>+E54-H54</f>
        <v>12</v>
      </c>
    </row>
    <row r="55" spans="2:19">
      <c r="B55" s="65">
        <v>4</v>
      </c>
      <c r="C55" s="93" t="s">
        <v>104</v>
      </c>
      <c r="D55" s="93" cm="1">
        <f t="array" ref="D55:G55">'成績匯總 (函數)'!AA41:AD41</f>
        <v>72</v>
      </c>
      <c r="E55" s="93">
        <v>36</v>
      </c>
      <c r="F55" s="93">
        <v>13</v>
      </c>
      <c r="G55" s="93">
        <v>14</v>
      </c>
      <c r="H55" s="109">
        <v>31</v>
      </c>
      <c r="I55" s="174">
        <f t="shared" si="7"/>
        <v>0.29545454545454547</v>
      </c>
      <c r="J55" s="65">
        <f t="shared" si="8"/>
        <v>4</v>
      </c>
      <c r="K55" s="65">
        <f>+E55-H55</f>
        <v>5</v>
      </c>
    </row>
    <row r="56" spans="2:19">
      <c r="B56" s="65">
        <v>0</v>
      </c>
      <c r="C56" s="93" t="s">
        <v>120</v>
      </c>
      <c r="D56" s="93" cm="1">
        <f t="array" ref="D56:G56">'成績匯總 (函數)'!AA58:AD58</f>
        <v>75</v>
      </c>
      <c r="E56" s="93">
        <v>21</v>
      </c>
      <c r="F56" s="93">
        <v>18</v>
      </c>
      <c r="G56" s="93">
        <v>43</v>
      </c>
      <c r="H56" s="109">
        <v>40</v>
      </c>
      <c r="I56" s="174">
        <f t="shared" si="7"/>
        <v>0.31034482758620691</v>
      </c>
      <c r="J56" s="65">
        <f t="shared" si="8"/>
        <v>3</v>
      </c>
      <c r="K56" s="176">
        <f>+E56-H56</f>
        <v>-19</v>
      </c>
    </row>
    <row r="58" spans="2:19">
      <c r="B58" s="1" t="s">
        <v>85</v>
      </c>
      <c r="P58" s="1"/>
      <c r="Q58" s="1"/>
      <c r="R58" s="1"/>
      <c r="S58" s="1"/>
    </row>
    <row r="59" spans="2:19">
      <c r="B59" s="93" t="s">
        <v>86</v>
      </c>
      <c r="C59" s="65" t="s">
        <v>28</v>
      </c>
      <c r="D59" s="65" t="s">
        <v>11</v>
      </c>
      <c r="E59" s="65" t="s">
        <v>7</v>
      </c>
      <c r="F59" s="65" t="s">
        <v>84</v>
      </c>
      <c r="G59" s="65" t="s">
        <v>89</v>
      </c>
      <c r="S59" s="180"/>
    </row>
    <row r="60" spans="2:19" hidden="1">
      <c r="B60" s="93" t="s">
        <v>60</v>
      </c>
      <c r="C60" s="93"/>
      <c r="D60" s="93"/>
      <c r="E60" s="93"/>
      <c r="F60" s="175" t="e">
        <f>+E60/C60</f>
        <v>#DIV/0!</v>
      </c>
      <c r="G60" s="93" t="e">
        <f t="shared" ref="G60:G66" si="9">_xlfn.RANK.EQ(F60,$F$60:$F$66,1)</f>
        <v>#DIV/0!</v>
      </c>
      <c r="I60" s="178"/>
    </row>
    <row r="61" spans="2:19" hidden="1">
      <c r="B61" s="93" t="s">
        <v>61</v>
      </c>
      <c r="C61" s="93"/>
      <c r="D61" s="93"/>
      <c r="E61" s="93"/>
      <c r="F61" s="175" t="e">
        <f t="shared" ref="F61:F66" si="10">+E61/C61</f>
        <v>#DIV/0!</v>
      </c>
      <c r="G61" s="93" t="e">
        <f t="shared" si="9"/>
        <v>#DIV/0!</v>
      </c>
      <c r="I61"/>
    </row>
    <row r="62" spans="2:19">
      <c r="B62" s="93" t="s">
        <v>50</v>
      </c>
      <c r="C62" s="93">
        <v>65</v>
      </c>
      <c r="D62" s="93">
        <v>29</v>
      </c>
      <c r="E62" s="93">
        <v>20</v>
      </c>
      <c r="F62" s="175">
        <f t="shared" si="10"/>
        <v>0.30769230769230771</v>
      </c>
      <c r="G62" s="93" t="e">
        <f t="shared" si="9"/>
        <v>#DIV/0!</v>
      </c>
      <c r="I62" s="177"/>
    </row>
    <row r="63" spans="2:19" hidden="1">
      <c r="B63" s="93" t="s">
        <v>40</v>
      </c>
      <c r="C63" s="93"/>
      <c r="D63" s="93"/>
      <c r="E63" s="93"/>
      <c r="F63" s="175" t="e">
        <f t="shared" si="10"/>
        <v>#DIV/0!</v>
      </c>
      <c r="G63" s="93" t="e">
        <f t="shared" si="9"/>
        <v>#DIV/0!</v>
      </c>
    </row>
    <row r="64" spans="2:19">
      <c r="B64" s="93" t="s">
        <v>152</v>
      </c>
      <c r="C64" s="93">
        <v>30</v>
      </c>
      <c r="D64" s="93">
        <v>12</v>
      </c>
      <c r="E64" s="93">
        <v>10</v>
      </c>
      <c r="F64" s="175">
        <f t="shared" si="10"/>
        <v>0.33333333333333331</v>
      </c>
      <c r="G64" s="93" t="e">
        <f t="shared" si="9"/>
        <v>#DIV/0!</v>
      </c>
    </row>
    <row r="65" spans="1:16" hidden="1">
      <c r="B65" s="93" t="s">
        <v>48</v>
      </c>
      <c r="C65" s="93">
        <v>71</v>
      </c>
      <c r="D65" s="93">
        <v>18</v>
      </c>
      <c r="E65" s="93">
        <v>43</v>
      </c>
      <c r="F65" s="175">
        <f t="shared" si="10"/>
        <v>0.60563380281690138</v>
      </c>
      <c r="G65" s="93" t="e">
        <f t="shared" si="9"/>
        <v>#DIV/0!</v>
      </c>
    </row>
    <row r="66" spans="1:16">
      <c r="B66" s="93"/>
      <c r="C66" s="93"/>
      <c r="D66" s="93"/>
      <c r="E66" s="93"/>
      <c r="F66" s="175" t="e">
        <f t="shared" si="10"/>
        <v>#DIV/0!</v>
      </c>
      <c r="G66" s="93" t="e">
        <f t="shared" si="9"/>
        <v>#DIV/0!</v>
      </c>
    </row>
    <row r="67" spans="1:16">
      <c r="B67" s="93"/>
      <c r="C67" s="93"/>
      <c r="D67" s="93"/>
      <c r="E67" s="93"/>
      <c r="F67" s="175"/>
      <c r="G67" s="93"/>
    </row>
    <row r="71" spans="1:16">
      <c r="A71" s="1" t="s">
        <v>90</v>
      </c>
      <c r="B71" s="1" t="s">
        <v>101</v>
      </c>
      <c r="F71" s="1" t="s">
        <v>93</v>
      </c>
      <c r="G71" s="1" t="s">
        <v>102</v>
      </c>
      <c r="K71" s="1" t="s">
        <v>64</v>
      </c>
      <c r="L71" s="1" t="s">
        <v>103</v>
      </c>
    </row>
    <row r="72" spans="1:16">
      <c r="A72" s="65" t="s">
        <v>91</v>
      </c>
      <c r="B72" s="65" t="s">
        <v>75</v>
      </c>
      <c r="C72" s="65" t="s">
        <v>38</v>
      </c>
      <c r="D72" s="65" t="s">
        <v>92</v>
      </c>
      <c r="E72" s="81" t="s">
        <v>100</v>
      </c>
      <c r="F72" s="65" t="s">
        <v>91</v>
      </c>
      <c r="G72" s="65" t="s">
        <v>75</v>
      </c>
      <c r="H72" s="65" t="s">
        <v>38</v>
      </c>
      <c r="I72" s="172" t="s">
        <v>92</v>
      </c>
      <c r="J72" s="1" t="s">
        <v>99</v>
      </c>
      <c r="K72" s="65" t="s">
        <v>91</v>
      </c>
      <c r="L72" s="65" t="s">
        <v>75</v>
      </c>
      <c r="M72" s="65" t="s">
        <v>38</v>
      </c>
      <c r="N72" s="65" t="s">
        <v>92</v>
      </c>
      <c r="O72" s="1" t="s">
        <v>99</v>
      </c>
    </row>
    <row r="73" spans="1:16">
      <c r="A73" s="1" t="e" cm="1">
        <f t="array" ref="A73">_xlfn.CHOOSECOLS(_xlfn._xlws.FILTER($A$4:$J$49,$A$4:$A$49=A71,""),1,2,3,10)</f>
        <v>#VALUE!</v>
      </c>
      <c r="D73" s="180"/>
      <c r="E73" s="1" t="e">
        <f>_xlfn.RANK.EQ(D73,$D$73:$D$82)</f>
        <v>#N/A</v>
      </c>
      <c r="F73" s="1" t="e" cm="1">
        <f t="array" ref="F73">_xlfn.CHOOSECOLS(_xlfn._xlws.FILTER($A$4:$J$49,$A$4:$A$49=F71,""),1,2,3,10)</f>
        <v>#VALUE!</v>
      </c>
      <c r="J73" s="1" t="e">
        <f>_xlfn.RANK.EQ(I73,$I$73:$I$90)</f>
        <v>#N/A</v>
      </c>
      <c r="K73" s="1" t="e" cm="1">
        <f t="array" ref="K73">_xlfn.CHOOSECOLS(_xlfn._xlws.FILTER($A$4:$J$49,$A$4:$A$49=K71,""),1,2,3,10)</f>
        <v>#VALUE!</v>
      </c>
      <c r="N73" s="182"/>
      <c r="O73" t="e">
        <f>_xlfn.RANK.EQ(N73,$N$73:$N$79)</f>
        <v>#N/A</v>
      </c>
    </row>
    <row r="74" spans="1:16">
      <c r="A74" s="183"/>
      <c r="B74" s="183"/>
      <c r="C74" s="184"/>
      <c r="D74" s="185"/>
      <c r="E74" s="183" t="e">
        <f t="shared" ref="E74:E82" si="11">_xlfn.RANK.EQ(D74,$D$73:$D$82)</f>
        <v>#N/A</v>
      </c>
      <c r="F74" s="1"/>
      <c r="J74" s="1" t="e">
        <f t="shared" ref="J74:J89" si="12">_xlfn.RANK.EQ(I74,$I$73:$I$90)</f>
        <v>#N/A</v>
      </c>
      <c r="K74" s="1"/>
      <c r="N74" s="182"/>
      <c r="O74" t="e">
        <f t="shared" ref="O74:O79" si="13">_xlfn.RANK.EQ(N74,$N$73:$N$79)</f>
        <v>#N/A</v>
      </c>
    </row>
    <row r="75" spans="1:16">
      <c r="D75" s="180"/>
      <c r="E75" s="1" t="e">
        <f t="shared" si="11"/>
        <v>#N/A</v>
      </c>
      <c r="F75" s="183"/>
      <c r="G75" s="184"/>
      <c r="H75" s="184"/>
      <c r="I75" s="186"/>
      <c r="J75" s="183" t="e">
        <f t="shared" si="12"/>
        <v>#N/A</v>
      </c>
      <c r="K75" s="1"/>
      <c r="N75" s="182"/>
      <c r="O75" t="e">
        <f t="shared" si="13"/>
        <v>#N/A</v>
      </c>
    </row>
    <row r="76" spans="1:16">
      <c r="D76" s="180"/>
      <c r="E76" s="1" t="e">
        <f t="shared" si="11"/>
        <v>#N/A</v>
      </c>
      <c r="F76" s="1"/>
      <c r="J76" s="1" t="e">
        <f t="shared" si="12"/>
        <v>#N/A</v>
      </c>
      <c r="K76" s="1"/>
      <c r="N76" s="182"/>
      <c r="O76" t="e">
        <f t="shared" si="13"/>
        <v>#N/A</v>
      </c>
    </row>
    <row r="77" spans="1:16">
      <c r="D77" s="180"/>
      <c r="E77" s="1" t="e">
        <f t="shared" si="11"/>
        <v>#N/A</v>
      </c>
      <c r="F77" s="1"/>
      <c r="I77" s="191"/>
      <c r="J77" s="1" t="e">
        <f t="shared" si="12"/>
        <v>#N/A</v>
      </c>
      <c r="K77" s="183"/>
      <c r="L77" s="184"/>
      <c r="M77" s="184"/>
      <c r="N77" s="187"/>
      <c r="O77" s="184" t="e">
        <f t="shared" si="13"/>
        <v>#N/A</v>
      </c>
      <c r="P77" s="181" t="s">
        <v>98</v>
      </c>
    </row>
    <row r="78" spans="1:16">
      <c r="D78" s="180"/>
      <c r="E78" s="1" t="e">
        <f t="shared" si="11"/>
        <v>#N/A</v>
      </c>
      <c r="F78" s="183"/>
      <c r="G78" s="184"/>
      <c r="H78" s="184"/>
      <c r="I78" s="186"/>
      <c r="J78" s="183" t="e">
        <f t="shared" si="12"/>
        <v>#N/A</v>
      </c>
      <c r="K78" s="1"/>
      <c r="N78" s="182"/>
      <c r="O78" t="e">
        <f t="shared" si="13"/>
        <v>#N/A</v>
      </c>
    </row>
    <row r="79" spans="1:16">
      <c r="D79" s="180"/>
      <c r="E79" s="1" t="e">
        <f t="shared" si="11"/>
        <v>#N/A</v>
      </c>
      <c r="F79" s="1"/>
      <c r="I79" s="191"/>
      <c r="J79" s="1" t="e">
        <f t="shared" si="12"/>
        <v>#N/A</v>
      </c>
      <c r="K79" s="1"/>
      <c r="N79" s="182"/>
      <c r="O79" t="e">
        <f t="shared" si="13"/>
        <v>#N/A</v>
      </c>
    </row>
    <row r="80" spans="1:16">
      <c r="D80" s="180"/>
      <c r="E80" s="1" t="e">
        <f t="shared" si="11"/>
        <v>#N/A</v>
      </c>
      <c r="F80" s="183"/>
      <c r="G80" s="184"/>
      <c r="H80" s="184"/>
      <c r="I80" s="186"/>
      <c r="J80" s="183" t="e">
        <f t="shared" si="12"/>
        <v>#N/A</v>
      </c>
    </row>
    <row r="81" spans="4:10">
      <c r="D81" s="180"/>
      <c r="E81" s="1" t="e">
        <f t="shared" si="11"/>
        <v>#N/A</v>
      </c>
      <c r="F81" s="1"/>
      <c r="J81" s="1" t="e">
        <f t="shared" si="12"/>
        <v>#N/A</v>
      </c>
    </row>
    <row r="82" spans="4:10">
      <c r="D82" s="180"/>
      <c r="E82" s="1" t="e">
        <f t="shared" si="11"/>
        <v>#N/A</v>
      </c>
      <c r="F82" s="1"/>
      <c r="J82" s="1" t="e">
        <f t="shared" si="12"/>
        <v>#N/A</v>
      </c>
    </row>
    <row r="83" spans="4:10">
      <c r="F83" s="1"/>
      <c r="J83" s="1" t="e">
        <f t="shared" si="12"/>
        <v>#N/A</v>
      </c>
    </row>
    <row r="84" spans="4:10">
      <c r="F84" s="1"/>
      <c r="J84" s="1" t="e">
        <f t="shared" si="12"/>
        <v>#N/A</v>
      </c>
    </row>
    <row r="85" spans="4:10">
      <c r="F85" s="1"/>
      <c r="J85" s="1" t="e">
        <f t="shared" si="12"/>
        <v>#N/A</v>
      </c>
    </row>
    <row r="86" spans="4:10">
      <c r="F86" s="1"/>
      <c r="J86" s="1" t="e">
        <f t="shared" si="12"/>
        <v>#N/A</v>
      </c>
    </row>
    <row r="87" spans="4:10">
      <c r="F87" s="1"/>
      <c r="J87" s="1" t="e">
        <f t="shared" si="12"/>
        <v>#N/A</v>
      </c>
    </row>
    <row r="88" spans="4:10">
      <c r="F88" s="1"/>
      <c r="J88" s="1" t="e">
        <f t="shared" si="12"/>
        <v>#N/A</v>
      </c>
    </row>
    <row r="89" spans="4:10">
      <c r="F89" s="1"/>
      <c r="J89" s="1" t="e">
        <f t="shared" si="12"/>
        <v>#N/A</v>
      </c>
    </row>
    <row r="103" spans="10:10">
      <c r="J103" s="173"/>
    </row>
  </sheetData>
  <mergeCells count="1">
    <mergeCell ref="N2:O2"/>
  </mergeCells>
  <phoneticPr fontId="1" type="noConversion"/>
  <conditionalFormatting sqref="K4:L48">
    <cfRule type="cellIs" dxfId="1" priority="2" operator="between">
      <formula>1</formula>
      <formula>3</formula>
    </cfRule>
  </conditionalFormatting>
  <conditionalFormatting sqref="Y13">
    <cfRule type="cellIs" dxfId="0" priority="1" operator="between">
      <formula>1</formula>
      <formula>3</formula>
    </cfRule>
  </conditionalFormatting>
  <dataValidations count="1">
    <dataValidation type="list" allowBlank="1" showInputMessage="1" showErrorMessage="1" sqref="A4:A49 O13" xr:uid="{954CE2F2-DC0C-4016-A782-A2075E6DB42D}">
      <formula1>$A$71:$K$71</formula1>
    </dataValidation>
  </dataValidations>
  <pageMargins left="0.7" right="0.7" top="0.75" bottom="0.75" header="0.3" footer="0.3"/>
  <pageSetup paperSize="9" orientation="portrait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83CC9-58CB-4695-BC5E-6151745EE1AD}">
  <dimension ref="A1:G22"/>
  <sheetViews>
    <sheetView workbookViewId="0">
      <selection activeCell="J14" sqref="J14"/>
    </sheetView>
  </sheetViews>
  <sheetFormatPr defaultRowHeight="16.2"/>
  <cols>
    <col min="2" max="2" width="15" customWidth="1"/>
    <col min="7" max="7" width="10.09765625" customWidth="1"/>
  </cols>
  <sheetData>
    <row r="1" spans="1:7" ht="16.8" thickBot="1"/>
    <row r="2" spans="1:7" ht="30.6" thickBot="1">
      <c r="A2" s="53" t="s">
        <v>37</v>
      </c>
      <c r="B2" s="155" t="s">
        <v>38</v>
      </c>
      <c r="C2" s="89" t="s">
        <v>28</v>
      </c>
      <c r="D2" s="89" t="s">
        <v>11</v>
      </c>
      <c r="E2" s="89" t="s">
        <v>31</v>
      </c>
      <c r="F2" s="89" t="s">
        <v>7</v>
      </c>
      <c r="G2" s="91" t="s">
        <v>39</v>
      </c>
    </row>
    <row r="3" spans="1:7">
      <c r="A3" s="194">
        <v>18</v>
      </c>
      <c r="B3" s="195" t="s">
        <v>35</v>
      </c>
      <c r="C3" s="196">
        <v>17</v>
      </c>
      <c r="D3" s="196">
        <v>12</v>
      </c>
      <c r="E3" s="196">
        <v>1</v>
      </c>
      <c r="F3" s="196">
        <v>5</v>
      </c>
      <c r="G3" s="197">
        <v>0.70588235294117652</v>
      </c>
    </row>
    <row r="4" spans="1:7">
      <c r="A4" s="198">
        <v>11</v>
      </c>
      <c r="B4" s="167" t="s">
        <v>16</v>
      </c>
      <c r="C4" s="93">
        <v>7</v>
      </c>
      <c r="D4" s="93">
        <v>5</v>
      </c>
      <c r="E4" s="93">
        <v>2</v>
      </c>
      <c r="F4" s="93">
        <v>0</v>
      </c>
      <c r="G4" s="97">
        <v>0.7142857142857143</v>
      </c>
    </row>
    <row r="5" spans="1:7">
      <c r="A5" s="198">
        <v>22</v>
      </c>
      <c r="B5" s="166" t="s">
        <v>15</v>
      </c>
      <c r="C5" s="93">
        <v>17</v>
      </c>
      <c r="D5" s="93">
        <v>4</v>
      </c>
      <c r="E5" s="93">
        <v>4</v>
      </c>
      <c r="F5" s="93">
        <v>8</v>
      </c>
      <c r="G5" s="97">
        <v>0.23529411764705882</v>
      </c>
    </row>
    <row r="6" spans="1:7">
      <c r="A6" s="198">
        <v>39</v>
      </c>
      <c r="B6" s="167" t="s">
        <v>14</v>
      </c>
      <c r="C6" s="93">
        <v>13</v>
      </c>
      <c r="D6" s="93">
        <v>8</v>
      </c>
      <c r="E6" s="93">
        <v>3</v>
      </c>
      <c r="F6" s="93">
        <v>4</v>
      </c>
      <c r="G6" s="97">
        <v>0.61538461538461542</v>
      </c>
    </row>
    <row r="7" spans="1:7">
      <c r="A7" s="198">
        <v>37</v>
      </c>
      <c r="B7" s="166" t="s">
        <v>45</v>
      </c>
      <c r="C7" s="93">
        <v>14</v>
      </c>
      <c r="D7" s="93">
        <v>6</v>
      </c>
      <c r="E7" s="93">
        <v>6</v>
      </c>
      <c r="F7" s="93">
        <v>6</v>
      </c>
      <c r="G7" s="97">
        <v>0.42857142857142855</v>
      </c>
    </row>
    <row r="8" spans="1:7">
      <c r="A8" s="198">
        <v>81</v>
      </c>
      <c r="B8" s="167" t="s">
        <v>51</v>
      </c>
      <c r="C8" s="93">
        <v>14</v>
      </c>
      <c r="D8" s="93">
        <v>5</v>
      </c>
      <c r="E8" s="93">
        <v>2</v>
      </c>
      <c r="F8" s="93">
        <v>2</v>
      </c>
      <c r="G8" s="97">
        <v>0.35714285714285715</v>
      </c>
    </row>
    <row r="9" spans="1:7">
      <c r="A9" s="198">
        <v>58</v>
      </c>
      <c r="B9" s="166" t="s">
        <v>52</v>
      </c>
      <c r="C9" s="93">
        <v>9</v>
      </c>
      <c r="D9" s="93">
        <v>0</v>
      </c>
      <c r="E9" s="93">
        <v>0</v>
      </c>
      <c r="F9" s="93">
        <v>2</v>
      </c>
      <c r="G9" s="97">
        <v>0</v>
      </c>
    </row>
    <row r="10" spans="1:7" ht="16.8" thickBot="1">
      <c r="A10" s="199" t="s">
        <v>107</v>
      </c>
      <c r="B10" s="200" t="s">
        <v>105</v>
      </c>
      <c r="C10" s="201">
        <v>4</v>
      </c>
      <c r="D10" s="201">
        <v>1</v>
      </c>
      <c r="E10" s="201">
        <v>0</v>
      </c>
      <c r="F10" s="201">
        <v>3</v>
      </c>
      <c r="G10" s="202">
        <v>0.25</v>
      </c>
    </row>
    <row r="13" spans="1:7" ht="16.8" thickBot="1"/>
    <row r="14" spans="1:7" ht="30.6" thickBot="1">
      <c r="A14" s="53" t="s">
        <v>37</v>
      </c>
      <c r="B14" s="155" t="s">
        <v>38</v>
      </c>
      <c r="C14" s="89" t="s">
        <v>28</v>
      </c>
      <c r="D14" s="89" t="s">
        <v>11</v>
      </c>
      <c r="E14" s="89" t="s">
        <v>31</v>
      </c>
      <c r="F14" s="89" t="s">
        <v>7</v>
      </c>
      <c r="G14" s="91" t="s">
        <v>39</v>
      </c>
    </row>
    <row r="15" spans="1:7">
      <c r="A15" s="203">
        <v>58</v>
      </c>
      <c r="B15" s="204" t="s">
        <v>114</v>
      </c>
      <c r="C15" s="205">
        <v>11</v>
      </c>
      <c r="D15" s="205">
        <v>2</v>
      </c>
      <c r="E15" s="205">
        <v>0</v>
      </c>
      <c r="F15" s="205">
        <v>3</v>
      </c>
      <c r="G15" s="206">
        <v>0.18181818181818182</v>
      </c>
    </row>
    <row r="16" spans="1:7" ht="16.8" thickBot="1">
      <c r="A16" s="207" t="s">
        <v>107</v>
      </c>
      <c r="B16" s="208" t="s">
        <v>112</v>
      </c>
      <c r="C16" s="209">
        <v>12</v>
      </c>
      <c r="D16" s="209">
        <v>7</v>
      </c>
      <c r="E16" s="209">
        <v>0</v>
      </c>
      <c r="F16" s="209">
        <v>0</v>
      </c>
      <c r="G16" s="210">
        <v>0.58333333333333337</v>
      </c>
    </row>
    <row r="19" spans="2:6">
      <c r="B19" s="1" t="s">
        <v>85</v>
      </c>
    </row>
    <row r="20" spans="2:6">
      <c r="B20" s="93" t="s">
        <v>86</v>
      </c>
      <c r="C20" s="65" t="s">
        <v>28</v>
      </c>
      <c r="D20" s="65" t="s">
        <v>11</v>
      </c>
      <c r="E20" s="65" t="s">
        <v>7</v>
      </c>
      <c r="F20" s="65" t="s">
        <v>84</v>
      </c>
    </row>
    <row r="21" spans="2:6">
      <c r="B21" s="93" t="s">
        <v>50</v>
      </c>
      <c r="C21" s="93">
        <v>65</v>
      </c>
      <c r="D21" s="93">
        <v>29</v>
      </c>
      <c r="E21" s="93">
        <v>20</v>
      </c>
      <c r="F21" s="175">
        <f t="shared" ref="F21:F22" si="0">+E21/C21</f>
        <v>0.30769230769230771</v>
      </c>
    </row>
    <row r="22" spans="2:6">
      <c r="B22" s="93" t="s">
        <v>152</v>
      </c>
      <c r="C22" s="93">
        <v>30</v>
      </c>
      <c r="D22" s="93">
        <v>12</v>
      </c>
      <c r="E22" s="93">
        <v>10</v>
      </c>
      <c r="F22" s="175">
        <f t="shared" si="0"/>
        <v>0.33333333333333331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分組球員名單</vt:lpstr>
      <vt:lpstr>G1</vt:lpstr>
      <vt:lpstr>G2</vt:lpstr>
      <vt:lpstr>G3</vt:lpstr>
      <vt:lpstr>G4</vt:lpstr>
      <vt:lpstr>G5</vt:lpstr>
      <vt:lpstr>G6</vt:lpstr>
      <vt:lpstr>成績匯總 (函數)</vt:lpstr>
      <vt:lpstr>總表排名</vt:lpstr>
      <vt:lpstr>工作表1</vt:lpstr>
    </vt:vector>
  </TitlesOfParts>
  <Company>Toshiba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佳欣 賴</cp:lastModifiedBy>
  <cp:revision/>
  <cp:lastPrinted>2025-08-25T04:26:37Z</cp:lastPrinted>
  <dcterms:created xsi:type="dcterms:W3CDTF">2014-11-25T01:36:34Z</dcterms:created>
  <dcterms:modified xsi:type="dcterms:W3CDTF">2026-01-23T01:40:22Z</dcterms:modified>
</cp:coreProperties>
</file>