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RACHEL LAI\盲棒(美式)\2026\秋季盃\"/>
    </mc:Choice>
  </mc:AlternateContent>
  <xr:revisionPtr revIDLastSave="0" documentId="13_ncr:1_{2164106B-15F0-436A-9131-F1F4B2C35427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分組球員名單" sheetId="7" r:id="rId1"/>
    <sheet name="G1" sheetId="25" r:id="rId2"/>
    <sheet name="G2" sheetId="24" r:id="rId3"/>
    <sheet name="G3" sheetId="23" r:id="rId4"/>
    <sheet name="G4" sheetId="22" r:id="rId5"/>
    <sheet name="G5" sheetId="18" r:id="rId6"/>
    <sheet name="G6" sheetId="21" r:id="rId7"/>
    <sheet name="成績匯總 (函數)" sheetId="15" r:id="rId8"/>
    <sheet name="總表排名" sheetId="16" r:id="rId9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<sst xmlns="http://schemas.openxmlformats.org/spreadsheetml/2006/main" count="1491" uniqueCount="234">
  <si>
    <t>場次</t>
    <phoneticPr fontId="1" type="noConversion"/>
  </si>
  <si>
    <t>日期</t>
    <phoneticPr fontId="1" type="noConversion"/>
  </si>
  <si>
    <t>VS</t>
    <phoneticPr fontId="1" type="noConversion"/>
  </si>
  <si>
    <t>先</t>
    <phoneticPr fontId="1" type="noConversion"/>
  </si>
  <si>
    <t>球員</t>
    <phoneticPr fontId="1" type="noConversion"/>
  </si>
  <si>
    <t>後</t>
    <phoneticPr fontId="1" type="noConversion"/>
  </si>
  <si>
    <t>K</t>
    <phoneticPr fontId="1" type="noConversion"/>
  </si>
  <si>
    <t>數據</t>
    <phoneticPr fontId="1" type="noConversion"/>
  </si>
  <si>
    <t>捕手</t>
    <phoneticPr fontId="1" type="noConversion"/>
  </si>
  <si>
    <t>觀測員</t>
    <phoneticPr fontId="1" type="noConversion"/>
  </si>
  <si>
    <t>R</t>
    <phoneticPr fontId="1" type="noConversion"/>
  </si>
  <si>
    <t>候補球員</t>
    <phoneticPr fontId="1" type="noConversion"/>
  </si>
  <si>
    <t>得分加總</t>
    <phoneticPr fontId="1" type="noConversion"/>
  </si>
  <si>
    <t>賴智傑</t>
  </si>
  <si>
    <t>球員名單</t>
    <phoneticPr fontId="1" type="noConversion"/>
  </si>
  <si>
    <t>投捕觀名單</t>
    <phoneticPr fontId="1" type="noConversion"/>
  </si>
  <si>
    <t>撿球</t>
    <phoneticPr fontId="1" type="noConversion"/>
  </si>
  <si>
    <t>背號</t>
    <phoneticPr fontId="1" type="noConversion"/>
  </si>
  <si>
    <t>邱文昇</t>
  </si>
  <si>
    <t>G1</t>
    <phoneticPr fontId="1" type="noConversion"/>
  </si>
  <si>
    <t>投手</t>
  </si>
  <si>
    <t>投/捕/觀</t>
  </si>
  <si>
    <t>投/捕/觀</t>
    <phoneticPr fontId="1" type="noConversion"/>
  </si>
  <si>
    <t>HR</t>
    <phoneticPr fontId="1" type="noConversion"/>
  </si>
  <si>
    <t>AB</t>
    <phoneticPr fontId="1" type="noConversion"/>
  </si>
  <si>
    <t>接殺</t>
    <phoneticPr fontId="1" type="noConversion"/>
  </si>
  <si>
    <t>加計分數</t>
    <phoneticPr fontId="1" type="noConversion"/>
  </si>
  <si>
    <t>隊伍名稱</t>
    <phoneticPr fontId="1" type="noConversion"/>
  </si>
  <si>
    <t>G2</t>
    <phoneticPr fontId="1" type="noConversion"/>
  </si>
  <si>
    <t>張睿紘</t>
  </si>
  <si>
    <t xml:space="preserve"> 背號</t>
    <phoneticPr fontId="1" type="noConversion"/>
  </si>
  <si>
    <t>姓名</t>
    <phoneticPr fontId="1" type="noConversion"/>
  </si>
  <si>
    <r>
      <t xml:space="preserve">打擊率 </t>
    </r>
    <r>
      <rPr>
        <sz val="10"/>
        <color theme="1"/>
        <rFont val="標楷體"/>
        <family val="1"/>
        <charset val="136"/>
        <scheme val="minor"/>
      </rPr>
      <t>(R/AB)</t>
    </r>
    <phoneticPr fontId="1" type="noConversion"/>
  </si>
  <si>
    <t>王辰光</t>
  </si>
  <si>
    <t>陳韻婷</t>
  </si>
  <si>
    <t>駱繼宗</t>
  </si>
  <si>
    <t>李裕仁</t>
  </si>
  <si>
    <t>薛沅庭</t>
  </si>
  <si>
    <t>A</t>
    <phoneticPr fontId="1" type="noConversion"/>
  </si>
  <si>
    <t>B</t>
    <phoneticPr fontId="1" type="noConversion"/>
  </si>
  <si>
    <t>D</t>
    <phoneticPr fontId="1" type="noConversion"/>
  </si>
  <si>
    <t>C</t>
    <phoneticPr fontId="1" type="noConversion"/>
  </si>
  <si>
    <t>夜魔俠</t>
    <phoneticPr fontId="1" type="noConversion"/>
  </si>
  <si>
    <t>G3</t>
    <phoneticPr fontId="1" type="noConversion"/>
  </si>
  <si>
    <t>G4</t>
    <phoneticPr fontId="1" type="noConversion"/>
  </si>
  <si>
    <t>G5</t>
    <phoneticPr fontId="1" type="noConversion"/>
  </si>
  <si>
    <t>G6</t>
    <phoneticPr fontId="1" type="noConversion"/>
  </si>
  <si>
    <t>隊名</t>
    <phoneticPr fontId="1" type="noConversion"/>
  </si>
  <si>
    <t>BA(打擊率)</t>
    <phoneticPr fontId="1" type="noConversion"/>
  </si>
  <si>
    <t>Def_G(場數)</t>
    <phoneticPr fontId="1" type="noConversion"/>
  </si>
  <si>
    <t>打擊排行</t>
    <phoneticPr fontId="1" type="noConversion"/>
  </si>
  <si>
    <t>防守排行</t>
    <phoneticPr fontId="1" type="noConversion"/>
  </si>
  <si>
    <t>團隊防守成績</t>
    <phoneticPr fontId="1" type="noConversion"/>
  </si>
  <si>
    <t>Fielding</t>
    <phoneticPr fontId="1" type="noConversion"/>
  </si>
  <si>
    <t>K Pct.</t>
  </si>
  <si>
    <t>投手成績</t>
    <phoneticPr fontId="1" type="noConversion"/>
  </si>
  <si>
    <t>宋展宇</t>
  </si>
  <si>
    <t>投手名單</t>
    <phoneticPr fontId="1" type="noConversion"/>
  </si>
  <si>
    <t>防守排行</t>
  </si>
  <si>
    <t>LOST</t>
    <phoneticPr fontId="1" type="noConversion"/>
  </si>
  <si>
    <r>
      <t>K率排行(</t>
    </r>
    <r>
      <rPr>
        <sz val="12"/>
        <color rgb="FFFF0000"/>
        <rFont val="標楷體"/>
        <family val="4"/>
        <charset val="136"/>
        <scheme val="minor"/>
      </rPr>
      <t>小</t>
    </r>
    <r>
      <rPr>
        <sz val="12"/>
        <color theme="1"/>
        <rFont val="標楷體"/>
        <family val="2"/>
        <charset val="136"/>
        <scheme val="minor"/>
      </rPr>
      <t>)</t>
    </r>
    <phoneticPr fontId="1" type="noConversion"/>
  </si>
  <si>
    <t>守備位置</t>
    <phoneticPr fontId="1" type="noConversion"/>
  </si>
  <si>
    <t>陳建閔</t>
  </si>
  <si>
    <t>對戰分數</t>
    <phoneticPr fontId="1" type="noConversion"/>
  </si>
  <si>
    <t>淨得分</t>
    <phoneticPr fontId="1" type="noConversion"/>
  </si>
  <si>
    <t>閃電隊</t>
    <phoneticPr fontId="1" type="noConversion"/>
  </si>
  <si>
    <t>高芳伶</t>
  </si>
  <si>
    <t>劉家溫</t>
  </si>
  <si>
    <t>P</t>
    <phoneticPr fontId="1" type="noConversion"/>
  </si>
  <si>
    <t>失分</t>
    <phoneticPr fontId="1" type="noConversion"/>
  </si>
  <si>
    <t>得分</t>
    <phoneticPr fontId="1" type="noConversion"/>
  </si>
  <si>
    <t>P/G(防守率)</t>
    <phoneticPr fontId="1" type="noConversion"/>
  </si>
  <si>
    <t>陳璽帆</t>
  </si>
  <si>
    <t>莊詠安</t>
  </si>
  <si>
    <t>張御欣</t>
  </si>
  <si>
    <t>胡文秋</t>
  </si>
  <si>
    <t>陳俊欽</t>
  </si>
  <si>
    <t>紀和成</t>
  </si>
  <si>
    <t>鄭傳逸</t>
  </si>
  <si>
    <t>林育良</t>
  </si>
  <si>
    <t>林健彰</t>
  </si>
  <si>
    <t>梁耿縉</t>
  </si>
  <si>
    <t>勞恩以達西拔</t>
  </si>
  <si>
    <t>郭亦倫</t>
  </si>
  <si>
    <t>蔡存宥</t>
  </si>
  <si>
    <t>古國偉</t>
  </si>
  <si>
    <t>余自成</t>
  </si>
  <si>
    <t>蔡孟洵</t>
  </si>
  <si>
    <t>吳品逸</t>
  </si>
  <si>
    <t>張雅恩</t>
  </si>
  <si>
    <t>李怡慧</t>
  </si>
  <si>
    <t>宋晴天</t>
  </si>
  <si>
    <t>陳相睿</t>
    <phoneticPr fontId="1" type="noConversion"/>
  </si>
  <si>
    <t>林春佑</t>
  </si>
  <si>
    <t>投手成績統計</t>
    <phoneticPr fontId="1" type="noConversion"/>
  </si>
  <si>
    <t>(手動輸入)</t>
    <phoneticPr fontId="1" type="noConversion"/>
  </si>
  <si>
    <t>洪韶壕</t>
  </si>
  <si>
    <t>古奇哲</t>
  </si>
  <si>
    <t>閃電隊</t>
  </si>
  <si>
    <t>黃雅苓</t>
  </si>
  <si>
    <t>張凱傑</t>
  </si>
  <si>
    <t>夜魔俠</t>
  </si>
  <si>
    <t>江言鎧</t>
  </si>
  <si>
    <t>O</t>
    <phoneticPr fontId="1" type="noConversion"/>
  </si>
  <si>
    <t>團隊打擊率</t>
    <phoneticPr fontId="1" type="noConversion"/>
  </si>
  <si>
    <t>出場數</t>
    <phoneticPr fontId="1" type="noConversion"/>
  </si>
  <si>
    <t>Def_G</t>
    <phoneticPr fontId="1" type="noConversion"/>
  </si>
  <si>
    <t>閃電</t>
    <phoneticPr fontId="1" type="noConversion"/>
  </si>
  <si>
    <t>LEO</t>
    <phoneticPr fontId="1" type="noConversion"/>
  </si>
  <si>
    <t>游擊</t>
    <phoneticPr fontId="1" type="noConversion"/>
  </si>
  <si>
    <t>LEOPARD</t>
  </si>
  <si>
    <t>LEOPARD</t>
    <phoneticPr fontId="1" type="noConversion"/>
  </si>
  <si>
    <t>游擊隊</t>
  </si>
  <si>
    <t>游擊隊</t>
    <phoneticPr fontId="1" type="noConversion"/>
  </si>
  <si>
    <t>賴君佩</t>
  </si>
  <si>
    <t>顏士翔</t>
  </si>
  <si>
    <t>賴保全</t>
  </si>
  <si>
    <t>李秀美</t>
  </si>
  <si>
    <t>游鎮維</t>
  </si>
  <si>
    <t>蔡宗豪</t>
  </si>
  <si>
    <t>周志忠</t>
  </si>
  <si>
    <t>陳傑閔</t>
  </si>
  <si>
    <t>許慶德</t>
  </si>
  <si>
    <t>蔡志雄</t>
  </si>
  <si>
    <t>饒賀凱</t>
  </si>
  <si>
    <t>王辰光</t>
    <phoneticPr fontId="1" type="noConversion"/>
  </si>
  <si>
    <t>劉維璽</t>
    <phoneticPr fontId="1" type="noConversion"/>
  </si>
  <si>
    <t>賴相存</t>
  </si>
  <si>
    <t>黃志遠</t>
  </si>
  <si>
    <t>王兆熙</t>
  </si>
  <si>
    <t>何昌翰</t>
  </si>
  <si>
    <t>宋啟政</t>
  </si>
  <si>
    <t>林君達</t>
  </si>
  <si>
    <t>115.10.31</t>
    <phoneticPr fontId="1" type="noConversion"/>
  </si>
  <si>
    <t>115.11.01</t>
    <phoneticPr fontId="1" type="noConversion"/>
  </si>
  <si>
    <t>投手名單</t>
  </si>
  <si>
    <t>閉幕式</t>
    <phoneticPr fontId="1" type="noConversion"/>
  </si>
  <si>
    <t>謝緯成</t>
  </si>
  <si>
    <t>楊鎮瑋</t>
  </si>
  <si>
    <t>冠軍</t>
  </si>
  <si>
    <t>亞軍</t>
  </si>
  <si>
    <t>季軍</t>
  </si>
  <si>
    <t>殿軍</t>
  </si>
  <si>
    <t>總獎金</t>
    <phoneticPr fontId="1" type="noConversion"/>
  </si>
  <si>
    <t>對戰組合</t>
    <phoneticPr fontId="1" type="noConversion"/>
  </si>
  <si>
    <t>結束時間</t>
    <phoneticPr fontId="1" type="noConversion"/>
  </si>
  <si>
    <t>開始時間</t>
    <phoneticPr fontId="1" type="noConversion"/>
  </si>
  <si>
    <t>球</t>
  </si>
  <si>
    <t>球</t>
    <phoneticPr fontId="1" type="noConversion"/>
  </si>
  <si>
    <t>RIN+INT</t>
  </si>
  <si>
    <t>註記</t>
    <phoneticPr fontId="1" type="noConversion"/>
  </si>
  <si>
    <t>⌢</t>
  </si>
  <si>
    <t>⌣</t>
  </si>
  <si>
    <t>⌵</t>
  </si>
  <si>
    <t>－</t>
    <phoneticPr fontId="1" type="noConversion"/>
  </si>
  <si>
    <t>高飛</t>
    <phoneticPr fontId="1" type="noConversion"/>
  </si>
  <si>
    <t>滾地</t>
    <phoneticPr fontId="1" type="noConversion"/>
  </si>
  <si>
    <t>彈跳</t>
    <phoneticPr fontId="1" type="noConversion"/>
  </si>
  <si>
    <t>平飛</t>
    <phoneticPr fontId="1" type="noConversion"/>
  </si>
  <si>
    <t>球種</t>
    <phoneticPr fontId="1" type="noConversion"/>
  </si>
  <si>
    <t>6</t>
    <phoneticPr fontId="1" type="noConversion"/>
  </si>
  <si>
    <t>66</t>
    <phoneticPr fontId="1" type="noConversion"/>
  </si>
  <si>
    <t>25</t>
    <phoneticPr fontId="1" type="noConversion"/>
  </si>
  <si>
    <t>29</t>
    <phoneticPr fontId="1" type="noConversion"/>
  </si>
  <si>
    <t>17</t>
    <phoneticPr fontId="1" type="noConversion"/>
  </si>
  <si>
    <t>30</t>
    <phoneticPr fontId="1" type="noConversion"/>
  </si>
  <si>
    <t>8</t>
    <phoneticPr fontId="1" type="noConversion"/>
  </si>
  <si>
    <t>99</t>
    <phoneticPr fontId="1" type="noConversion"/>
  </si>
  <si>
    <t>1</t>
    <phoneticPr fontId="1" type="noConversion"/>
  </si>
  <si>
    <t>131</t>
    <phoneticPr fontId="1" type="noConversion"/>
  </si>
  <si>
    <t>33</t>
    <phoneticPr fontId="1" type="noConversion"/>
  </si>
  <si>
    <t>35</t>
    <phoneticPr fontId="1" type="noConversion"/>
  </si>
  <si>
    <t>55</t>
    <phoneticPr fontId="1" type="noConversion"/>
  </si>
  <si>
    <t>26</t>
    <phoneticPr fontId="1" type="noConversion"/>
  </si>
  <si>
    <t>56</t>
    <phoneticPr fontId="1" type="noConversion"/>
  </si>
  <si>
    <t>O</t>
    <phoneticPr fontId="1" type="noConversion"/>
  </si>
  <si>
    <t>18</t>
    <phoneticPr fontId="1" type="noConversion"/>
  </si>
  <si>
    <t>39</t>
    <phoneticPr fontId="1" type="noConversion"/>
  </si>
  <si>
    <t>22</t>
    <phoneticPr fontId="1" type="noConversion"/>
  </si>
  <si>
    <t>37</t>
    <phoneticPr fontId="1" type="noConversion"/>
  </si>
  <si>
    <t>81</t>
    <phoneticPr fontId="1" type="noConversion"/>
  </si>
  <si>
    <t>劉維璽</t>
  </si>
  <si>
    <t>11</t>
    <phoneticPr fontId="1" type="noConversion"/>
  </si>
  <si>
    <t>K</t>
    <phoneticPr fontId="1" type="noConversion"/>
  </si>
  <si>
    <t>R</t>
    <phoneticPr fontId="1" type="noConversion"/>
  </si>
  <si>
    <t>－</t>
  </si>
  <si>
    <t>28</t>
    <phoneticPr fontId="1" type="noConversion"/>
  </si>
  <si>
    <t>111</t>
    <phoneticPr fontId="1" type="noConversion"/>
  </si>
  <si>
    <t>RIN</t>
    <phoneticPr fontId="1" type="noConversion"/>
  </si>
  <si>
    <t>23</t>
    <phoneticPr fontId="1" type="noConversion"/>
  </si>
  <si>
    <t>88</t>
    <phoneticPr fontId="1" type="noConversion"/>
  </si>
  <si>
    <t>36</t>
    <phoneticPr fontId="1" type="noConversion"/>
  </si>
  <si>
    <t>58</t>
    <phoneticPr fontId="1" type="noConversion"/>
  </si>
  <si>
    <t>IF(C4&lt;9,"",D4/C4)</t>
    <phoneticPr fontId="1" type="noConversion"/>
  </si>
  <si>
    <t>勝場數</t>
    <phoneticPr fontId="1" type="noConversion"/>
  </si>
  <si>
    <t>25</t>
    <phoneticPr fontId="1" type="noConversion"/>
  </si>
  <si>
    <t>28</t>
    <phoneticPr fontId="1" type="noConversion"/>
  </si>
  <si>
    <t>1</t>
    <phoneticPr fontId="1" type="noConversion"/>
  </si>
  <si>
    <t>29</t>
    <phoneticPr fontId="1" type="noConversion"/>
  </si>
  <si>
    <t>66</t>
    <phoneticPr fontId="1" type="noConversion"/>
  </si>
  <si>
    <t>30</t>
    <phoneticPr fontId="1" type="noConversion"/>
  </si>
  <si>
    <t>55</t>
    <phoneticPr fontId="1" type="noConversion"/>
  </si>
  <si>
    <t>26</t>
    <phoneticPr fontId="1" type="noConversion"/>
  </si>
  <si>
    <t>33</t>
    <phoneticPr fontId="1" type="noConversion"/>
  </si>
  <si>
    <t>K</t>
    <phoneticPr fontId="1" type="noConversion"/>
  </si>
  <si>
    <t>99</t>
    <phoneticPr fontId="1" type="noConversion"/>
  </si>
  <si>
    <t>6</t>
    <phoneticPr fontId="1" type="noConversion"/>
  </si>
  <si>
    <t>56</t>
    <phoneticPr fontId="1" type="noConversion"/>
  </si>
  <si>
    <t>R</t>
    <phoneticPr fontId="1" type="noConversion"/>
  </si>
  <si>
    <t>23</t>
    <phoneticPr fontId="1" type="noConversion"/>
  </si>
  <si>
    <t>8</t>
    <phoneticPr fontId="1" type="noConversion"/>
  </si>
  <si>
    <t>88</t>
    <phoneticPr fontId="1" type="noConversion"/>
  </si>
  <si>
    <t>51</t>
    <phoneticPr fontId="1" type="noConversion"/>
  </si>
  <si>
    <t>35</t>
    <phoneticPr fontId="1" type="noConversion"/>
  </si>
  <si>
    <t>RIN</t>
    <phoneticPr fontId="1" type="noConversion"/>
  </si>
  <si>
    <t>58</t>
    <phoneticPr fontId="1" type="noConversion"/>
  </si>
  <si>
    <t>18</t>
    <phoneticPr fontId="1" type="noConversion"/>
  </si>
  <si>
    <t>22</t>
    <phoneticPr fontId="1" type="noConversion"/>
  </si>
  <si>
    <t>11</t>
    <phoneticPr fontId="1" type="noConversion"/>
  </si>
  <si>
    <t>10</t>
    <phoneticPr fontId="1" type="noConversion"/>
  </si>
  <si>
    <t>36</t>
    <phoneticPr fontId="1" type="noConversion"/>
  </si>
  <si>
    <t>陳相睿</t>
  </si>
  <si>
    <t>O</t>
    <phoneticPr fontId="1" type="noConversion"/>
  </si>
  <si>
    <t>37</t>
    <phoneticPr fontId="1" type="noConversion"/>
  </si>
  <si>
    <t>39</t>
    <phoneticPr fontId="1" type="noConversion"/>
  </si>
  <si>
    <t>總得分</t>
    <phoneticPr fontId="1" type="noConversion"/>
  </si>
  <si>
    <t>金錢豹</t>
    <phoneticPr fontId="1" type="noConversion"/>
  </si>
  <si>
    <t>(DF+1)</t>
    <phoneticPr fontId="1" type="noConversion"/>
  </si>
  <si>
    <t>(DF+2)</t>
    <phoneticPr fontId="1" type="noConversion"/>
  </si>
  <si>
    <t>6次/2球</t>
    <phoneticPr fontId="1" type="noConversion"/>
  </si>
  <si>
    <t>4次/1球</t>
    <phoneticPr fontId="1" type="noConversion"/>
  </si>
  <si>
    <t>觀測員分工</t>
    <phoneticPr fontId="1" type="noConversion"/>
  </si>
  <si>
    <r>
      <t xml:space="preserve">DF </t>
    </r>
    <r>
      <rPr>
        <sz val="12"/>
        <rFont val="標楷體"/>
        <family val="4"/>
        <charset val="136"/>
        <scheme val="minor"/>
      </rPr>
      <t>11</t>
    </r>
    <phoneticPr fontId="1" type="noConversion"/>
  </si>
  <si>
    <r>
      <rPr>
        <sz val="12"/>
        <color rgb="FFFF0000"/>
        <rFont val="標楷體"/>
        <family val="4"/>
        <charset val="136"/>
        <scheme val="minor"/>
      </rPr>
      <t>DF</t>
    </r>
    <r>
      <rPr>
        <sz val="12"/>
        <color theme="1"/>
        <rFont val="標楷體"/>
        <family val="2"/>
        <charset val="136"/>
        <scheme val="minor"/>
      </rPr>
      <t xml:space="preserve"> 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</si>
</sst>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76" formatCode="_-* #,##0.0000_-;\-* #,##0.0000_-;_-* &quot;-&quot;??_-;_-@_-"/>
    <numFmt numFmtId="177" formatCode="_-* #,##0.000_-;\-* #,##0.000_-;_-* &quot;-&quot;??_-;_-@_-"/>
    <numFmt numFmtId="178" formatCode="0.000"/>
    <numFmt numFmtId="179" formatCode="_-* #,##0_-;\-* #,##0_-;_-* &quot;-&quot;??_-;_-@_-"/>
    <numFmt numFmtId="180" formatCode="0.00_ "/>
    <numFmt numFmtId="181" formatCode="m&quot;月&quot;d&quot;日&quot;"/>
  </numFmts>
  <fonts count="35">
    <font>
      <sz val="12"/>
      <color theme="1"/>
      <name val="標楷體"/>
      <family val="2"/>
      <charset val="136"/>
      <scheme val="minor"/>
    </font>
    <font>
      <sz val="9"/>
      <name val="標楷體"/>
      <family val="2"/>
      <charset val="136"/>
      <scheme val="minor"/>
    </font>
    <font>
      <sz val="10"/>
      <color theme="1"/>
      <name val="標楷體"/>
      <family val="2"/>
      <charset val="136"/>
      <scheme val="minor"/>
    </font>
    <font>
      <sz val="10"/>
      <color theme="1"/>
      <name val="標楷體"/>
      <family val="1"/>
      <charset val="136"/>
      <scheme val="minor"/>
    </font>
    <font>
      <b/>
      <sz val="14"/>
      <color theme="1"/>
      <name val="標楷體"/>
      <family val="1"/>
      <charset val="136"/>
      <scheme val="minor"/>
    </font>
    <font>
      <sz val="12"/>
      <name val="標楷體"/>
      <family val="2"/>
      <charset val="136"/>
      <scheme val="minor"/>
    </font>
    <font>
      <sz val="12"/>
      <color theme="0"/>
      <name val="標楷體"/>
      <family val="2"/>
      <charset val="136"/>
      <scheme val="minor"/>
    </font>
    <font>
      <sz val="12"/>
      <color rgb="FFFF0000"/>
      <name val="標楷體"/>
      <family val="2"/>
      <charset val="136"/>
      <scheme val="minor"/>
    </font>
    <font>
      <sz val="12"/>
      <color theme="1"/>
      <name val="標楷體"/>
      <family val="4"/>
      <charset val="136"/>
      <scheme val="minor"/>
    </font>
    <font>
      <sz val="12"/>
      <color theme="1"/>
      <name val="標楷體"/>
      <family val="1"/>
      <charset val="136"/>
      <scheme val="minor"/>
    </font>
    <font>
      <sz val="9"/>
      <color theme="1"/>
      <name val="標楷體"/>
      <family val="4"/>
      <charset val="136"/>
      <scheme val="minor"/>
    </font>
    <font>
      <sz val="12"/>
      <color rgb="FF0070C0"/>
      <name val="標楷體"/>
      <family val="2"/>
      <charset val="136"/>
      <scheme val="minor"/>
    </font>
    <font>
      <sz val="12"/>
      <color rgb="FF0070C0"/>
      <name val="標楷體"/>
      <family val="4"/>
      <charset val="136"/>
      <scheme val="minor"/>
    </font>
    <font>
      <sz val="12"/>
      <color theme="1"/>
      <name val="標楷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2"/>
      <scheme val="minor"/>
    </font>
    <font>
      <sz val="12"/>
      <color theme="1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name val="標楷體"/>
      <family val="2"/>
      <charset val="136"/>
      <scheme val="minor"/>
    </font>
    <font>
      <sz val="12"/>
      <color rgb="FFFF0000"/>
      <name val="標楷體"/>
      <family val="4"/>
      <charset val="136"/>
      <scheme val="minor"/>
    </font>
    <font>
      <sz val="10"/>
      <name val="標楷體"/>
      <family val="2"/>
      <charset val="136"/>
      <scheme val="minor"/>
    </font>
    <font>
      <sz val="12"/>
      <color theme="1"/>
      <name val="Microsoft JhengHei"/>
      <family val="1"/>
    </font>
    <font>
      <sz val="11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theme="1"/>
      <name val="細明體"/>
      <family val="3"/>
      <charset val="136"/>
    </font>
    <font>
      <sz val="10"/>
      <color theme="1"/>
      <name val="微軟正黑體"/>
      <family val="2"/>
      <charset val="136"/>
    </font>
    <font>
      <sz val="12"/>
      <name val="標楷體"/>
      <family val="4"/>
      <charset val="136"/>
      <scheme val="minor"/>
    </font>
    <font>
      <sz val="10"/>
      <color rgb="FFC00000"/>
      <name val="標楷體"/>
      <family val="2"/>
      <charset val="136"/>
      <scheme val="minor"/>
    </font>
    <font>
      <sz val="12"/>
      <color rgb="FFC00000"/>
      <name val="標楷體"/>
      <family val="2"/>
      <charset val="136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0"/>
  </cellStyleXfs>
  <cellXfs count="3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>
      <alignment vertical="center"/>
      <protection locked="0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>
      <alignment horizontal="center" vertical="center"/>
    </xf>
    <xf numFmtId="0" fontId="0" fillId="2" borderId="23" xfId="0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0" fillId="5" borderId="31" xfId="0" applyFill="1" applyBorder="1" applyAlignment="1" applyProtection="1">
      <alignment horizontal="center" vertical="center"/>
      <protection locked="0"/>
    </xf>
    <xf numFmtId="0" fontId="0" fillId="5" borderId="28" xfId="0" applyFill="1" applyBorder="1" applyAlignment="1" applyProtection="1">
      <alignment horizontal="center" vertical="center"/>
      <protection locked="0"/>
    </xf>
    <xf numFmtId="0" fontId="0" fillId="5" borderId="32" xfId="0" applyFill="1" applyBorder="1" applyAlignment="1" applyProtection="1">
      <alignment horizontal="center" vertical="center"/>
      <protection locked="0"/>
    </xf>
    <xf numFmtId="0" fontId="0" fillId="5" borderId="29" xfId="0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6" borderId="16" xfId="0" applyFont="1" applyFill="1" applyBorder="1" applyAlignment="1" applyProtection="1">
      <alignment horizontal="center" vertical="center"/>
      <protection locked="0"/>
    </xf>
    <xf numFmtId="0" fontId="2" fillId="6" borderId="3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5" borderId="42" xfId="0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0" xfId="0" applyFont="1">
      <alignment vertical="center"/>
    </xf>
    <xf numFmtId="49" fontId="10" fillId="2" borderId="20" xfId="0" applyNumberFormat="1" applyFont="1" applyFill="1" applyBorder="1" applyAlignment="1">
      <alignment horizontal="center" vertical="center"/>
    </xf>
    <xf numFmtId="49" fontId="10" fillId="2" borderId="39" xfId="0" applyNumberFormat="1" applyFont="1" applyFill="1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6" fillId="2" borderId="13" xfId="0" applyFont="1" applyFill="1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36" xfId="0" applyBorder="1">
      <alignment vertical="center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0" borderId="20" xfId="0" applyBorder="1">
      <alignment vertical="center"/>
    </xf>
    <xf numFmtId="0" fontId="0" fillId="0" borderId="39" xfId="0" applyBorder="1">
      <alignment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/>
    </xf>
    <xf numFmtId="0" fontId="16" fillId="9" borderId="20" xfId="0" applyFont="1" applyFill="1" applyBorder="1" applyAlignment="1">
      <alignment horizontal="center" vertical="center" wrapText="1"/>
    </xf>
    <xf numFmtId="0" fontId="14" fillId="9" borderId="20" xfId="0" applyFont="1" applyFill="1" applyBorder="1" applyAlignment="1">
      <alignment horizontal="center" vertical="center" wrapText="1"/>
    </xf>
    <xf numFmtId="0" fontId="18" fillId="10" borderId="20" xfId="2" applyFont="1" applyFill="1" applyBorder="1" applyAlignment="1">
      <alignment horizontal="center" vertical="center" wrapText="1"/>
    </xf>
    <xf numFmtId="0" fontId="18" fillId="0" borderId="20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49" xfId="2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1" fillId="0" borderId="20" xfId="2" applyFont="1" applyBorder="1" applyAlignment="1">
      <alignment horizontal="center" vertical="center"/>
    </xf>
    <xf numFmtId="0" fontId="23" fillId="0" borderId="20" xfId="2" applyFont="1" applyBorder="1" applyAlignment="1">
      <alignment horizontal="center" vertical="center" wrapText="1"/>
    </xf>
    <xf numFmtId="0" fontId="21" fillId="0" borderId="20" xfId="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10" borderId="20" xfId="2" applyFont="1" applyFill="1" applyBorder="1" applyAlignment="1">
      <alignment horizontal="center" vertical="center" wrapText="1"/>
    </xf>
    <xf numFmtId="0" fontId="20" fillId="0" borderId="20" xfId="2" applyFont="1" applyBorder="1" applyAlignment="1">
      <alignment horizontal="center" vertical="center" wrapText="1"/>
    </xf>
    <xf numFmtId="0" fontId="21" fillId="10" borderId="20" xfId="2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7" fontId="7" fillId="0" borderId="0" xfId="1" applyNumberFormat="1" applyFont="1">
      <alignment vertical="center"/>
    </xf>
    <xf numFmtId="177" fontId="0" fillId="0" borderId="20" xfId="1" applyNumberFormat="1" applyFont="1" applyBorder="1" applyAlignment="1">
      <alignment horizontal="center" vertical="center"/>
    </xf>
    <xf numFmtId="177" fontId="0" fillId="0" borderId="0" xfId="1" applyNumberFormat="1" applyFont="1">
      <alignment vertical="center"/>
    </xf>
    <xf numFmtId="0" fontId="0" fillId="0" borderId="46" xfId="0" applyBorder="1" applyAlignment="1">
      <alignment horizontal="center" vertical="center"/>
    </xf>
    <xf numFmtId="179" fontId="0" fillId="0" borderId="0" xfId="1" applyNumberFormat="1" applyFont="1">
      <alignment vertical="center"/>
    </xf>
    <xf numFmtId="177" fontId="0" fillId="0" borderId="0" xfId="1" applyNumberFormat="1" applyFont="1" applyFill="1" applyBorder="1">
      <alignment vertical="center"/>
    </xf>
    <xf numFmtId="178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177" fontId="0" fillId="0" borderId="0" xfId="1" applyNumberFormat="1" applyFont="1" applyFill="1">
      <alignment vertical="center"/>
    </xf>
    <xf numFmtId="49" fontId="0" fillId="0" borderId="0" xfId="0" applyNumberFormat="1">
      <alignment vertical="center"/>
    </xf>
    <xf numFmtId="0" fontId="0" fillId="0" borderId="16" xfId="0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0" fillId="5" borderId="3" xfId="0" applyFill="1" applyBorder="1" applyAlignment="1" applyProtection="1">
      <alignment horizontal="center" vertical="center" shrinkToFit="1"/>
      <protection locked="0"/>
    </xf>
    <xf numFmtId="0" fontId="0" fillId="5" borderId="31" xfId="0" applyFill="1" applyBorder="1" applyAlignment="1" applyProtection="1">
      <alignment horizontal="center" vertical="center" shrinkToFit="1"/>
      <protection locked="0"/>
    </xf>
    <xf numFmtId="0" fontId="0" fillId="5" borderId="28" xfId="0" applyFill="1" applyBorder="1" applyAlignment="1" applyProtection="1">
      <alignment horizontal="center" vertical="center" shrinkToFit="1"/>
      <protection locked="0"/>
    </xf>
    <xf numFmtId="0" fontId="0" fillId="5" borderId="29" xfId="0" applyFill="1" applyBorder="1" applyAlignment="1" applyProtection="1">
      <alignment horizontal="center" vertical="center" shrinkToFit="1"/>
      <protection locked="0"/>
    </xf>
    <xf numFmtId="0" fontId="0" fillId="5" borderId="32" xfId="0" applyFill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center" vertical="center" shrinkToFit="1"/>
    </xf>
    <xf numFmtId="0" fontId="21" fillId="10" borderId="48" xfId="2" applyFont="1" applyFill="1" applyBorder="1" applyAlignment="1">
      <alignment horizontal="center" vertical="center" shrinkToFit="1"/>
    </xf>
    <xf numFmtId="0" fontId="21" fillId="7" borderId="49" xfId="2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176" fontId="0" fillId="0" borderId="45" xfId="1" applyNumberFormat="1" applyFont="1" applyBorder="1" applyAlignment="1">
      <alignment vertical="center" shrinkToFit="1"/>
    </xf>
    <xf numFmtId="0" fontId="21" fillId="0" borderId="0" xfId="2" applyFont="1" applyAlignment="1">
      <alignment horizontal="center" vertical="center" shrinkToFit="1"/>
    </xf>
    <xf numFmtId="0" fontId="21" fillId="8" borderId="49" xfId="2" applyFont="1" applyFill="1" applyBorder="1" applyAlignment="1">
      <alignment horizontal="center" vertical="center" shrinkToFit="1"/>
    </xf>
    <xf numFmtId="0" fontId="0" fillId="0" borderId="47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23" fillId="7" borderId="49" xfId="2" applyFont="1" applyFill="1" applyBorder="1" applyAlignment="1">
      <alignment horizontal="center" vertical="center" shrinkToFit="1"/>
    </xf>
    <xf numFmtId="0" fontId="23" fillId="8" borderId="49" xfId="2" applyFont="1" applyFill="1" applyBorder="1" applyAlignment="1">
      <alignment horizontal="center" vertical="center" shrinkToFit="1"/>
    </xf>
    <xf numFmtId="0" fontId="0" fillId="0" borderId="37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21" fillId="0" borderId="0" xfId="0" applyFont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176" fontId="0" fillId="0" borderId="3" xfId="1" applyNumberFormat="1" applyFont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18" fillId="10" borderId="49" xfId="2" applyFont="1" applyFill="1" applyBorder="1" applyAlignment="1">
      <alignment horizontal="center" vertical="center" shrinkToFit="1"/>
    </xf>
    <xf numFmtId="0" fontId="21" fillId="8" borderId="39" xfId="0" applyFont="1" applyFill="1" applyBorder="1" applyAlignment="1">
      <alignment horizontal="center" vertical="center" shrinkToFit="1"/>
    </xf>
    <xf numFmtId="0" fontId="21" fillId="7" borderId="20" xfId="0" applyFont="1" applyFill="1" applyBorder="1" applyAlignment="1">
      <alignment horizontal="center" vertical="center" shrinkToFit="1"/>
    </xf>
    <xf numFmtId="0" fontId="21" fillId="8" borderId="20" xfId="0" applyFont="1" applyFill="1" applyBorder="1" applyAlignment="1">
      <alignment horizontal="center" vertical="center" shrinkToFit="1"/>
    </xf>
    <xf numFmtId="0" fontId="18" fillId="0" borderId="43" xfId="2" applyFont="1" applyBorder="1" applyAlignment="1">
      <alignment horizontal="center" vertical="center" shrinkToFit="1"/>
    </xf>
    <xf numFmtId="0" fontId="0" fillId="0" borderId="2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6" fillId="9" borderId="20" xfId="0" applyFont="1" applyFill="1" applyBorder="1" applyAlignment="1">
      <alignment horizontal="center" vertical="center" shrinkToFit="1"/>
    </xf>
    <xf numFmtId="0" fontId="23" fillId="7" borderId="20" xfId="0" applyFont="1" applyFill="1" applyBorder="1" applyAlignment="1">
      <alignment horizontal="center" vertical="center" shrinkToFit="1"/>
    </xf>
    <xf numFmtId="0" fontId="14" fillId="9" borderId="20" xfId="0" applyFont="1" applyFill="1" applyBorder="1" applyAlignment="1">
      <alignment horizontal="center" vertical="center" shrinkToFit="1"/>
    </xf>
    <xf numFmtId="0" fontId="23" fillId="8" borderId="20" xfId="0" applyFont="1" applyFill="1" applyBorder="1" applyAlignment="1">
      <alignment horizontal="center" vertical="center" shrinkToFit="1"/>
    </xf>
    <xf numFmtId="0" fontId="18" fillId="0" borderId="20" xfId="2" applyFont="1" applyBorder="1" applyAlignment="1">
      <alignment horizontal="center" vertical="center" shrinkToFit="1"/>
    </xf>
    <xf numFmtId="0" fontId="21" fillId="8" borderId="20" xfId="2" applyFont="1" applyFill="1" applyBorder="1" applyAlignment="1">
      <alignment horizontal="center" vertical="center" shrinkToFit="1"/>
    </xf>
    <xf numFmtId="0" fontId="18" fillId="10" borderId="20" xfId="2" applyFont="1" applyFill="1" applyBorder="1" applyAlignment="1">
      <alignment horizontal="center" vertical="center" shrinkToFit="1"/>
    </xf>
    <xf numFmtId="0" fontId="23" fillId="7" borderId="20" xfId="2" applyFont="1" applyFill="1" applyBorder="1" applyAlignment="1">
      <alignment horizontal="center" vertical="center" shrinkToFit="1"/>
    </xf>
    <xf numFmtId="0" fontId="21" fillId="7" borderId="20" xfId="2" applyFont="1" applyFill="1" applyBorder="1" applyAlignment="1">
      <alignment horizontal="center" vertical="center" shrinkToFit="1"/>
    </xf>
    <xf numFmtId="0" fontId="21" fillId="0" borderId="19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6" fillId="9" borderId="39" xfId="0" applyFont="1" applyFill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2" fillId="0" borderId="24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>
      <alignment horizontal="center" vertical="center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horizontal="center" vertical="center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2" borderId="28" xfId="0" applyFill="1" applyBorder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8" fillId="0" borderId="0" xfId="2" applyFont="1" applyAlignment="1">
      <alignment vertical="center"/>
    </xf>
    <xf numFmtId="0" fontId="0" fillId="0" borderId="20" xfId="0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20" xfId="0" applyNumberFormat="1" applyBorder="1">
      <alignment vertical="center"/>
    </xf>
    <xf numFmtId="0" fontId="0" fillId="0" borderId="5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" xfId="0" applyBorder="1">
      <alignment vertical="center"/>
    </xf>
    <xf numFmtId="49" fontId="0" fillId="0" borderId="46" xfId="0" applyNumberFormat="1" applyBorder="1">
      <alignment vertical="center"/>
    </xf>
    <xf numFmtId="0" fontId="0" fillId="0" borderId="58" xfId="0" applyBorder="1" applyAlignment="1" applyProtection="1">
      <alignment horizontal="center" vertical="center"/>
      <protection locked="0"/>
    </xf>
    <xf numFmtId="0" fontId="0" fillId="0" borderId="56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78" fontId="0" fillId="0" borderId="39" xfId="0" applyNumberFormat="1" applyBorder="1">
      <alignment vertical="center"/>
    </xf>
    <xf numFmtId="0" fontId="0" fillId="0" borderId="32" xfId="0" applyBorder="1">
      <alignment vertical="center"/>
    </xf>
    <xf numFmtId="0" fontId="5" fillId="0" borderId="39" xfId="0" applyFont="1" applyBorder="1" applyAlignment="1">
      <alignment horizontal="center" vertical="center"/>
    </xf>
    <xf numFmtId="177" fontId="0" fillId="0" borderId="39" xfId="1" applyNumberFormat="1" applyFont="1" applyFill="1" applyBorder="1">
      <alignment vertical="center"/>
    </xf>
    <xf numFmtId="0" fontId="24" fillId="0" borderId="28" xfId="0" applyFont="1" applyBorder="1">
      <alignment vertical="center"/>
    </xf>
    <xf numFmtId="177" fontId="0" fillId="0" borderId="28" xfId="1" applyNumberFormat="1" applyFont="1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</xf>
    <xf numFmtId="180" fontId="0" fillId="0" borderId="53" xfId="0" applyNumberFormat="1" applyBorder="1">
      <alignment vertical="center"/>
    </xf>
    <xf numFmtId="181" fontId="0" fillId="0" borderId="0" xfId="0" applyNumberFormat="1">
      <alignment vertical="center"/>
    </xf>
    <xf numFmtId="0" fontId="0" fillId="5" borderId="20" xfId="0" applyFill="1" applyBorder="1" applyAlignment="1">
      <alignment horizontal="center" vertical="center"/>
    </xf>
    <xf numFmtId="178" fontId="0" fillId="0" borderId="20" xfId="0" applyNumberFormat="1" applyBorder="1">
      <alignment vertical="center"/>
    </xf>
    <xf numFmtId="0" fontId="15" fillId="0" borderId="0" xfId="0" applyFont="1" applyAlignment="1">
      <alignment horizontal="left" vertical="center"/>
    </xf>
    <xf numFmtId="0" fontId="27" fillId="9" borderId="0" xfId="0" applyFont="1" applyFill="1" applyAlignment="1">
      <alignment horizontal="center" vertical="center" wrapText="1"/>
    </xf>
    <xf numFmtId="0" fontId="18" fillId="0" borderId="20" xfId="2" applyFont="1" applyBorder="1" applyAlignment="1">
      <alignment horizontal="center" vertical="center" wrapText="1"/>
    </xf>
    <xf numFmtId="0" fontId="26" fillId="0" borderId="27" xfId="0" applyFont="1" applyBorder="1" applyAlignment="1" applyProtection="1">
      <alignment horizontal="center" vertical="center"/>
      <protection locked="0"/>
    </xf>
    <xf numFmtId="43" fontId="0" fillId="0" borderId="0" xfId="1" applyFont="1" applyFill="1" applyBorder="1">
      <alignment vertical="center"/>
    </xf>
    <xf numFmtId="0" fontId="0" fillId="0" borderId="39" xfId="0" applyBorder="1" applyAlignment="1">
      <alignment horizontal="left" vertical="center"/>
    </xf>
    <xf numFmtId="0" fontId="0" fillId="0" borderId="23" xfId="0" applyBorder="1">
      <alignment vertical="center"/>
    </xf>
    <xf numFmtId="0" fontId="21" fillId="0" borderId="20" xfId="0" applyFont="1" applyBorder="1" applyAlignment="1">
      <alignment horizontal="center" vertical="center"/>
    </xf>
    <xf numFmtId="179" fontId="0" fillId="0" borderId="2" xfId="1" applyNumberFormat="1" applyFont="1" applyBorder="1">
      <alignment vertical="center"/>
    </xf>
    <xf numFmtId="179" fontId="0" fillId="0" borderId="1" xfId="1" applyNumberFormat="1" applyFont="1" applyBorder="1">
      <alignment vertical="center"/>
    </xf>
    <xf numFmtId="179" fontId="0" fillId="0" borderId="39" xfId="1" applyNumberFormat="1" applyFont="1" applyBorder="1">
      <alignment vertical="center"/>
    </xf>
    <xf numFmtId="0" fontId="14" fillId="0" borderId="20" xfId="2" applyFont="1" applyBorder="1" applyAlignment="1">
      <alignment horizontal="center" vertical="center" wrapText="1"/>
    </xf>
    <xf numFmtId="0" fontId="14" fillId="0" borderId="20" xfId="0" applyFont="1" applyBorder="1">
      <alignment vertical="center"/>
    </xf>
    <xf numFmtId="20" fontId="28" fillId="0" borderId="20" xfId="2" applyNumberFormat="1" applyFont="1" applyBorder="1" applyAlignment="1">
      <alignment horizontal="center" vertical="center" wrapText="1"/>
    </xf>
    <xf numFmtId="20" fontId="28" fillId="0" borderId="20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2" borderId="44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32" fillId="2" borderId="21" xfId="0" applyFont="1" applyFill="1" applyBorder="1" applyAlignment="1">
      <alignment horizontal="center" vertical="center"/>
    </xf>
    <xf numFmtId="0" fontId="32" fillId="2" borderId="22" xfId="0" applyFont="1" applyFill="1" applyBorder="1" applyAlignment="1">
      <alignment horizontal="center" vertical="center"/>
    </xf>
    <xf numFmtId="0" fontId="26" fillId="11" borderId="27" xfId="0" applyFont="1" applyFill="1" applyBorder="1" applyAlignment="1" applyProtection="1">
      <alignment horizontal="center" vertical="center"/>
      <protection locked="0"/>
    </xf>
    <xf numFmtId="0" fontId="2" fillId="11" borderId="27" xfId="0" applyFont="1" applyFill="1" applyBorder="1" applyAlignment="1" applyProtection="1">
      <alignment horizontal="center" vertical="center"/>
      <protection locked="0"/>
    </xf>
    <xf numFmtId="181" fontId="0" fillId="0" borderId="0" xfId="0" quotePrefix="1" applyNumberFormat="1">
      <alignment vertical="center"/>
    </xf>
    <xf numFmtId="0" fontId="0" fillId="0" borderId="0" xfId="0" quotePrefix="1">
      <alignment vertical="center"/>
    </xf>
    <xf numFmtId="0" fontId="33" fillId="12" borderId="27" xfId="0" applyFont="1" applyFill="1" applyBorder="1" applyAlignment="1" applyProtection="1">
      <alignment horizontal="center" vertical="center"/>
      <protection locked="0"/>
    </xf>
    <xf numFmtId="0" fontId="34" fillId="5" borderId="20" xfId="0" applyFont="1" applyFill="1" applyBorder="1" applyAlignment="1">
      <alignment horizontal="center" vertical="center"/>
    </xf>
    <xf numFmtId="178" fontId="0" fillId="0" borderId="39" xfId="0" applyNumberFormat="1" applyBorder="1" applyAlignment="1">
      <alignment horizontal="center" vertical="center"/>
    </xf>
    <xf numFmtId="0" fontId="2" fillId="12" borderId="27" xfId="0" applyFont="1" applyFill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/>
    </xf>
    <xf numFmtId="0" fontId="0" fillId="13" borderId="0" xfId="0" applyFill="1">
      <alignment vertical="center"/>
    </xf>
    <xf numFmtId="0" fontId="19" fillId="13" borderId="0" xfId="2" applyFont="1" applyFill="1" applyAlignment="1">
      <alignment horizontal="center" vertic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5" borderId="20" xfId="0" applyFill="1" applyBorder="1">
      <alignment vertical="center"/>
    </xf>
    <xf numFmtId="0" fontId="0" fillId="0" borderId="0" xfId="0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6" borderId="16" xfId="0" applyFont="1" applyFill="1" applyBorder="1" applyAlignment="1" applyProtection="1">
      <alignment horizontal="center" vertical="center"/>
      <protection locked="0"/>
    </xf>
    <xf numFmtId="0" fontId="0" fillId="6" borderId="11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</cellXfs>
  <cellStyles count="3">
    <cellStyle name="一般" xfId="0" builtinId="0"/>
    <cellStyle name="一般 2" xfId="2" xr:uid="{1F8C6B84-EE5E-4E64-9032-DA0D7736F7DD}"/>
    <cellStyle name="千分位" xfId="1" builtinId="3"/>
  </cellStyles>
  <dxfs count="1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family val="4"/>
        <charset val="136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5C6F17-6FE5-4D09-80FC-8FC78DCE242B}" name="表格1" displayName="表格1" ref="A1:A55" totalsRowShown="0">
  <autoFilter ref="A1:A55" xr:uid="{0D5C6F17-6FE5-4D09-80FC-8FC78DCE242B}"/>
  <tableColumns count="1">
    <tableColumn id="1" xr3:uid="{7044F813-5C1A-4674-869C-532FC2AE523C}" name="球員名單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F7BB973-E192-45EB-BF30-F0D48BEECACB}" name="表格2_5" displayName="表格2_5" ref="D2:D19" totalsRowShown="0" dataDxfId="195">
  <autoFilter ref="D2:D19" xr:uid="{BF7BB973-E192-45EB-BF30-F0D48BEECACB}"/>
  <tableColumns count="1">
    <tableColumn id="1" xr3:uid="{1C045AF4-44EA-4E15-91F3-BEE79D7D1E35}" name="投捕觀名單" dataDxfId="19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78311D-98FD-4B05-8F67-2E4ADD9C9AAB}" name="表格2" displayName="表格2" ref="F2:F7" totalsRowShown="0">
  <autoFilter ref="F2:F7" xr:uid="{E078311D-98FD-4B05-8F67-2E4ADD9C9AAB}"/>
  <tableColumns count="1">
    <tableColumn id="1" xr3:uid="{98885945-4607-4C20-A3B6-6027628656FE}" name="隊伍名稱" dataDxfId="19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90640C-6CF3-4C28-B90C-17052CE48DCA}" name="球種" displayName="球種" ref="D22:D26" totalsRowShown="0" headerRowDxfId="192" dataDxfId="191">
  <autoFilter ref="D22:D26" xr:uid="{6690640C-6CF3-4C28-B90C-17052CE48DCA}"/>
  <tableColumns count="1">
    <tableColumn id="1" xr3:uid="{1B948E16-0960-4628-9A6D-88EEED7FCE20}" name="球種" dataDxfId="190"/>
  </tableColumns>
  <tableStyleInfo name="TableStyleMedium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宣紙">
  <a:themeElements>
    <a:clrScheme name="宣紙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宣紙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宣紙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7431-511E-48E9-A89F-F4719C49A471}">
  <dimension ref="A1:Q55"/>
  <sheetViews>
    <sheetView topLeftCell="A30" workbookViewId="0">
      <selection activeCell="B51" sqref="B51"/>
    </sheetView>
  </sheetViews>
  <sheetFormatPr defaultRowHeight="16.2"/>
  <cols>
    <col min="1" max="1" width="14.796875" customWidth="1"/>
    <col min="4" max="4" width="13.09765625" customWidth="1"/>
    <col min="5" max="5" width="11" customWidth="1"/>
    <col min="6" max="6" width="10.59765625" customWidth="1"/>
    <col min="7" max="7" width="12.59765625" bestFit="1" customWidth="1"/>
    <col min="13" max="13" width="9.19921875" customWidth="1"/>
  </cols>
  <sheetData>
    <row r="1" spans="1:17">
      <c r="A1" t="s">
        <v>14</v>
      </c>
      <c r="B1" s="1" t="s">
        <v>17</v>
      </c>
      <c r="J1" s="1"/>
    </row>
    <row r="2" spans="1:17">
      <c r="A2" s="1" t="s">
        <v>38</v>
      </c>
      <c r="B2" s="73" t="s">
        <v>65</v>
      </c>
      <c r="D2" t="s">
        <v>15</v>
      </c>
      <c r="F2" t="s">
        <v>27</v>
      </c>
      <c r="J2" s="91"/>
      <c r="L2" s="86"/>
      <c r="N2" s="91"/>
    </row>
    <row r="3" spans="1:17">
      <c r="A3" s="162" t="s">
        <v>72</v>
      </c>
      <c r="B3" s="80">
        <v>8</v>
      </c>
      <c r="D3" s="98" t="s">
        <v>36</v>
      </c>
      <c r="F3" s="73" t="s">
        <v>65</v>
      </c>
      <c r="N3" s="91"/>
    </row>
    <row r="4" spans="1:17">
      <c r="A4" s="163" t="s">
        <v>73</v>
      </c>
      <c r="B4" s="80">
        <v>23</v>
      </c>
      <c r="D4" s="97" t="s">
        <v>100</v>
      </c>
      <c r="F4" s="73" t="s">
        <v>111</v>
      </c>
    </row>
    <row r="5" spans="1:17">
      <c r="A5" s="163" t="s">
        <v>115</v>
      </c>
      <c r="B5" s="79">
        <v>131</v>
      </c>
      <c r="D5" s="98" t="s">
        <v>35</v>
      </c>
      <c r="F5" s="73" t="s">
        <v>42</v>
      </c>
      <c r="L5" s="184"/>
    </row>
    <row r="6" spans="1:17">
      <c r="A6" s="162" t="s">
        <v>74</v>
      </c>
      <c r="B6" s="79">
        <v>32</v>
      </c>
      <c r="D6" s="98" t="s">
        <v>118</v>
      </c>
      <c r="F6" s="73" t="s">
        <v>113</v>
      </c>
      <c r="N6" s="91"/>
    </row>
    <row r="7" spans="1:17">
      <c r="A7" s="163" t="s">
        <v>75</v>
      </c>
      <c r="B7" s="79">
        <v>33</v>
      </c>
      <c r="D7" s="100" t="s">
        <v>102</v>
      </c>
      <c r="F7" s="73"/>
      <c r="J7" s="86"/>
      <c r="N7" s="91"/>
    </row>
    <row r="8" spans="1:17">
      <c r="A8" s="164" t="s">
        <v>76</v>
      </c>
      <c r="B8" s="165">
        <v>35</v>
      </c>
      <c r="D8" s="94" t="s">
        <v>125</v>
      </c>
      <c r="G8" s="86"/>
      <c r="H8" s="90"/>
      <c r="J8" s="86"/>
      <c r="M8" s="87"/>
      <c r="N8" s="87"/>
      <c r="P8" s="91"/>
      <c r="Q8" s="91"/>
    </row>
    <row r="9" spans="1:17">
      <c r="A9" s="163" t="s">
        <v>77</v>
      </c>
      <c r="B9" s="79">
        <v>51</v>
      </c>
      <c r="D9" s="98" t="s">
        <v>92</v>
      </c>
      <c r="G9" s="162" t="s">
        <v>0</v>
      </c>
      <c r="H9" s="268" t="s">
        <v>144</v>
      </c>
      <c r="I9" s="268"/>
      <c r="J9" s="238" t="s">
        <v>146</v>
      </c>
      <c r="K9" s="239" t="s">
        <v>145</v>
      </c>
      <c r="M9" s="87"/>
      <c r="N9" s="87"/>
      <c r="P9" s="91"/>
      <c r="Q9" s="83"/>
    </row>
    <row r="10" spans="1:17" ht="18.600000000000001" customHeight="1">
      <c r="A10" s="163" t="s">
        <v>78</v>
      </c>
      <c r="B10" s="79">
        <v>88</v>
      </c>
      <c r="D10" s="94" t="s">
        <v>93</v>
      </c>
      <c r="F10" s="91"/>
      <c r="G10" s="52" t="s">
        <v>19</v>
      </c>
      <c r="H10" s="73" t="s">
        <v>107</v>
      </c>
      <c r="I10" s="73" t="s">
        <v>108</v>
      </c>
      <c r="J10" s="240">
        <v>0.41666666666666669</v>
      </c>
      <c r="K10" s="241">
        <v>0.5</v>
      </c>
      <c r="L10" s="91"/>
      <c r="M10" s="88"/>
      <c r="N10" s="87"/>
      <c r="P10" s="92"/>
      <c r="Q10" s="91"/>
    </row>
    <row r="11" spans="1:17">
      <c r="A11" s="163" t="s">
        <v>79</v>
      </c>
      <c r="B11" s="79">
        <v>99</v>
      </c>
      <c r="D11" s="98" t="s">
        <v>56</v>
      </c>
      <c r="F11" s="184"/>
      <c r="G11" s="52" t="s">
        <v>28</v>
      </c>
      <c r="H11" s="73" t="s">
        <v>42</v>
      </c>
      <c r="I11" s="73" t="s">
        <v>109</v>
      </c>
      <c r="J11" s="240">
        <v>0.51388888888888884</v>
      </c>
      <c r="K11" s="241">
        <v>0.59722222222222221</v>
      </c>
      <c r="L11" s="90"/>
      <c r="M11" s="88"/>
      <c r="N11" s="87"/>
      <c r="P11" s="92"/>
      <c r="Q11" s="91"/>
    </row>
    <row r="12" spans="1:17">
      <c r="A12" s="84" t="s">
        <v>80</v>
      </c>
      <c r="B12" s="102">
        <v>111</v>
      </c>
      <c r="D12" s="98" t="s">
        <v>137</v>
      </c>
      <c r="F12" s="86"/>
      <c r="G12" s="52" t="s">
        <v>43</v>
      </c>
      <c r="H12" s="73" t="s">
        <v>107</v>
      </c>
      <c r="I12" s="73" t="s">
        <v>42</v>
      </c>
      <c r="J12" s="240">
        <v>0.61111111111111116</v>
      </c>
      <c r="K12" s="241">
        <v>0.69444444444444442</v>
      </c>
      <c r="L12" s="90"/>
      <c r="M12" s="88"/>
      <c r="N12" s="87"/>
      <c r="P12" s="92"/>
      <c r="Q12" s="91"/>
    </row>
    <row r="13" spans="1:17">
      <c r="A13" s="1" t="s">
        <v>39</v>
      </c>
      <c r="B13" s="60" t="s">
        <v>111</v>
      </c>
      <c r="D13" s="98" t="s">
        <v>122</v>
      </c>
      <c r="F13" s="91"/>
      <c r="G13" s="52" t="s">
        <v>44</v>
      </c>
      <c r="H13" s="73" t="s">
        <v>108</v>
      </c>
      <c r="I13" s="73" t="s">
        <v>109</v>
      </c>
      <c r="J13" s="240">
        <v>0.375</v>
      </c>
      <c r="K13" s="241">
        <v>0.45833333333333331</v>
      </c>
      <c r="L13" s="90"/>
      <c r="M13" s="87"/>
      <c r="N13" s="87"/>
      <c r="P13" s="91"/>
      <c r="Q13" s="91"/>
    </row>
    <row r="14" spans="1:17">
      <c r="A14" s="98" t="s">
        <v>116</v>
      </c>
      <c r="B14" s="102">
        <v>1</v>
      </c>
      <c r="D14" s="98" t="s">
        <v>138</v>
      </c>
      <c r="F14" s="91"/>
      <c r="G14" s="52" t="s">
        <v>45</v>
      </c>
      <c r="H14" s="73" t="s">
        <v>109</v>
      </c>
      <c r="I14" s="73" t="s">
        <v>107</v>
      </c>
      <c r="J14" s="240">
        <v>0.47222222222222221</v>
      </c>
      <c r="K14" s="241">
        <v>0.55555555555555558</v>
      </c>
      <c r="M14" s="87"/>
      <c r="N14" s="87"/>
      <c r="P14" s="91"/>
      <c r="Q14" s="91"/>
    </row>
    <row r="15" spans="1:17">
      <c r="A15" s="98" t="s">
        <v>117</v>
      </c>
      <c r="B15" s="102">
        <v>6</v>
      </c>
      <c r="D15" s="98" t="s">
        <v>37</v>
      </c>
      <c r="G15" s="52" t="s">
        <v>46</v>
      </c>
      <c r="H15" s="73" t="s">
        <v>42</v>
      </c>
      <c r="I15" s="73" t="s">
        <v>108</v>
      </c>
      <c r="J15" s="240">
        <v>0.56944444444444442</v>
      </c>
      <c r="K15" s="241">
        <v>0.65277777777777779</v>
      </c>
      <c r="M15" s="87"/>
      <c r="N15" s="87"/>
      <c r="P15" s="91"/>
      <c r="Q15" s="91"/>
    </row>
    <row r="16" spans="1:17">
      <c r="A16" s="98" t="s">
        <v>119</v>
      </c>
      <c r="B16" s="102">
        <v>15</v>
      </c>
      <c r="D16" s="98" t="s">
        <v>114</v>
      </c>
      <c r="G16" s="242" t="s">
        <v>136</v>
      </c>
      <c r="H16" s="73"/>
      <c r="I16" s="73"/>
      <c r="J16" s="241">
        <v>0.66666666666666663</v>
      </c>
      <c r="K16" s="241">
        <v>0.6875</v>
      </c>
      <c r="M16" s="87"/>
      <c r="N16" s="87"/>
      <c r="P16" s="91"/>
      <c r="Q16" s="91"/>
    </row>
    <row r="17" spans="1:17">
      <c r="A17" s="234" t="s">
        <v>29</v>
      </c>
      <c r="B17" s="234">
        <v>17</v>
      </c>
      <c r="D17" s="101" t="s">
        <v>126</v>
      </c>
      <c r="G17" s="86"/>
      <c r="H17" s="90"/>
      <c r="K17" s="87"/>
      <c r="M17" s="87"/>
      <c r="N17" s="87"/>
      <c r="P17" s="91"/>
      <c r="Q17" s="91"/>
    </row>
    <row r="18" spans="1:17">
      <c r="A18" s="98" t="s">
        <v>120</v>
      </c>
      <c r="B18" s="102">
        <v>23</v>
      </c>
      <c r="D18" s="94" t="s">
        <v>66</v>
      </c>
      <c r="G18" s="86"/>
      <c r="H18" s="90"/>
      <c r="K18" s="87"/>
      <c r="M18" s="87"/>
      <c r="N18" s="87"/>
      <c r="P18" s="91"/>
      <c r="Q18" s="91"/>
    </row>
    <row r="19" spans="1:17">
      <c r="A19" s="98" t="s">
        <v>96</v>
      </c>
      <c r="B19" s="102">
        <v>25</v>
      </c>
      <c r="D19" s="94" t="s">
        <v>127</v>
      </c>
      <c r="G19" s="86"/>
      <c r="H19" s="90"/>
      <c r="K19" s="87"/>
      <c r="M19" s="87"/>
      <c r="N19" s="87"/>
      <c r="P19" s="91"/>
      <c r="Q19" s="91"/>
    </row>
    <row r="20" spans="1:17">
      <c r="A20" s="98" t="s">
        <v>121</v>
      </c>
      <c r="B20" s="102">
        <v>28</v>
      </c>
      <c r="J20" s="88"/>
      <c r="K20" s="87"/>
      <c r="M20" s="87"/>
      <c r="N20" s="87"/>
      <c r="P20" s="93"/>
      <c r="Q20" s="93"/>
    </row>
    <row r="21" spans="1:17">
      <c r="A21" s="97" t="s">
        <v>62</v>
      </c>
      <c r="B21" s="102">
        <v>29</v>
      </c>
      <c r="G21" s="267" t="s">
        <v>63</v>
      </c>
      <c r="H21" s="267"/>
      <c r="I21" s="267"/>
      <c r="J21" s="267"/>
      <c r="K21" s="89"/>
      <c r="M21" s="87"/>
      <c r="N21" s="87"/>
      <c r="P21" s="91"/>
      <c r="Q21" s="91"/>
    </row>
    <row r="22" spans="1:17">
      <c r="A22" s="97" t="s">
        <v>99</v>
      </c>
      <c r="B22" s="102">
        <v>30</v>
      </c>
      <c r="D22" s="247" t="s">
        <v>159</v>
      </c>
      <c r="F22" s="182" t="s">
        <v>65</v>
      </c>
      <c r="G22" s="182">
        <f>F37-G37</f>
        <v>2</v>
      </c>
      <c r="H22" s="182" t="s">
        <v>111</v>
      </c>
      <c r="I22" s="182">
        <f>H37-I37</f>
        <v>-24</v>
      </c>
      <c r="J22" s="182" t="s">
        <v>42</v>
      </c>
      <c r="K22" s="183">
        <f>J37-K37</f>
        <v>-6</v>
      </c>
      <c r="L22" s="182" t="s">
        <v>113</v>
      </c>
      <c r="M22" s="183">
        <f>L37-M37</f>
        <v>28</v>
      </c>
      <c r="N22" s="87"/>
      <c r="P22" s="91"/>
      <c r="Q22" s="91"/>
    </row>
    <row r="23" spans="1:17">
      <c r="A23" s="97" t="s">
        <v>67</v>
      </c>
      <c r="B23" s="81">
        <v>31</v>
      </c>
      <c r="C23" s="178" t="s">
        <v>155</v>
      </c>
      <c r="D23" s="244" t="s">
        <v>151</v>
      </c>
      <c r="E23" s="85"/>
      <c r="F23" s="52" t="s">
        <v>70</v>
      </c>
      <c r="G23" s="52" t="s">
        <v>69</v>
      </c>
      <c r="H23" s="52" t="s">
        <v>70</v>
      </c>
      <c r="I23" s="52" t="s">
        <v>69</v>
      </c>
      <c r="J23" s="52" t="s">
        <v>70</v>
      </c>
      <c r="K23" s="52" t="s">
        <v>69</v>
      </c>
      <c r="L23" s="52" t="s">
        <v>70</v>
      </c>
      <c r="M23" s="52" t="s">
        <v>69</v>
      </c>
      <c r="N23" s="89"/>
    </row>
    <row r="24" spans="1:17">
      <c r="A24" s="97" t="s">
        <v>122</v>
      </c>
      <c r="B24" s="52">
        <v>34</v>
      </c>
      <c r="C24" s="178" t="s">
        <v>156</v>
      </c>
      <c r="D24" s="244" t="s">
        <v>152</v>
      </c>
      <c r="E24" s="178" t="s">
        <v>19</v>
      </c>
      <c r="F24" s="256">
        <v>9</v>
      </c>
      <c r="G24" s="52">
        <v>1</v>
      </c>
      <c r="H24" s="225">
        <v>1</v>
      </c>
      <c r="I24" s="52">
        <v>9</v>
      </c>
      <c r="J24" s="52"/>
      <c r="K24" s="52"/>
      <c r="L24" s="52"/>
      <c r="M24" s="52"/>
      <c r="N24" s="181"/>
    </row>
    <row r="25" spans="1:17">
      <c r="A25" s="97" t="s">
        <v>123</v>
      </c>
      <c r="B25" s="52">
        <v>37</v>
      </c>
      <c r="C25" s="178" t="s">
        <v>157</v>
      </c>
      <c r="D25" s="244" t="s">
        <v>153</v>
      </c>
      <c r="E25" s="178"/>
      <c r="F25" s="52"/>
      <c r="G25" s="52"/>
      <c r="H25" s="52"/>
      <c r="I25" s="52"/>
      <c r="J25" s="52"/>
      <c r="K25" s="52"/>
      <c r="L25" s="52"/>
      <c r="M25" s="52"/>
      <c r="N25" s="180"/>
    </row>
    <row r="26" spans="1:17">
      <c r="A26" s="97" t="s">
        <v>124</v>
      </c>
      <c r="B26" s="79">
        <v>39</v>
      </c>
      <c r="C26" s="178" t="s">
        <v>158</v>
      </c>
      <c r="D26" s="245" t="s">
        <v>154</v>
      </c>
      <c r="E26" s="178" t="s">
        <v>28</v>
      </c>
      <c r="F26" s="52"/>
      <c r="G26" s="52"/>
      <c r="H26" s="52"/>
      <c r="I26" s="52"/>
      <c r="J26" s="225">
        <v>7</v>
      </c>
      <c r="K26" s="52">
        <v>13</v>
      </c>
      <c r="L26" s="225">
        <v>13</v>
      </c>
      <c r="M26" s="52">
        <v>7</v>
      </c>
      <c r="N26" s="180"/>
    </row>
    <row r="27" spans="1:17">
      <c r="A27" s="97" t="s">
        <v>34</v>
      </c>
      <c r="B27" s="52">
        <v>66</v>
      </c>
      <c r="D27" s="85"/>
      <c r="E27" s="178"/>
      <c r="F27" s="52"/>
      <c r="G27" s="52"/>
      <c r="H27" s="52"/>
      <c r="I27" s="52"/>
      <c r="J27" s="52"/>
      <c r="K27" s="52"/>
      <c r="L27" s="52"/>
      <c r="M27" s="52"/>
      <c r="N27" s="180"/>
    </row>
    <row r="28" spans="1:17">
      <c r="A28" s="229"/>
      <c r="B28" s="80"/>
      <c r="D28" s="85"/>
      <c r="E28" s="178" t="s">
        <v>43</v>
      </c>
      <c r="F28" s="225">
        <v>5</v>
      </c>
      <c r="G28" s="52">
        <v>6</v>
      </c>
      <c r="H28" s="52"/>
      <c r="I28" s="52"/>
      <c r="J28" s="225">
        <v>6</v>
      </c>
      <c r="K28" s="52">
        <v>5</v>
      </c>
      <c r="L28" s="52"/>
      <c r="M28" s="52"/>
      <c r="N28" s="180"/>
    </row>
    <row r="29" spans="1:17">
      <c r="A29" s="1" t="s">
        <v>41</v>
      </c>
      <c r="B29" t="s">
        <v>42</v>
      </c>
      <c r="E29" s="178"/>
      <c r="F29" s="52"/>
      <c r="G29" s="52"/>
      <c r="H29" s="52"/>
      <c r="I29" s="52"/>
      <c r="J29" s="52"/>
      <c r="K29" s="52"/>
      <c r="L29" s="52"/>
      <c r="M29" s="52"/>
      <c r="N29" s="180"/>
    </row>
    <row r="30" spans="1:17">
      <c r="A30" s="52" t="s">
        <v>81</v>
      </c>
      <c r="B30" s="80">
        <v>18</v>
      </c>
      <c r="D30" s="85"/>
      <c r="E30" s="178" t="s">
        <v>44</v>
      </c>
      <c r="F30" s="52"/>
      <c r="G30" s="52"/>
      <c r="H30" s="225">
        <v>5</v>
      </c>
      <c r="I30" s="52">
        <v>22</v>
      </c>
      <c r="J30" s="52"/>
      <c r="K30" s="52"/>
      <c r="L30" s="225">
        <v>22</v>
      </c>
      <c r="M30" s="52">
        <v>5</v>
      </c>
    </row>
    <row r="31" spans="1:17">
      <c r="A31" s="94" t="s">
        <v>82</v>
      </c>
      <c r="B31" s="79">
        <v>11</v>
      </c>
      <c r="D31" s="85"/>
      <c r="E31" s="178"/>
      <c r="F31" s="52"/>
      <c r="G31" s="52"/>
      <c r="H31" s="52"/>
      <c r="I31" s="52"/>
      <c r="J31" s="52"/>
      <c r="K31" s="52"/>
      <c r="L31" s="52"/>
      <c r="M31" s="52"/>
    </row>
    <row r="32" spans="1:17">
      <c r="A32" s="95" t="s">
        <v>83</v>
      </c>
      <c r="B32" s="79">
        <v>39</v>
      </c>
      <c r="E32" s="178" t="s">
        <v>45</v>
      </c>
      <c r="F32" s="225">
        <v>7</v>
      </c>
      <c r="G32" s="52">
        <v>12</v>
      </c>
      <c r="H32" s="52"/>
      <c r="I32" s="52"/>
      <c r="J32" s="52"/>
      <c r="K32" s="52"/>
      <c r="L32" s="225">
        <v>12</v>
      </c>
      <c r="M32" s="52">
        <v>7</v>
      </c>
    </row>
    <row r="33" spans="1:13">
      <c r="A33" s="95" t="s">
        <v>84</v>
      </c>
      <c r="B33" s="79">
        <v>22</v>
      </c>
      <c r="D33" s="85"/>
      <c r="E33" s="178"/>
      <c r="F33" s="52"/>
      <c r="G33" s="52"/>
      <c r="H33" s="52"/>
      <c r="I33" s="52"/>
      <c r="J33" s="52"/>
      <c r="K33" s="52"/>
      <c r="L33" s="52"/>
      <c r="M33" s="52"/>
    </row>
    <row r="34" spans="1:13">
      <c r="A34" s="95" t="s">
        <v>85</v>
      </c>
      <c r="B34" s="79">
        <v>37</v>
      </c>
      <c r="E34" s="178" t="s">
        <v>46</v>
      </c>
      <c r="F34" s="52"/>
      <c r="G34" s="52"/>
      <c r="H34" s="225">
        <v>6</v>
      </c>
      <c r="I34" s="52">
        <v>5</v>
      </c>
      <c r="J34" s="225">
        <v>5</v>
      </c>
      <c r="K34" s="52">
        <v>6</v>
      </c>
      <c r="L34" s="52"/>
      <c r="M34" s="52"/>
    </row>
    <row r="35" spans="1:13">
      <c r="A35" s="94" t="s">
        <v>86</v>
      </c>
      <c r="B35" s="79">
        <v>81</v>
      </c>
      <c r="E35" s="85"/>
      <c r="F35" s="52"/>
      <c r="G35" s="52"/>
      <c r="H35" s="52"/>
      <c r="I35" s="52"/>
      <c r="J35" s="52"/>
      <c r="K35" s="52"/>
      <c r="L35" s="52"/>
      <c r="M35" s="52"/>
    </row>
    <row r="36" spans="1:13">
      <c r="A36" s="94" t="s">
        <v>87</v>
      </c>
      <c r="B36" s="82">
        <v>58</v>
      </c>
      <c r="F36" s="52"/>
      <c r="G36" s="52"/>
      <c r="H36" s="52"/>
      <c r="I36" s="52"/>
      <c r="J36" s="52"/>
      <c r="K36" s="52"/>
      <c r="L36" s="52"/>
      <c r="M36" s="52"/>
    </row>
    <row r="37" spans="1:13">
      <c r="A37" s="95" t="s">
        <v>88</v>
      </c>
      <c r="B37" s="81">
        <v>0</v>
      </c>
      <c r="F37" s="52">
        <f t="shared" ref="F37:K37" si="0">SUM(F24:F36)</f>
        <v>21</v>
      </c>
      <c r="G37" s="52">
        <f t="shared" si="0"/>
        <v>19</v>
      </c>
      <c r="H37" s="52">
        <f t="shared" si="0"/>
        <v>12</v>
      </c>
      <c r="I37" s="52">
        <f t="shared" si="0"/>
        <v>36</v>
      </c>
      <c r="J37" s="52">
        <f t="shared" si="0"/>
        <v>18</v>
      </c>
      <c r="K37" s="52">
        <f t="shared" si="0"/>
        <v>24</v>
      </c>
      <c r="L37" s="52">
        <f t="shared" ref="L37:M37" si="1">SUM(L24:L36)</f>
        <v>47</v>
      </c>
      <c r="M37" s="52">
        <f t="shared" si="1"/>
        <v>19</v>
      </c>
    </row>
    <row r="38" spans="1:13">
      <c r="A38" s="94" t="s">
        <v>89</v>
      </c>
      <c r="B38" s="52">
        <v>36</v>
      </c>
    </row>
    <row r="39" spans="1:13">
      <c r="A39" s="94" t="s">
        <v>90</v>
      </c>
      <c r="B39" s="81">
        <v>26</v>
      </c>
      <c r="D39" s="227"/>
    </row>
    <row r="40" spans="1:13">
      <c r="A40" s="94" t="s">
        <v>91</v>
      </c>
      <c r="B40" s="81">
        <v>10</v>
      </c>
      <c r="E40" s="57" t="s">
        <v>113</v>
      </c>
      <c r="F40" s="57" t="s">
        <v>139</v>
      </c>
      <c r="G40" s="235">
        <v>6000</v>
      </c>
    </row>
    <row r="41" spans="1:13">
      <c r="A41" s="96"/>
      <c r="B41" s="81"/>
      <c r="E41" s="64" t="s">
        <v>65</v>
      </c>
      <c r="F41" s="64" t="s">
        <v>140</v>
      </c>
      <c r="G41" s="236">
        <v>5000</v>
      </c>
    </row>
    <row r="42" spans="1:13">
      <c r="A42" s="97"/>
      <c r="B42" s="81"/>
      <c r="E42" s="64" t="s">
        <v>42</v>
      </c>
      <c r="F42" s="64" t="s">
        <v>141</v>
      </c>
      <c r="G42" s="236">
        <v>3000</v>
      </c>
    </row>
    <row r="43" spans="1:13">
      <c r="A43" s="99" t="s">
        <v>40</v>
      </c>
      <c r="B43" s="228" t="s">
        <v>113</v>
      </c>
      <c r="E43" s="58" t="s">
        <v>226</v>
      </c>
      <c r="F43" s="58" t="s">
        <v>142</v>
      </c>
      <c r="G43" s="237">
        <v>2000</v>
      </c>
    </row>
    <row r="44" spans="1:13">
      <c r="A44" s="97" t="s">
        <v>128</v>
      </c>
      <c r="B44" s="81">
        <v>56</v>
      </c>
      <c r="F44" s="58" t="s">
        <v>143</v>
      </c>
      <c r="G44" s="237">
        <f>SUM(G40:G43)</f>
        <v>16000</v>
      </c>
    </row>
    <row r="45" spans="1:13">
      <c r="A45" s="98" t="s">
        <v>129</v>
      </c>
      <c r="B45" s="81">
        <v>23</v>
      </c>
    </row>
    <row r="46" spans="1:13">
      <c r="A46" s="98" t="s">
        <v>130</v>
      </c>
      <c r="B46" s="81">
        <v>99</v>
      </c>
    </row>
    <row r="47" spans="1:13">
      <c r="A47" s="98" t="s">
        <v>18</v>
      </c>
      <c r="B47" s="82">
        <v>55</v>
      </c>
    </row>
    <row r="48" spans="1:13">
      <c r="A48" s="96" t="s">
        <v>131</v>
      </c>
      <c r="B48" s="82">
        <v>33</v>
      </c>
    </row>
    <row r="49" spans="1:2">
      <c r="A49" s="98" t="s">
        <v>13</v>
      </c>
      <c r="B49" s="79">
        <v>26</v>
      </c>
    </row>
    <row r="50" spans="1:2">
      <c r="A50" s="98" t="s">
        <v>97</v>
      </c>
      <c r="B50" s="52">
        <v>6</v>
      </c>
    </row>
    <row r="51" spans="1:2">
      <c r="A51" s="98" t="s">
        <v>132</v>
      </c>
      <c r="B51" s="52">
        <v>1</v>
      </c>
    </row>
    <row r="52" spans="1:2">
      <c r="A52" s="96"/>
      <c r="B52" s="73"/>
    </row>
    <row r="53" spans="1:2">
      <c r="A53" s="96"/>
      <c r="B53" s="73"/>
    </row>
    <row r="54" spans="1:2">
      <c r="A54" s="163"/>
      <c r="B54" s="73"/>
    </row>
    <row r="55" spans="1:2">
      <c r="A55" s="73"/>
      <c r="B55" s="73"/>
    </row>
  </sheetData>
  <mergeCells count="2">
    <mergeCell ref="G21:J21"/>
    <mergeCell ref="H9:I9"/>
  </mergeCells>
  <phoneticPr fontId="1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9D62-0FDB-4EAD-8065-D070944BAC46}">
  <sheetPr>
    <pageSetUpPr fitToPage="1"/>
  </sheetPr>
  <dimension ref="A1:BB328"/>
  <sheetViews>
    <sheetView topLeftCell="A26" zoomScaleNormal="100" workbookViewId="0">
      <selection activeCell="E30" sqref="E30"/>
    </sheetView>
  </sheetViews>
  <sheetFormatPr defaultRowHeight="16.2"/>
  <cols>
    <col min="1" max="1" width="7.5" customWidth="1"/>
    <col hidden="1" min="2" max="2" width="5.69921875" customWidth="1"/>
    <col hidden="1" min="3" max="3" width="5.796875" customWidth="1"/>
    <col min="4" max="4" width="2.59765625" style="9" customWidth="1"/>
    <col min="5" max="5" width="4.296875" style="9" customWidth="1"/>
    <col min="6" max="6" width="14.59765625" style="10" customWidth="1"/>
    <col min="7" max="9" width="3.69921875" style="11" customWidth="1"/>
    <col min="10" max="10" width="3.69921875" style="12" customWidth="1"/>
    <col min="11" max="14" width="3.69921875" style="10" customWidth="1"/>
    <col min="15" max="17" width="3.69921875" style="1" customWidth="1"/>
    <col min="18" max="33" width="3.69921875" customWidth="1"/>
    <col min="34" max="34" width="3.09765625" customWidth="1"/>
    <col min="35" max="35" width="4.3984375" customWidth="1"/>
    <col min="36" max="36" width="4.296875" customWidth="1"/>
    <col min="37" max="37" width="4.59765625" customWidth="1"/>
    <col min="38" max="38" width="4.5" customWidth="1"/>
    <col min="39" max="39" width="16" customWidth="1"/>
    <col min="41" max="51" width="8.69921875" customWidth="1"/>
  </cols>
  <sheetData>
    <row r="1" spans="1:54" ht="20.100000000000001" customHeight="1" thickBot="1">
      <c r="B1" s="269" t="s">
        <v>26</v>
      </c>
      <c r="C1" s="277"/>
      <c r="D1" s="278" t="s">
        <v>0</v>
      </c>
      <c r="E1" s="279"/>
      <c r="F1" s="280"/>
      <c r="G1" s="18"/>
      <c r="H1" s="17" t="s">
        <v>19</v>
      </c>
      <c r="I1" s="17"/>
      <c r="J1" s="281" t="s">
        <v>1</v>
      </c>
      <c r="K1" s="282"/>
      <c r="L1" s="283" t="s">
        <v>133</v>
      </c>
      <c r="M1" s="284"/>
      <c r="N1" s="284"/>
      <c r="O1" s="285"/>
      <c r="P1" s="25"/>
      <c r="Q1" s="50">
        <f>AE21</f>
        <v>1</v>
      </c>
      <c r="R1" s="26"/>
      <c r="S1" s="26"/>
      <c r="T1" s="26" t="s">
        <v>110</v>
      </c>
      <c r="U1" s="28"/>
      <c r="V1" s="26" t="s">
        <v>2</v>
      </c>
      <c r="W1" s="26"/>
      <c r="X1" s="26" t="s">
        <v>98</v>
      </c>
      <c r="Y1" s="28"/>
      <c r="Z1" s="26"/>
      <c r="AA1" s="50">
        <f>AE41</f>
        <v>9</v>
      </c>
      <c r="AB1" s="26"/>
      <c r="AC1" s="26"/>
      <c r="AD1" s="26"/>
      <c r="AE1" s="107"/>
      <c r="AG1" s="107"/>
      <c r="AH1" s="27"/>
      <c r="AI1" s="269" t="s">
        <v>7</v>
      </c>
      <c r="AJ1" s="270"/>
      <c r="AK1" s="270"/>
      <c r="AL1" s="270"/>
      <c r="AM1" s="56"/>
      <c r="AN1" s="111"/>
    </row>
    <row r="2" spans="1:54" ht="15" customHeight="1" thickBot="1">
      <c r="A2" s="59" t="s">
        <v>16</v>
      </c>
      <c r="B2" s="51" t="s">
        <v>25</v>
      </c>
      <c r="C2" s="51" t="s">
        <v>23</v>
      </c>
      <c r="D2" s="13" t="s">
        <v>3</v>
      </c>
      <c r="E2" s="13" t="s">
        <v>17</v>
      </c>
      <c r="F2" s="19" t="s">
        <v>4</v>
      </c>
      <c r="G2" s="271">
        <v>1</v>
      </c>
      <c r="H2" s="272"/>
      <c r="I2" s="272"/>
      <c r="J2" s="14" t="inlineStr">
        <is>
          <t>投</t>
        </is>
      </c>
      <c r="K2" s="272">
        <v>2</v>
      </c>
      <c r="L2" s="272"/>
      <c r="M2" s="272"/>
      <c r="N2" s="14" t="inlineStr">
        <is>
          <t>投</t>
        </is>
      </c>
      <c r="O2" s="271">
        <v>3</v>
      </c>
      <c r="P2" s="272"/>
      <c r="Q2" s="272"/>
      <c r="R2" s="179" t="inlineStr">
        <is>
          <t>投</t>
        </is>
      </c>
      <c r="S2" s="271">
        <v>4</v>
      </c>
      <c r="T2" s="272"/>
      <c r="U2" s="272"/>
      <c r="V2" s="14" t="inlineStr">
        <is>
          <t>投</t>
        </is>
      </c>
      <c r="W2" s="271">
        <v>5</v>
      </c>
      <c r="X2" s="272"/>
      <c r="Y2" s="272"/>
      <c r="Z2" s="18" t="inlineStr">
        <is>
          <t>投</t>
        </is>
      </c>
      <c r="AA2" s="271">
        <v>6</v>
      </c>
      <c r="AB2" s="272"/>
      <c r="AC2" s="273"/>
      <c r="AD2" s="18" t="inlineStr">
        <is>
          <t>投</t>
        </is>
      </c>
      <c r="AE2" s="271">
        <v>7</v>
      </c>
      <c r="AF2" s="272"/>
      <c r="AG2" s="273"/>
      <c r="AH2" s="14" t="inlineStr">
        <is>
          <t>投</t>
        </is>
      </c>
      <c r="AI2" s="36" t="s">
        <v>24</v>
      </c>
      <c r="AJ2" s="34" t="s">
        <v>10</v>
      </c>
      <c r="AK2" s="35" t="s">
        <v>6</v>
      </c>
      <c r="AL2" s="53" t="s">
        <v>68</v>
      </c>
      <c r="AM2" s="14" t="s">
        <v>22</v>
      </c>
      <c r="AN2" s="262"/>
    </row>
    <row r="3" spans="1:54" ht="15" customHeight="1" thickBot="1">
      <c r="A3" s="52">
        <f>IF($E3="",0,SUMPRODUCT(--(SUBSTITUTE(SUBSTITUTE(SUBSTITUTE(SUBSTITUTE(SUBSTITUTE(SUBSTITUTE(SUBSTITUTE(UPPER($G$23:$I$40&amp;""),"⌢",""),"⌣",""),"⌵",""),"－",""),"-","")," ",""),"　","")=UPPER($E3&amp;"")))+SUMPRODUCT(--(SUBSTITUTE(SUBSTITUTE(SUBSTITUTE(SUBSTITUTE(SUBSTITUTE(SUBSTITUTE(SUBSTITUTE(UPPER($G$23:$I$40&amp;""),"⌢",""),"⌣",""),"⌵",""),"－",""),"-","")," ",""),"　","")=UPPER($E3&amp;"")&amp;"DP"))*2+SUMPRODUCT(--(SUBSTITUTE(SUBSTITUTE(SUBSTITUTE(SUBSTITUTE(SUBSTITUTE(SUBSTITUTE(SUBSTITUTE(UPPER($G$23:$I$40&amp;""),"⌢",""),"⌣",""),"⌵",""),"－",""),"-","")," ",""),"　","")="DP"&amp;UPPER($E3&amp;"")))*2+SUMPRODUCT(--(SUBSTITUTE(SUBSTITUTE(SUBSTITUTE(SUBSTITUTE(SUBSTITUTE(SUBSTITUTE(SUBSTITUTE(UPPER($G$23:$I$40&amp;""),"⌢",""),"⌣",""),"⌵",""),"－",""),"-","")," ",""),"　","")=UPPER($E3&amp;"")&amp;"TP"))*3+SUMPRODUCT(--(SUBSTITUTE(SUBSTITUTE(SUBSTITUTE(SUBSTITUTE(SUBSTITUTE(SUBSTITUTE(SUBSTITUTE(UPPER($G$23:$I$40&amp;""),"⌢",""),"⌣",""),"⌵",""),"－",""),"-","")," ",""),"　","")="TP"&amp;UPPER($E3&amp;"")))*3+SUMPRODUCT(--(SUBSTITUTE(SUBSTITUTE(SUBSTITUTE(SUBSTITUTE(SUBSTITUTE(SUBSTITUTE(SUBSTITUTE(UPPER($K$23:$M$40&amp;""),"⌢",""),"⌣",""),"⌵",""),"－",""),"-","")," ",""),"　","")=UPPER($E3&amp;"")))+SUMPRODUCT(--(SUBSTITUTE(SUBSTITUTE(SUBSTITUTE(SUBSTITUTE(SUBSTITUTE(SUBSTITUTE(SUBSTITUTE(UPPER($K$23:$M$40&amp;""),"⌢",""),"⌣",""),"⌵",""),"－",""),"-","")," ",""),"　","")=UPPER($E3&amp;"")&amp;"DP"))*2+SUMPRODUCT(--(SUBSTITUTE(SUBSTITUTE(SUBSTITUTE(SUBSTITUTE(SUBSTITUTE(SUBSTITUTE(SUBSTITUTE(UPPER($K$23:$M$40&amp;""),"⌢",""),"⌣",""),"⌵",""),"－",""),"-","")," ",""),"　","")="DP"&amp;UPPER($E3&amp;"")))*2+SUMPRODUCT(--(SUBSTITUTE(SUBSTITUTE(SUBSTITUTE(SUBSTITUTE(SUBSTITUTE(SUBSTITUTE(SUBSTITUTE(UPPER($K$23:$M$40&amp;""),"⌢",""),"⌣",""),"⌵",""),"－",""),"-","")," ",""),"　","")=UPPER($E3&amp;"")&amp;"TP"))*3+SUMPRODUCT(--(SUBSTITUTE(SUBSTITUTE(SUBSTITUTE(SUBSTITUTE(SUBSTITUTE(SUBSTITUTE(SUBSTITUTE(UPPER($K$23:$M$40&amp;""),"⌢",""),"⌣",""),"⌵",""),"－",""),"-","")," ",""),"　","")="TP"&amp;UPPER($E3&amp;"")))*3+SUMPRODUCT(--(SUBSTITUTE(SUBSTITUTE(SUBSTITUTE(SUBSTITUTE(SUBSTITUTE(SUBSTITUTE(SUBSTITUTE(UPPER($O$23:$Q$40&amp;""),"⌢",""),"⌣",""),"⌵",""),"－",""),"-","")," ",""),"　","")=UPPER($E3&amp;"")))+SUMPRODUCT(--(SUBSTITUTE(SUBSTITUTE(SUBSTITUTE(SUBSTITUTE(SUBSTITUTE(SUBSTITUTE(SUBSTITUTE(UPPER($O$23:$Q$40&amp;""),"⌢",""),"⌣",""),"⌵",""),"－",""),"-","")," ",""),"　","")=UPPER($E3&amp;"")&amp;"DP"))*2+SUMPRODUCT(--(SUBSTITUTE(SUBSTITUTE(SUBSTITUTE(SUBSTITUTE(SUBSTITUTE(SUBSTITUTE(SUBSTITUTE(UPPER($O$23:$Q$40&amp;""),"⌢",""),"⌣",""),"⌵",""),"－",""),"-","")," ",""),"　","")="DP"&amp;UPPER($E3&amp;"")))*2+SUMPRODUCT(--(SUBSTITUTE(SUBSTITUTE(SUBSTITUTE(SUBSTITUTE(SUBSTITUTE(SUBSTITUTE(SUBSTITUTE(UPPER($O$23:$Q$40&amp;""),"⌢",""),"⌣",""),"⌵",""),"－",""),"-","")," ",""),"　","")=UPPER($E3&amp;"")&amp;"TP"))*3+SUMPRODUCT(--(SUBSTITUTE(SUBSTITUTE(SUBSTITUTE(SUBSTITUTE(SUBSTITUTE(SUBSTITUTE(SUBSTITUTE(UPPER($O$23:$Q$40&amp;""),"⌢",""),"⌣",""),"⌵",""),"－",""),"-","")," ",""),"　","")="TP"&amp;UPPER($E3&amp;"")))*3+SUMPRODUCT(--(SUBSTITUTE(SUBSTITUTE(SUBSTITUTE(SUBSTITUTE(SUBSTITUTE(SUBSTITUTE(SUBSTITUTE(UPPER($S$23:$U$40&amp;""),"⌢",""),"⌣",""),"⌵",""),"－",""),"-","")," ",""),"　","")=UPPER($E3&amp;"")))+SUMPRODUCT(--(SUBSTITUTE(SUBSTITUTE(SUBSTITUTE(SUBSTITUTE(SUBSTITUTE(SUBSTITUTE(SUBSTITUTE(UPPER($S$23:$U$40&amp;""),"⌢",""),"⌣",""),"⌵",""),"－",""),"-","")," ",""),"　","")=UPPER($E3&amp;"")&amp;"DP"))*2+SUMPRODUCT(--(SUBSTITUTE(SUBSTITUTE(SUBSTITUTE(SUBSTITUTE(SUBSTITUTE(SUBSTITUTE(SUBSTITUTE(UPPER($S$23:$U$40&amp;""),"⌢",""),"⌣",""),"⌵",""),"－",""),"-","")," ",""),"　","")="DP"&amp;UPPER($E3&amp;"")))*2+SUMPRODUCT(--(SUBSTITUTE(SUBSTITUTE(SUBSTITUTE(SUBSTITUTE(SUBSTITUTE(SUBSTITUTE(SUBSTITUTE(UPPER($S$23:$U$40&amp;""),"⌢",""),"⌣",""),"⌵",""),"－",""),"-","")," ",""),"　","")=UPPER($E3&amp;"")&amp;"TP"))*3+SUMPRODUCT(--(SUBSTITUTE(SUBSTITUTE(SUBSTITUTE(SUBSTITUTE(SUBSTITUTE(SUBSTITUTE(SUBSTITUTE(UPPER($S$23:$U$40&amp;""),"⌢",""),"⌣",""),"⌵",""),"－",""),"-","")," ",""),"　","")="TP"&amp;UPPER($E3&amp;"")))*3+SUMPRODUCT(--(SUBSTITUTE(SUBSTITUTE(SUBSTITUTE(SUBSTITUTE(SUBSTITUTE(SUBSTITUTE(SUBSTITUTE(UPPER($W$23:$Y$40&amp;""),"⌢",""),"⌣",""),"⌵",""),"－",""),"-","")," ",""),"　","")=UPPER($E3&amp;"")))+SUMPRODUCT(--(SUBSTITUTE(SUBSTITUTE(SUBSTITUTE(SUBSTITUTE(SUBSTITUTE(SUBSTITUTE(SUBSTITUTE(UPPER($W$23:$Y$40&amp;""),"⌢",""),"⌣",""),"⌵",""),"－",""),"-","")," ",""),"　","")=UPPER($E3&amp;"")&amp;"DP"))*2+SUMPRODUCT(--(SUBSTITUTE(SUBSTITUTE(SUBSTITUTE(SUBSTITUTE(SUBSTITUTE(SUBSTITUTE(SUBSTITUTE(UPPER($W$23:$Y$40&amp;""),"⌢",""),"⌣",""),"⌵",""),"－",""),"-","")," ",""),"　","")="DP"&amp;UPPER($E3&amp;"")))*2+SUMPRODUCT(--(SUBSTITUTE(SUBSTITUTE(SUBSTITUTE(SUBSTITUTE(SUBSTITUTE(SUBSTITUTE(SUBSTITUTE(UPPER($W$23:$Y$40&amp;""),"⌢",""),"⌣",""),"⌵",""),"－",""),"-","")," ",""),"　","")=UPPER($E3&amp;"")&amp;"TP"))*3+SUMPRODUCT(--(SUBSTITUTE(SUBSTITUTE(SUBSTITUTE(SUBSTITUTE(SUBSTITUTE(SUBSTITUTE(SUBSTITUTE(UPPER($W$23:$Y$40&amp;""),"⌢",""),"⌣",""),"⌵",""),"－",""),"-","")," ",""),"　","")="TP"&amp;UPPER($E3&amp;"")))*3+SUMPRODUCT(--(SUBSTITUTE(SUBSTITUTE(SUBSTITUTE(SUBSTITUTE(SUBSTITUTE(SUBSTITUTE(SUBSTITUTE(UPPER($AA$23:$AC$40&amp;""),"⌢",""),"⌣",""),"⌵",""),"－",""),"-","")," ",""),"　","")=UPPER($E3&amp;"")))+SUMPRODUCT(--(SUBSTITUTE(SUBSTITUTE(SUBSTITUTE(SUBSTITUTE(SUBSTITUTE(SUBSTITUTE(SUBSTITUTE(UPPER($AA$23:$AC$40&amp;""),"⌢",""),"⌣",""),"⌵",""),"－",""),"-","")," ",""),"　","")=UPPER($E3&amp;"")&amp;"DP"))*2+SUMPRODUCT(--(SUBSTITUTE(SUBSTITUTE(SUBSTITUTE(SUBSTITUTE(SUBSTITUTE(SUBSTITUTE(SUBSTITUTE(UPPER($AA$23:$AC$40&amp;""),"⌢",""),"⌣",""),"⌵",""),"－",""),"-","")," ",""),"　","")="DP"&amp;UPPER($E3&amp;"")))*2+SUMPRODUCT(--(SUBSTITUTE(SUBSTITUTE(SUBSTITUTE(SUBSTITUTE(SUBSTITUTE(SUBSTITUTE(SUBSTITUTE(UPPER($AA$23:$AC$40&amp;""),"⌢",""),"⌣",""),"⌵",""),"－",""),"-","")," ",""),"　","")=UPPER($E3&amp;"")&amp;"TP"))*3+SUMPRODUCT(--(SUBSTITUTE(SUBSTITUTE(SUBSTITUTE(SUBSTITUTE(SUBSTITUTE(SUBSTITUTE(SUBSTITUTE(UPPER($AA$23:$AC$40&amp;""),"⌢",""),"⌣",""),"⌵",""),"－",""),"-","")," ",""),"　","")="TP"&amp;UPPER($E3&amp;"")))*3+SUMPRODUCT(--(SUBSTITUTE(SUBSTITUTE(SUBSTITUTE(SUBSTITUTE(SUBSTITUTE(SUBSTITUTE(SUBSTITUTE(UPPER($AE$23:$AG$40&amp;""),"⌢",""),"⌣",""),"⌵",""),"－",""),"-","")," ",""),"　","")=UPPER($E3&amp;"")))+SUMPRODUCT(--(SUBSTITUTE(SUBSTITUTE(SUBSTITUTE(SUBSTITUTE(SUBSTITUTE(SUBSTITUTE(SUBSTITUTE(UPPER($AE$23:$AG$40&amp;""),"⌢",""),"⌣",""),"⌵",""),"－",""),"-","")," ",""),"　","")=UPPER($E3&amp;"")&amp;"DP"))*2+SUMPRODUCT(--(SUBSTITUTE(SUBSTITUTE(SUBSTITUTE(SUBSTITUTE(SUBSTITUTE(SUBSTITUTE(SUBSTITUTE(UPPER($AE$23:$AG$40&amp;""),"⌢",""),"⌣",""),"⌵",""),"－",""),"-","")," ",""),"　","")="DP"&amp;UPPER($E3&amp;"")))*2+SUMPRODUCT(--(SUBSTITUTE(SUBSTITUTE(SUBSTITUTE(SUBSTITUTE(SUBSTITUTE(SUBSTITUTE(SUBSTITUTE(UPPER($AE$23:$AG$40&amp;""),"⌢",""),"⌣",""),"⌵",""),"－",""),"-","")," ",""),"　","")=UPPER($E3&amp;"")&amp;"TP"))*3+SUMPRODUCT(--(SUBSTITUTE(SUBSTITUTE(SUBSTITUTE(SUBSTITUTE(SUBSTITUTE(SUBSTITUTE(SUBSTITUTE(UPPER($AE$23:$AG$40&amp;""),"⌢",""),"⌣",""),"⌵",""),"－",""),"-","")," ",""),"　","")="TP"&amp;UPPER($E3&amp;"")))*3)</f>
        <v>0</v>
      </c>
      <c r="B3" s="58"/>
      <c r="C3" s="58"/>
      <c r="D3" s="275">
        <v>1</v>
      </c>
      <c r="E3" s="62" t="s">
        <v>160</v>
      </c>
      <c r="F3" s="249" t="s">
        <v>117</v>
      </c>
      <c r="G3" s="21" t="s">
        <v>183</v>
      </c>
      <c r="H3" s="15"/>
      <c r="I3" s="16"/>
      <c r="J3" s="246"/>
      <c r="K3" s="21"/>
      <c r="L3" s="15"/>
      <c r="M3" s="16"/>
      <c r="N3" s="246"/>
      <c r="O3" s="21" t="s">
        <v>183</v>
      </c>
      <c r="P3" s="63"/>
      <c r="Q3" s="47"/>
      <c r="R3" s="246"/>
      <c r="S3" s="21"/>
      <c r="T3" s="15"/>
      <c r="U3" s="16"/>
      <c r="V3" s="246"/>
      <c r="W3" s="21"/>
      <c r="X3" s="15"/>
      <c r="Y3" s="16"/>
      <c r="Z3" s="246"/>
      <c r="AA3" s="21"/>
      <c r="AB3" s="15"/>
      <c r="AC3" s="16"/>
      <c r="AD3" s="246"/>
      <c r="AE3" s="15"/>
      <c r="AF3" s="15"/>
      <c r="AG3" s="16"/>
      <c r="AH3" s="246"/>
      <c r="AI3" s="44">
        <f>COUNTA(G3:I3,K3:M3,O3:Q3,S3:U3,W3:Y3,AA3:AC3,AE3:AG3)</f>
        <v>2</v>
      </c>
      <c r="AJ3" s="44">
        <f>SUMPRODUCT(--(SUBSTITUTE(SUBSTITUTE(SUBSTITUTE(SUBSTITUTE(SUBSTITUTE(SUBSTITUTE(SUBSTITUTE(UPPER(G3:AG3&amp;""),"⌢",""),"⌣",""),"⌵",""),"－",""),"-","")," ",""),"　","")="R"))+SUMPRODUCT(--(SUBSTITUTE(SUBSTITUTE(SUBSTITUTE(SUBSTITUTE(SUBSTITUTE(SUBSTITUTE(SUBSTITUTE(UPPER(G3:AG3&amp;""),"⌢",""),"⌣",""),"⌵",""),"－",""),"-","")," ",""),"　","")="HR"))*2</f>
        <v>0</v>
      </c>
      <c r="AK3" s="44">
        <f>COUNTIF(G3:AG3,"K")</f>
        <v>2</v>
      </c>
      <c r="AL3" s="44">
        <f>$A3</f>
        <v>0</v>
      </c>
      <c r="AM3" s="65" t="s">
        <v>20</v>
      </c>
      <c r="AN3" s="263" t="s">
        <v>188</v>
      </c>
      <c r="AO3" s="13" t="s">
        <v>17</v>
      </c>
      <c r="AP3" s="19" t="s">
        <v>4</v>
      </c>
      <c r="AQ3" s="36" t="s">
        <v>24</v>
      </c>
      <c r="AR3" s="34" t="s">
        <v>10</v>
      </c>
      <c r="AS3" s="53" t="s">
        <v>6</v>
      </c>
      <c r="AT3" s="72" t="s">
        <v>68</v>
      </c>
      <c r="AU3" s="262"/>
      <c r="AV3" s="205" t="s">
        <v>94</v>
      </c>
      <c r="AW3" s="107"/>
      <c r="AX3" s="206" t="s">
        <v>95</v>
      </c>
      <c r="AY3" s="207"/>
      <c r="AZ3" s="29"/>
      <c r="BA3" s="29"/>
      <c r="BB3" s="29"/>
    </row>
    <row r="4" spans="1:54" ht="15" customHeight="1">
      <c r="A4" s="52">
        <f>IF($E4="",0,SUMPRODUCT(--(SUBSTITUTE(SUBSTITUTE(SUBSTITUTE(SUBSTITUTE(SUBSTITUTE(SUBSTITUTE(SUBSTITUTE(UPPER($G$23:$I$40&amp;""),"⌢",""),"⌣",""),"⌵",""),"－",""),"-","")," ",""),"　","")=UPPER($E4&amp;"")))+SUMPRODUCT(--(SUBSTITUTE(SUBSTITUTE(SUBSTITUTE(SUBSTITUTE(SUBSTITUTE(SUBSTITUTE(SUBSTITUTE(UPPER($G$23:$I$40&amp;""),"⌢",""),"⌣",""),"⌵",""),"－",""),"-","")," ",""),"　","")=UPPER($E4&amp;"")&amp;"DP"))*2+SUMPRODUCT(--(SUBSTITUTE(SUBSTITUTE(SUBSTITUTE(SUBSTITUTE(SUBSTITUTE(SUBSTITUTE(SUBSTITUTE(UPPER($G$23:$I$40&amp;""),"⌢",""),"⌣",""),"⌵",""),"－",""),"-","")," ",""),"　","")="DP"&amp;UPPER($E4&amp;"")))*2+SUMPRODUCT(--(SUBSTITUTE(SUBSTITUTE(SUBSTITUTE(SUBSTITUTE(SUBSTITUTE(SUBSTITUTE(SUBSTITUTE(UPPER($G$23:$I$40&amp;""),"⌢",""),"⌣",""),"⌵",""),"－",""),"-","")," ",""),"　","")=UPPER($E4&amp;"")&amp;"TP"))*3+SUMPRODUCT(--(SUBSTITUTE(SUBSTITUTE(SUBSTITUTE(SUBSTITUTE(SUBSTITUTE(SUBSTITUTE(SUBSTITUTE(UPPER($G$23:$I$40&amp;""),"⌢",""),"⌣",""),"⌵",""),"－",""),"-","")," ",""),"　","")="TP"&amp;UPPER($E4&amp;"")))*3+SUMPRODUCT(--(SUBSTITUTE(SUBSTITUTE(SUBSTITUTE(SUBSTITUTE(SUBSTITUTE(SUBSTITUTE(SUBSTITUTE(UPPER($K$23:$M$40&amp;""),"⌢",""),"⌣",""),"⌵",""),"－",""),"-","")," ",""),"　","")=UPPER($E4&amp;"")))+SUMPRODUCT(--(SUBSTITUTE(SUBSTITUTE(SUBSTITUTE(SUBSTITUTE(SUBSTITUTE(SUBSTITUTE(SUBSTITUTE(UPPER($K$23:$M$40&amp;""),"⌢",""),"⌣",""),"⌵",""),"－",""),"-","")," ",""),"　","")=UPPER($E4&amp;"")&amp;"DP"))*2+SUMPRODUCT(--(SUBSTITUTE(SUBSTITUTE(SUBSTITUTE(SUBSTITUTE(SUBSTITUTE(SUBSTITUTE(SUBSTITUTE(UPPER($K$23:$M$40&amp;""),"⌢",""),"⌣",""),"⌵",""),"－",""),"-","")," ",""),"　","")="DP"&amp;UPPER($E4&amp;"")))*2+SUMPRODUCT(--(SUBSTITUTE(SUBSTITUTE(SUBSTITUTE(SUBSTITUTE(SUBSTITUTE(SUBSTITUTE(SUBSTITUTE(UPPER($K$23:$M$40&amp;""),"⌢",""),"⌣",""),"⌵",""),"－",""),"-","")," ",""),"　","")=UPPER($E4&amp;"")&amp;"TP"))*3+SUMPRODUCT(--(SUBSTITUTE(SUBSTITUTE(SUBSTITUTE(SUBSTITUTE(SUBSTITUTE(SUBSTITUTE(SUBSTITUTE(UPPER($K$23:$M$40&amp;""),"⌢",""),"⌣",""),"⌵",""),"－",""),"-","")," ",""),"　","")="TP"&amp;UPPER($E4&amp;"")))*3+SUMPRODUCT(--(SUBSTITUTE(SUBSTITUTE(SUBSTITUTE(SUBSTITUTE(SUBSTITUTE(SUBSTITUTE(SUBSTITUTE(UPPER($O$23:$Q$40&amp;""),"⌢",""),"⌣",""),"⌵",""),"－",""),"-","")," ",""),"　","")=UPPER($E4&amp;"")))+SUMPRODUCT(--(SUBSTITUTE(SUBSTITUTE(SUBSTITUTE(SUBSTITUTE(SUBSTITUTE(SUBSTITUTE(SUBSTITUTE(UPPER($O$23:$Q$40&amp;""),"⌢",""),"⌣",""),"⌵",""),"－",""),"-","")," ",""),"　","")=UPPER($E4&amp;"")&amp;"DP"))*2+SUMPRODUCT(--(SUBSTITUTE(SUBSTITUTE(SUBSTITUTE(SUBSTITUTE(SUBSTITUTE(SUBSTITUTE(SUBSTITUTE(UPPER($O$23:$Q$40&amp;""),"⌢",""),"⌣",""),"⌵",""),"－",""),"-","")," ",""),"　","")="DP"&amp;UPPER($E4&amp;"")))*2+SUMPRODUCT(--(SUBSTITUTE(SUBSTITUTE(SUBSTITUTE(SUBSTITUTE(SUBSTITUTE(SUBSTITUTE(SUBSTITUTE(UPPER($O$23:$Q$40&amp;""),"⌢",""),"⌣",""),"⌵",""),"－",""),"-","")," ",""),"　","")=UPPER($E4&amp;"")&amp;"TP"))*3+SUMPRODUCT(--(SUBSTITUTE(SUBSTITUTE(SUBSTITUTE(SUBSTITUTE(SUBSTITUTE(SUBSTITUTE(SUBSTITUTE(UPPER($O$23:$Q$40&amp;""),"⌢",""),"⌣",""),"⌵",""),"－",""),"-","")," ",""),"　","")="TP"&amp;UPPER($E4&amp;"")))*3+SUMPRODUCT(--(SUBSTITUTE(SUBSTITUTE(SUBSTITUTE(SUBSTITUTE(SUBSTITUTE(SUBSTITUTE(SUBSTITUTE(UPPER($S$23:$U$40&amp;""),"⌢",""),"⌣",""),"⌵",""),"－",""),"-","")," ",""),"　","")=UPPER($E4&amp;"")))+SUMPRODUCT(--(SUBSTITUTE(SUBSTITUTE(SUBSTITUTE(SUBSTITUTE(SUBSTITUTE(SUBSTITUTE(SUBSTITUTE(UPPER($S$23:$U$40&amp;""),"⌢",""),"⌣",""),"⌵",""),"－",""),"-","")," ",""),"　","")=UPPER($E4&amp;"")&amp;"DP"))*2+SUMPRODUCT(--(SUBSTITUTE(SUBSTITUTE(SUBSTITUTE(SUBSTITUTE(SUBSTITUTE(SUBSTITUTE(SUBSTITUTE(UPPER($S$23:$U$40&amp;""),"⌢",""),"⌣",""),"⌵",""),"－",""),"-","")," ",""),"　","")="DP"&amp;UPPER($E4&amp;"")))*2+SUMPRODUCT(--(SUBSTITUTE(SUBSTITUTE(SUBSTITUTE(SUBSTITUTE(SUBSTITUTE(SUBSTITUTE(SUBSTITUTE(UPPER($S$23:$U$40&amp;""),"⌢",""),"⌣",""),"⌵",""),"－",""),"-","")," ",""),"　","")=UPPER($E4&amp;"")&amp;"TP"))*3+SUMPRODUCT(--(SUBSTITUTE(SUBSTITUTE(SUBSTITUTE(SUBSTITUTE(SUBSTITUTE(SUBSTITUTE(SUBSTITUTE(UPPER($S$23:$U$40&amp;""),"⌢",""),"⌣",""),"⌵",""),"－",""),"-","")," ",""),"　","")="TP"&amp;UPPER($E4&amp;"")))*3+SUMPRODUCT(--(SUBSTITUTE(SUBSTITUTE(SUBSTITUTE(SUBSTITUTE(SUBSTITUTE(SUBSTITUTE(SUBSTITUTE(UPPER($W$23:$Y$40&amp;""),"⌢",""),"⌣",""),"⌵",""),"－",""),"-","")," ",""),"　","")=UPPER($E4&amp;"")))+SUMPRODUCT(--(SUBSTITUTE(SUBSTITUTE(SUBSTITUTE(SUBSTITUTE(SUBSTITUTE(SUBSTITUTE(SUBSTITUTE(UPPER($W$23:$Y$40&amp;""),"⌢",""),"⌣",""),"⌵",""),"－",""),"-","")," ",""),"　","")=UPPER($E4&amp;"")&amp;"DP"))*2+SUMPRODUCT(--(SUBSTITUTE(SUBSTITUTE(SUBSTITUTE(SUBSTITUTE(SUBSTITUTE(SUBSTITUTE(SUBSTITUTE(UPPER($W$23:$Y$40&amp;""),"⌢",""),"⌣",""),"⌵",""),"－",""),"-","")," ",""),"　","")="DP"&amp;UPPER($E4&amp;"")))*2+SUMPRODUCT(--(SUBSTITUTE(SUBSTITUTE(SUBSTITUTE(SUBSTITUTE(SUBSTITUTE(SUBSTITUTE(SUBSTITUTE(UPPER($W$23:$Y$40&amp;""),"⌢",""),"⌣",""),"⌵",""),"－",""),"-","")," ",""),"　","")=UPPER($E4&amp;"")&amp;"TP"))*3+SUMPRODUCT(--(SUBSTITUTE(SUBSTITUTE(SUBSTITUTE(SUBSTITUTE(SUBSTITUTE(SUBSTITUTE(SUBSTITUTE(UPPER($W$23:$Y$40&amp;""),"⌢",""),"⌣",""),"⌵",""),"－",""),"-","")," ",""),"　","")="TP"&amp;UPPER($E4&amp;"")))*3+SUMPRODUCT(--(SUBSTITUTE(SUBSTITUTE(SUBSTITUTE(SUBSTITUTE(SUBSTITUTE(SUBSTITUTE(SUBSTITUTE(UPPER($AA$23:$AC$40&amp;""),"⌢",""),"⌣",""),"⌵",""),"－",""),"-","")," ",""),"　","")=UPPER($E4&amp;"")))+SUMPRODUCT(--(SUBSTITUTE(SUBSTITUTE(SUBSTITUTE(SUBSTITUTE(SUBSTITUTE(SUBSTITUTE(SUBSTITUTE(UPPER($AA$23:$AC$40&amp;""),"⌢",""),"⌣",""),"⌵",""),"－",""),"-","")," ",""),"　","")=UPPER($E4&amp;"")&amp;"DP"))*2+SUMPRODUCT(--(SUBSTITUTE(SUBSTITUTE(SUBSTITUTE(SUBSTITUTE(SUBSTITUTE(SUBSTITUTE(SUBSTITUTE(UPPER($AA$23:$AC$40&amp;""),"⌢",""),"⌣",""),"⌵",""),"－",""),"-","")," ",""),"　","")="DP"&amp;UPPER($E4&amp;"")))*2+SUMPRODUCT(--(SUBSTITUTE(SUBSTITUTE(SUBSTITUTE(SUBSTITUTE(SUBSTITUTE(SUBSTITUTE(SUBSTITUTE(UPPER($AA$23:$AC$40&amp;""),"⌢",""),"⌣",""),"⌵",""),"－",""),"-","")," ",""),"　","")=UPPER($E4&amp;"")&amp;"TP"))*3+SUMPRODUCT(--(SUBSTITUTE(SUBSTITUTE(SUBSTITUTE(SUBSTITUTE(SUBSTITUTE(SUBSTITUTE(SUBSTITUTE(UPPER($AA$23:$AC$40&amp;""),"⌢",""),"⌣",""),"⌵",""),"－",""),"-","")," ",""),"　","")="TP"&amp;UPPER($E4&amp;"")))*3+SUMPRODUCT(--(SUBSTITUTE(SUBSTITUTE(SUBSTITUTE(SUBSTITUTE(SUBSTITUTE(SUBSTITUTE(SUBSTITUTE(UPPER($AE$23:$AG$40&amp;""),"⌢",""),"⌣",""),"⌵",""),"－",""),"-","")," ",""),"　","")=UPPER($E4&amp;"")))+SUMPRODUCT(--(SUBSTITUTE(SUBSTITUTE(SUBSTITUTE(SUBSTITUTE(SUBSTITUTE(SUBSTITUTE(SUBSTITUTE(UPPER($AE$23:$AG$40&amp;""),"⌢",""),"⌣",""),"⌵",""),"－",""),"-","")," ",""),"　","")=UPPER($E4&amp;"")&amp;"DP"))*2+SUMPRODUCT(--(SUBSTITUTE(SUBSTITUTE(SUBSTITUTE(SUBSTITUTE(SUBSTITUTE(SUBSTITUTE(SUBSTITUTE(UPPER($AE$23:$AG$40&amp;""),"⌢",""),"⌣",""),"⌵",""),"－",""),"-","")," ",""),"　","")="DP"&amp;UPPER($E4&amp;"")))*2+SUMPRODUCT(--(SUBSTITUTE(SUBSTITUTE(SUBSTITUTE(SUBSTITUTE(SUBSTITUTE(SUBSTITUTE(SUBSTITUTE(UPPER($AE$23:$AG$40&amp;""),"⌢",""),"⌣",""),"⌵",""),"－",""),"-","")," ",""),"　","")=UPPER($E4&amp;"")&amp;"TP"))*3+SUMPRODUCT(--(SUBSTITUTE(SUBSTITUTE(SUBSTITUTE(SUBSTITUTE(SUBSTITUTE(SUBSTITUTE(SUBSTITUTE(UPPER($AE$23:$AG$40&amp;""),"⌢",""),"⌣",""),"⌵",""),"－",""),"-","")," ",""),"　","")="TP"&amp;UPPER($E4&amp;"")))*3)</f>
        <v>0</v>
      </c>
      <c r="B4" s="52"/>
      <c r="C4" s="58"/>
      <c r="D4" s="275"/>
      <c r="E4" s="61" t="s">
        <v>161</v>
      </c>
      <c r="F4" s="250" t="s">
        <v>34</v>
      </c>
      <c r="G4" s="22"/>
      <c r="H4" s="3"/>
      <c r="I4" s="6"/>
      <c r="J4" s="8"/>
      <c r="K4" s="22"/>
      <c r="L4" s="3"/>
      <c r="M4" s="6"/>
      <c r="N4" s="8"/>
      <c r="O4" s="22"/>
      <c r="P4" s="3"/>
      <c r="Q4" s="6"/>
      <c r="R4" s="8"/>
      <c r="S4" s="22"/>
      <c r="T4" s="3" t="s">
        <v>183</v>
      </c>
      <c r="U4" s="6"/>
      <c r="V4" s="8"/>
      <c r="W4" s="22"/>
      <c r="X4" s="3"/>
      <c r="Y4" s="6"/>
      <c r="Z4" s="8"/>
      <c r="AA4" s="22"/>
      <c r="AB4" s="3" t="inlineStr">
        <is>
          <t>33 ⌣</t>
        </is>
      </c>
      <c r="AC4" s="6"/>
      <c r="AD4" s="8"/>
      <c r="AE4" s="3"/>
      <c r="AF4" s="3"/>
      <c r="AG4" s="6"/>
      <c r="AH4" s="8"/>
      <c r="AI4" s="44">
        <f t="shared" ref="AI4:AI20" si="2">COUNTA(G4:I4,K4:M4,O4:Q4,S4:U4,W4:Y4,AA4:AC4,AE4:AG4)</f>
        <v>2</v>
      </c>
      <c r="AJ4" s="44">
        <f>SUMPRODUCT(--(SUBSTITUTE(SUBSTITUTE(SUBSTITUTE(SUBSTITUTE(SUBSTITUTE(SUBSTITUTE(SUBSTITUTE(UPPER(G4:AG4&amp;""),"⌢",""),"⌣",""),"⌵",""),"－",""),"-","")," ",""),"　","")="R"))+SUMPRODUCT(--(SUBSTITUTE(SUBSTITUTE(SUBSTITUTE(SUBSTITUTE(SUBSTITUTE(SUBSTITUTE(SUBSTITUTE(UPPER(G4:AG4&amp;""),"⌢",""),"⌣",""),"⌵",""),"－",""),"-","")," ",""),"　","")="HR"))*2</f>
        <v>0</v>
      </c>
      <c r="AK4" s="44">
        <f t="shared" ref="AK4:AK20" si="4">COUNTIF(G4:AG4,"K")</f>
        <v>1</v>
      </c>
      <c r="AL4" s="44">
        <f>$A4</f>
        <v>0</v>
      </c>
      <c r="AM4" s="66" t="s">
        <v>102</v>
      </c>
      <c r="AO4" s="58">
        <v>6</v>
      </c>
      <c r="AP4" s="1" t="str" cm="1">
        <f t="array" ref="AP4:AP12">_xlfn.UNIQUE(SUBSTITUTE(SUBSTITUTE(F3:F20," DF",""),"DF",""))</f>
        <v>李秀美</v>
      </c>
      <c r="AQ4" s="58">
        <f>SUMIF($F$3:$F$20,AP4,$AI$3:$AI$20)+SUMIF($F$3:$F$20,AP4&amp;" DF",$AI$3:$AI$20)+SUMIF($F$3:$F$20,AP4&amp;"DF",$AI$3:$AI$20)</f>
        <v>2</v>
      </c>
      <c r="AR4" s="74">
        <f>SUMIF($F$3:$F$20,AP4,$AJ$3:$AJ$20)+SUMIF($F$3:$F$20,AP4&amp;" DF",$AJ$3:$AJ$20)+SUMIF($F$3:$F$20,AP4&amp;"DF",$AJ$3:$AJ$20)</f>
        <v>0</v>
      </c>
      <c r="AS4" s="74">
        <f>SUMIF($F$3:$F$20,AP4,$AK$3:$AK$20)+SUMIF($F$3:$F$20,AP4&amp;" DF",$AK$3:$AK$20)+SUMIF($F$3:$F$20,AP4&amp;"DF",$AK$3:$AK$20)</f>
        <v>2</v>
      </c>
      <c r="AT4" s="74">
        <f>SUMIF($F$3:$F$20,AP4,$AL$3:$AL$20)+SUMIF($F$3:$F$20,AP4&amp;" DF",$AL$3:$AL$20)+SUMIF($F$3:$F$20,AP4&amp;"DF",$AL$3:$AL$20)</f>
        <v>0</v>
      </c>
      <c r="AV4" s="208" t="s">
        <v>31</v>
      </c>
      <c r="AW4" s="52" t="s">
        <v>24</v>
      </c>
      <c r="AX4" s="185" t="s">
        <v>10</v>
      </c>
      <c r="AY4" s="209" t="s">
        <v>6</v>
      </c>
    </row>
    <row r="5" spans="1:54" ht="15" customHeight="1">
      <c r="A5" s="52">
        <f>IF($E5="",0,SUMPRODUCT(--(SUBSTITUTE(SUBSTITUTE(SUBSTITUTE(SUBSTITUTE(SUBSTITUTE(SUBSTITUTE(SUBSTITUTE(UPPER($G$23:$I$40&amp;""),"⌢",""),"⌣",""),"⌵",""),"－",""),"-","")," ",""),"　","")=UPPER($E5&amp;"")))+SUMPRODUCT(--(SUBSTITUTE(SUBSTITUTE(SUBSTITUTE(SUBSTITUTE(SUBSTITUTE(SUBSTITUTE(SUBSTITUTE(UPPER($G$23:$I$40&amp;""),"⌢",""),"⌣",""),"⌵",""),"－",""),"-","")," ",""),"　","")=UPPER($E5&amp;"")&amp;"DP"))*2+SUMPRODUCT(--(SUBSTITUTE(SUBSTITUTE(SUBSTITUTE(SUBSTITUTE(SUBSTITUTE(SUBSTITUTE(SUBSTITUTE(UPPER($G$23:$I$40&amp;""),"⌢",""),"⌣",""),"⌵",""),"－",""),"-","")," ",""),"　","")="DP"&amp;UPPER($E5&amp;"")))*2+SUMPRODUCT(--(SUBSTITUTE(SUBSTITUTE(SUBSTITUTE(SUBSTITUTE(SUBSTITUTE(SUBSTITUTE(SUBSTITUTE(UPPER($G$23:$I$40&amp;""),"⌢",""),"⌣",""),"⌵",""),"－",""),"-","")," ",""),"　","")=UPPER($E5&amp;"")&amp;"TP"))*3+SUMPRODUCT(--(SUBSTITUTE(SUBSTITUTE(SUBSTITUTE(SUBSTITUTE(SUBSTITUTE(SUBSTITUTE(SUBSTITUTE(UPPER($G$23:$I$40&amp;""),"⌢",""),"⌣",""),"⌵",""),"－",""),"-","")," ",""),"　","")="TP"&amp;UPPER($E5&amp;"")))*3+SUMPRODUCT(--(SUBSTITUTE(SUBSTITUTE(SUBSTITUTE(SUBSTITUTE(SUBSTITUTE(SUBSTITUTE(SUBSTITUTE(UPPER($K$23:$M$40&amp;""),"⌢",""),"⌣",""),"⌵",""),"－",""),"-","")," ",""),"　","")=UPPER($E5&amp;"")))+SUMPRODUCT(--(SUBSTITUTE(SUBSTITUTE(SUBSTITUTE(SUBSTITUTE(SUBSTITUTE(SUBSTITUTE(SUBSTITUTE(UPPER($K$23:$M$40&amp;""),"⌢",""),"⌣",""),"⌵",""),"－",""),"-","")," ",""),"　","")=UPPER($E5&amp;"")&amp;"DP"))*2+SUMPRODUCT(--(SUBSTITUTE(SUBSTITUTE(SUBSTITUTE(SUBSTITUTE(SUBSTITUTE(SUBSTITUTE(SUBSTITUTE(UPPER($K$23:$M$40&amp;""),"⌢",""),"⌣",""),"⌵",""),"－",""),"-","")," ",""),"　","")="DP"&amp;UPPER($E5&amp;"")))*2+SUMPRODUCT(--(SUBSTITUTE(SUBSTITUTE(SUBSTITUTE(SUBSTITUTE(SUBSTITUTE(SUBSTITUTE(SUBSTITUTE(UPPER($K$23:$M$40&amp;""),"⌢",""),"⌣",""),"⌵",""),"－",""),"-","")," ",""),"　","")=UPPER($E5&amp;"")&amp;"TP"))*3+SUMPRODUCT(--(SUBSTITUTE(SUBSTITUTE(SUBSTITUTE(SUBSTITUTE(SUBSTITUTE(SUBSTITUTE(SUBSTITUTE(UPPER($K$23:$M$40&amp;""),"⌢",""),"⌣",""),"⌵",""),"－",""),"-","")," ",""),"　","")="TP"&amp;UPPER($E5&amp;"")))*3+SUMPRODUCT(--(SUBSTITUTE(SUBSTITUTE(SUBSTITUTE(SUBSTITUTE(SUBSTITUTE(SUBSTITUTE(SUBSTITUTE(UPPER($O$23:$Q$40&amp;""),"⌢",""),"⌣",""),"⌵",""),"－",""),"-","")," ",""),"　","")=UPPER($E5&amp;"")))+SUMPRODUCT(--(SUBSTITUTE(SUBSTITUTE(SUBSTITUTE(SUBSTITUTE(SUBSTITUTE(SUBSTITUTE(SUBSTITUTE(UPPER($O$23:$Q$40&amp;""),"⌢",""),"⌣",""),"⌵",""),"－",""),"-","")," ",""),"　","")=UPPER($E5&amp;"")&amp;"DP"))*2+SUMPRODUCT(--(SUBSTITUTE(SUBSTITUTE(SUBSTITUTE(SUBSTITUTE(SUBSTITUTE(SUBSTITUTE(SUBSTITUTE(UPPER($O$23:$Q$40&amp;""),"⌢",""),"⌣",""),"⌵",""),"－",""),"-","")," ",""),"　","")="DP"&amp;UPPER($E5&amp;"")))*2+SUMPRODUCT(--(SUBSTITUTE(SUBSTITUTE(SUBSTITUTE(SUBSTITUTE(SUBSTITUTE(SUBSTITUTE(SUBSTITUTE(UPPER($O$23:$Q$40&amp;""),"⌢",""),"⌣",""),"⌵",""),"－",""),"-","")," ",""),"　","")=UPPER($E5&amp;"")&amp;"TP"))*3+SUMPRODUCT(--(SUBSTITUTE(SUBSTITUTE(SUBSTITUTE(SUBSTITUTE(SUBSTITUTE(SUBSTITUTE(SUBSTITUTE(UPPER($O$23:$Q$40&amp;""),"⌢",""),"⌣",""),"⌵",""),"－",""),"-","")," ",""),"　","")="TP"&amp;UPPER($E5&amp;"")))*3+SUMPRODUCT(--(SUBSTITUTE(SUBSTITUTE(SUBSTITUTE(SUBSTITUTE(SUBSTITUTE(SUBSTITUTE(SUBSTITUTE(UPPER($S$23:$U$40&amp;""),"⌢",""),"⌣",""),"⌵",""),"－",""),"-","")," ",""),"　","")=UPPER($E5&amp;"")))+SUMPRODUCT(--(SUBSTITUTE(SUBSTITUTE(SUBSTITUTE(SUBSTITUTE(SUBSTITUTE(SUBSTITUTE(SUBSTITUTE(UPPER($S$23:$U$40&amp;""),"⌢",""),"⌣",""),"⌵",""),"－",""),"-","")," ",""),"　","")=UPPER($E5&amp;"")&amp;"DP"))*2+SUMPRODUCT(--(SUBSTITUTE(SUBSTITUTE(SUBSTITUTE(SUBSTITUTE(SUBSTITUTE(SUBSTITUTE(SUBSTITUTE(UPPER($S$23:$U$40&amp;""),"⌢",""),"⌣",""),"⌵",""),"－",""),"-","")," ",""),"　","")="DP"&amp;UPPER($E5&amp;"")))*2+SUMPRODUCT(--(SUBSTITUTE(SUBSTITUTE(SUBSTITUTE(SUBSTITUTE(SUBSTITUTE(SUBSTITUTE(SUBSTITUTE(UPPER($S$23:$U$40&amp;""),"⌢",""),"⌣",""),"⌵",""),"－",""),"-","")," ",""),"　","")=UPPER($E5&amp;"")&amp;"TP"))*3+SUMPRODUCT(--(SUBSTITUTE(SUBSTITUTE(SUBSTITUTE(SUBSTITUTE(SUBSTITUTE(SUBSTITUTE(SUBSTITUTE(UPPER($S$23:$U$40&amp;""),"⌢",""),"⌣",""),"⌵",""),"－",""),"-","")," ",""),"　","")="TP"&amp;UPPER($E5&amp;"")))*3+SUMPRODUCT(--(SUBSTITUTE(SUBSTITUTE(SUBSTITUTE(SUBSTITUTE(SUBSTITUTE(SUBSTITUTE(SUBSTITUTE(UPPER($W$23:$Y$40&amp;""),"⌢",""),"⌣",""),"⌵",""),"－",""),"-","")," ",""),"　","")=UPPER($E5&amp;"")))+SUMPRODUCT(--(SUBSTITUTE(SUBSTITUTE(SUBSTITUTE(SUBSTITUTE(SUBSTITUTE(SUBSTITUTE(SUBSTITUTE(UPPER($W$23:$Y$40&amp;""),"⌢",""),"⌣",""),"⌵",""),"－",""),"-","")," ",""),"　","")=UPPER($E5&amp;"")&amp;"DP"))*2+SUMPRODUCT(--(SUBSTITUTE(SUBSTITUTE(SUBSTITUTE(SUBSTITUTE(SUBSTITUTE(SUBSTITUTE(SUBSTITUTE(UPPER($W$23:$Y$40&amp;""),"⌢",""),"⌣",""),"⌵",""),"－",""),"-","")," ",""),"　","")="DP"&amp;UPPER($E5&amp;"")))*2+SUMPRODUCT(--(SUBSTITUTE(SUBSTITUTE(SUBSTITUTE(SUBSTITUTE(SUBSTITUTE(SUBSTITUTE(SUBSTITUTE(UPPER($W$23:$Y$40&amp;""),"⌢",""),"⌣",""),"⌵",""),"－",""),"-","")," ",""),"　","")=UPPER($E5&amp;"")&amp;"TP"))*3+SUMPRODUCT(--(SUBSTITUTE(SUBSTITUTE(SUBSTITUTE(SUBSTITUTE(SUBSTITUTE(SUBSTITUTE(SUBSTITUTE(UPPER($W$23:$Y$40&amp;""),"⌢",""),"⌣",""),"⌵",""),"－",""),"-","")," ",""),"　","")="TP"&amp;UPPER($E5&amp;"")))*3+SUMPRODUCT(--(SUBSTITUTE(SUBSTITUTE(SUBSTITUTE(SUBSTITUTE(SUBSTITUTE(SUBSTITUTE(SUBSTITUTE(UPPER($AA$23:$AC$40&amp;""),"⌢",""),"⌣",""),"⌵",""),"－",""),"-","")," ",""),"　","")=UPPER($E5&amp;"")))+SUMPRODUCT(--(SUBSTITUTE(SUBSTITUTE(SUBSTITUTE(SUBSTITUTE(SUBSTITUTE(SUBSTITUTE(SUBSTITUTE(UPPER($AA$23:$AC$40&amp;""),"⌢",""),"⌣",""),"⌵",""),"－",""),"-","")," ",""),"　","")=UPPER($E5&amp;"")&amp;"DP"))*2+SUMPRODUCT(--(SUBSTITUTE(SUBSTITUTE(SUBSTITUTE(SUBSTITUTE(SUBSTITUTE(SUBSTITUTE(SUBSTITUTE(UPPER($AA$23:$AC$40&amp;""),"⌢",""),"⌣",""),"⌵",""),"－",""),"-","")," ",""),"　","")="DP"&amp;UPPER($E5&amp;"")))*2+SUMPRODUCT(--(SUBSTITUTE(SUBSTITUTE(SUBSTITUTE(SUBSTITUTE(SUBSTITUTE(SUBSTITUTE(SUBSTITUTE(UPPER($AA$23:$AC$40&amp;""),"⌢",""),"⌣",""),"⌵",""),"－",""),"-","")," ",""),"　","")=UPPER($E5&amp;"")&amp;"TP"))*3+SUMPRODUCT(--(SUBSTITUTE(SUBSTITUTE(SUBSTITUTE(SUBSTITUTE(SUBSTITUTE(SUBSTITUTE(SUBSTITUTE(UPPER($AA$23:$AC$40&amp;""),"⌢",""),"⌣",""),"⌵",""),"－",""),"-","")," ",""),"　","")="TP"&amp;UPPER($E5&amp;"")))*3+SUMPRODUCT(--(SUBSTITUTE(SUBSTITUTE(SUBSTITUTE(SUBSTITUTE(SUBSTITUTE(SUBSTITUTE(SUBSTITUTE(UPPER($AE$23:$AG$40&amp;""),"⌢",""),"⌣",""),"⌵",""),"－",""),"-","")," ",""),"　","")=UPPER($E5&amp;"")))+SUMPRODUCT(--(SUBSTITUTE(SUBSTITUTE(SUBSTITUTE(SUBSTITUTE(SUBSTITUTE(SUBSTITUTE(SUBSTITUTE(UPPER($AE$23:$AG$40&amp;""),"⌢",""),"⌣",""),"⌵",""),"－",""),"-","")," ",""),"　","")=UPPER($E5&amp;"")&amp;"DP"))*2+SUMPRODUCT(--(SUBSTITUTE(SUBSTITUTE(SUBSTITUTE(SUBSTITUTE(SUBSTITUTE(SUBSTITUTE(SUBSTITUTE(UPPER($AE$23:$AG$40&amp;""),"⌢",""),"⌣",""),"⌵",""),"－",""),"-","")," ",""),"　","")="DP"&amp;UPPER($E5&amp;"")))*2+SUMPRODUCT(--(SUBSTITUTE(SUBSTITUTE(SUBSTITUTE(SUBSTITUTE(SUBSTITUTE(SUBSTITUTE(SUBSTITUTE(UPPER($AE$23:$AG$40&amp;""),"⌢",""),"⌣",""),"⌵",""),"－",""),"-","")," ",""),"　","")=UPPER($E5&amp;"")&amp;"TP"))*3+SUMPRODUCT(--(SUBSTITUTE(SUBSTITUTE(SUBSTITUTE(SUBSTITUTE(SUBSTITUTE(SUBSTITUTE(SUBSTITUTE(UPPER($AE$23:$AG$40&amp;""),"⌢",""),"⌣",""),"⌵",""),"－",""),"-","")," ",""),"　","")="TP"&amp;UPPER($E5&amp;"")))*3)</f>
        <v>0</v>
      </c>
      <c r="B5" s="52"/>
      <c r="C5" s="58"/>
      <c r="D5" s="276"/>
      <c r="E5" s="61"/>
      <c r="F5" s="250"/>
      <c r="G5" s="23"/>
      <c r="H5" s="4"/>
      <c r="I5" s="7"/>
      <c r="J5" s="8"/>
      <c r="K5" s="23"/>
      <c r="L5" s="4"/>
      <c r="M5" s="7"/>
      <c r="N5" s="8"/>
      <c r="O5" s="23"/>
      <c r="P5" s="4"/>
      <c r="Q5" s="7"/>
      <c r="R5" s="8"/>
      <c r="S5" s="23"/>
      <c r="T5" s="4"/>
      <c r="U5" s="7"/>
      <c r="V5" s="8"/>
      <c r="W5" s="23"/>
      <c r="X5" s="4"/>
      <c r="Y5" s="7"/>
      <c r="Z5" s="8"/>
      <c r="AA5" s="23"/>
      <c r="AB5" s="4"/>
      <c r="AC5" s="7"/>
      <c r="AD5" s="8"/>
      <c r="AE5" s="4"/>
      <c r="AF5" s="4"/>
      <c r="AG5" s="7"/>
      <c r="AH5" s="8"/>
      <c r="AI5" s="44">
        <f t="shared" si="2"/>
        <v>0</v>
      </c>
      <c r="AJ5" s="44">
        <f>SUMPRODUCT(--(SUBSTITUTE(SUBSTITUTE(SUBSTITUTE(SUBSTITUTE(SUBSTITUTE(SUBSTITUTE(SUBSTITUTE(UPPER(G5:AG5&amp;""),"⌢",""),"⌣",""),"⌵",""),"－",""),"-","")," ",""),"　","")="R"))+SUMPRODUCT(--(SUBSTITUTE(SUBSTITUTE(SUBSTITUTE(SUBSTITUTE(SUBSTITUTE(SUBSTITUTE(SUBSTITUTE(UPPER(G5:AG5&amp;""),"⌢",""),"⌣",""),"⌵",""),"－",""),"-","")," ",""),"　","")="HR"))*2</f>
        <v>0</v>
      </c>
      <c r="AK5" s="44">
        <f t="shared" si="4"/>
        <v>0</v>
      </c>
      <c r="AL5" s="44">
        <f>$A5</f>
        <v>0</v>
      </c>
      <c r="AM5" s="67"/>
      <c r="AO5" s="52">
        <v>66</v>
      </c>
      <c r="AP5" s="73" t="str">
        <v>陳韻婷</v>
      </c>
      <c r="AQ5" s="52">
        <f>SUMIF($F$3:$F$20,AP5,$AI$3:$AI$20)+SUMIF($F$3:$F$20,AP5&amp;" DF",$AI$3:$AI$20)+SUMIF($F$3:$F$20,AP5&amp;"DF",$AI$3:$AI$20)</f>
        <v>3</v>
      </c>
      <c r="AR5" s="73">
        <f>SUMIF($F$3:$F$20,AP5,$AJ$3:$AJ$20)+SUMIF($F$3:$F$20,AP5&amp;" DF",$AJ$3:$AJ$20)+SUMIF($F$3:$F$20,AP5&amp;"DF",$AJ$3:$AJ$20)</f>
        <v>0</v>
      </c>
      <c r="AS5" s="73">
        <f>SUMIF($F$3:$F$20,AP5,$AK$3:$AK$20)+SUMIF($F$3:$F$20,AP5&amp;" DF",$AK$3:$AK$20)+SUMIF($F$3:$F$20,AP5&amp;"DF",$AK$3:$AK$20)</f>
        <v>2</v>
      </c>
      <c r="AT5" s="73">
        <f>SUMIF($F$3:$F$20,AP5,$AL$3:$AL$20)+SUMIF($F$3:$F$20,AP5&amp;" DF",$AL$3:$AL$20)+SUMIF($F$3:$F$20,AP5&amp;"DF",$AL$3:$AL$20)</f>
        <v>0</v>
      </c>
      <c r="AV5" s="195" t="str" cm="1">
        <f t="array" ref="AV5:AV6">_xlfn.UNIQUE(AM4:AM5)</f>
        <v>江言鎧</v>
      </c>
      <c r="AW5" s="52">
        <v>19</v>
      </c>
      <c r="AX5" s="52">
        <v>1</v>
      </c>
      <c r="AY5" s="209">
        <v>13</v>
      </c>
    </row>
    <row r="6" spans="1:54" ht="15" customHeight="1">
      <c r="A6" s="52">
        <f>IF($E6="",0,SUMPRODUCT(--(SUBSTITUTE(SUBSTITUTE(SUBSTITUTE(SUBSTITUTE(SUBSTITUTE(SUBSTITUTE(SUBSTITUTE(UPPER($G$23:$I$40&amp;""),"⌢",""),"⌣",""),"⌵",""),"－",""),"-","")," ",""),"　","")=UPPER($E6&amp;"")))+SUMPRODUCT(--(SUBSTITUTE(SUBSTITUTE(SUBSTITUTE(SUBSTITUTE(SUBSTITUTE(SUBSTITUTE(SUBSTITUTE(UPPER($G$23:$I$40&amp;""),"⌢",""),"⌣",""),"⌵",""),"－",""),"-","")," ",""),"　","")=UPPER($E6&amp;"")&amp;"DP"))*2+SUMPRODUCT(--(SUBSTITUTE(SUBSTITUTE(SUBSTITUTE(SUBSTITUTE(SUBSTITUTE(SUBSTITUTE(SUBSTITUTE(UPPER($G$23:$I$40&amp;""),"⌢",""),"⌣",""),"⌵",""),"－",""),"-","")," ",""),"　","")="DP"&amp;UPPER($E6&amp;"")))*2+SUMPRODUCT(--(SUBSTITUTE(SUBSTITUTE(SUBSTITUTE(SUBSTITUTE(SUBSTITUTE(SUBSTITUTE(SUBSTITUTE(UPPER($G$23:$I$40&amp;""),"⌢",""),"⌣",""),"⌵",""),"－",""),"-","")," ",""),"　","")=UPPER($E6&amp;"")&amp;"TP"))*3+SUMPRODUCT(--(SUBSTITUTE(SUBSTITUTE(SUBSTITUTE(SUBSTITUTE(SUBSTITUTE(SUBSTITUTE(SUBSTITUTE(UPPER($G$23:$I$40&amp;""),"⌢",""),"⌣",""),"⌵",""),"－",""),"-","")," ",""),"　","")="TP"&amp;UPPER($E6&amp;"")))*3+SUMPRODUCT(--(SUBSTITUTE(SUBSTITUTE(SUBSTITUTE(SUBSTITUTE(SUBSTITUTE(SUBSTITUTE(SUBSTITUTE(UPPER($K$23:$M$40&amp;""),"⌢",""),"⌣",""),"⌵",""),"－",""),"-","")," ",""),"　","")=UPPER($E6&amp;"")))+SUMPRODUCT(--(SUBSTITUTE(SUBSTITUTE(SUBSTITUTE(SUBSTITUTE(SUBSTITUTE(SUBSTITUTE(SUBSTITUTE(UPPER($K$23:$M$40&amp;""),"⌢",""),"⌣",""),"⌵",""),"－",""),"-","")," ",""),"　","")=UPPER($E6&amp;"")&amp;"DP"))*2+SUMPRODUCT(--(SUBSTITUTE(SUBSTITUTE(SUBSTITUTE(SUBSTITUTE(SUBSTITUTE(SUBSTITUTE(SUBSTITUTE(UPPER($K$23:$M$40&amp;""),"⌢",""),"⌣",""),"⌵",""),"－",""),"-","")," ",""),"　","")="DP"&amp;UPPER($E6&amp;"")))*2+SUMPRODUCT(--(SUBSTITUTE(SUBSTITUTE(SUBSTITUTE(SUBSTITUTE(SUBSTITUTE(SUBSTITUTE(SUBSTITUTE(UPPER($K$23:$M$40&amp;""),"⌢",""),"⌣",""),"⌵",""),"－",""),"-","")," ",""),"　","")=UPPER($E6&amp;"")&amp;"TP"))*3+SUMPRODUCT(--(SUBSTITUTE(SUBSTITUTE(SUBSTITUTE(SUBSTITUTE(SUBSTITUTE(SUBSTITUTE(SUBSTITUTE(UPPER($K$23:$M$40&amp;""),"⌢",""),"⌣",""),"⌵",""),"－",""),"-","")," ",""),"　","")="TP"&amp;UPPER($E6&amp;"")))*3+SUMPRODUCT(--(SUBSTITUTE(SUBSTITUTE(SUBSTITUTE(SUBSTITUTE(SUBSTITUTE(SUBSTITUTE(SUBSTITUTE(UPPER($O$23:$Q$40&amp;""),"⌢",""),"⌣",""),"⌵",""),"－",""),"-","")," ",""),"　","")=UPPER($E6&amp;"")))+SUMPRODUCT(--(SUBSTITUTE(SUBSTITUTE(SUBSTITUTE(SUBSTITUTE(SUBSTITUTE(SUBSTITUTE(SUBSTITUTE(UPPER($O$23:$Q$40&amp;""),"⌢",""),"⌣",""),"⌵",""),"－",""),"-","")," ",""),"　","")=UPPER($E6&amp;"")&amp;"DP"))*2+SUMPRODUCT(--(SUBSTITUTE(SUBSTITUTE(SUBSTITUTE(SUBSTITUTE(SUBSTITUTE(SUBSTITUTE(SUBSTITUTE(UPPER($O$23:$Q$40&amp;""),"⌢",""),"⌣",""),"⌵",""),"－",""),"-","")," ",""),"　","")="DP"&amp;UPPER($E6&amp;"")))*2+SUMPRODUCT(--(SUBSTITUTE(SUBSTITUTE(SUBSTITUTE(SUBSTITUTE(SUBSTITUTE(SUBSTITUTE(SUBSTITUTE(UPPER($O$23:$Q$40&amp;""),"⌢",""),"⌣",""),"⌵",""),"－",""),"-","")," ",""),"　","")=UPPER($E6&amp;"")&amp;"TP"))*3+SUMPRODUCT(--(SUBSTITUTE(SUBSTITUTE(SUBSTITUTE(SUBSTITUTE(SUBSTITUTE(SUBSTITUTE(SUBSTITUTE(UPPER($O$23:$Q$40&amp;""),"⌢",""),"⌣",""),"⌵",""),"－",""),"-","")," ",""),"　","")="TP"&amp;UPPER($E6&amp;"")))*3+SUMPRODUCT(--(SUBSTITUTE(SUBSTITUTE(SUBSTITUTE(SUBSTITUTE(SUBSTITUTE(SUBSTITUTE(SUBSTITUTE(UPPER($S$23:$U$40&amp;""),"⌢",""),"⌣",""),"⌵",""),"－",""),"-","")," ",""),"　","")=UPPER($E6&amp;"")))+SUMPRODUCT(--(SUBSTITUTE(SUBSTITUTE(SUBSTITUTE(SUBSTITUTE(SUBSTITUTE(SUBSTITUTE(SUBSTITUTE(UPPER($S$23:$U$40&amp;""),"⌢",""),"⌣",""),"⌵",""),"－",""),"-","")," ",""),"　","")=UPPER($E6&amp;"")&amp;"DP"))*2+SUMPRODUCT(--(SUBSTITUTE(SUBSTITUTE(SUBSTITUTE(SUBSTITUTE(SUBSTITUTE(SUBSTITUTE(SUBSTITUTE(UPPER($S$23:$U$40&amp;""),"⌢",""),"⌣",""),"⌵",""),"－",""),"-","")," ",""),"　","")="DP"&amp;UPPER($E6&amp;"")))*2+SUMPRODUCT(--(SUBSTITUTE(SUBSTITUTE(SUBSTITUTE(SUBSTITUTE(SUBSTITUTE(SUBSTITUTE(SUBSTITUTE(UPPER($S$23:$U$40&amp;""),"⌢",""),"⌣",""),"⌵",""),"－",""),"-","")," ",""),"　","")=UPPER($E6&amp;"")&amp;"TP"))*3+SUMPRODUCT(--(SUBSTITUTE(SUBSTITUTE(SUBSTITUTE(SUBSTITUTE(SUBSTITUTE(SUBSTITUTE(SUBSTITUTE(UPPER($S$23:$U$40&amp;""),"⌢",""),"⌣",""),"⌵",""),"－",""),"-","")," ",""),"　","")="TP"&amp;UPPER($E6&amp;"")))*3+SUMPRODUCT(--(SUBSTITUTE(SUBSTITUTE(SUBSTITUTE(SUBSTITUTE(SUBSTITUTE(SUBSTITUTE(SUBSTITUTE(UPPER($W$23:$Y$40&amp;""),"⌢",""),"⌣",""),"⌵",""),"－",""),"-","")," ",""),"　","")=UPPER($E6&amp;"")))+SUMPRODUCT(--(SUBSTITUTE(SUBSTITUTE(SUBSTITUTE(SUBSTITUTE(SUBSTITUTE(SUBSTITUTE(SUBSTITUTE(UPPER($W$23:$Y$40&amp;""),"⌢",""),"⌣",""),"⌵",""),"－",""),"-","")," ",""),"　","")=UPPER($E6&amp;"")&amp;"DP"))*2+SUMPRODUCT(--(SUBSTITUTE(SUBSTITUTE(SUBSTITUTE(SUBSTITUTE(SUBSTITUTE(SUBSTITUTE(SUBSTITUTE(UPPER($W$23:$Y$40&amp;""),"⌢",""),"⌣",""),"⌵",""),"－",""),"-","")," ",""),"　","")="DP"&amp;UPPER($E6&amp;"")))*2+SUMPRODUCT(--(SUBSTITUTE(SUBSTITUTE(SUBSTITUTE(SUBSTITUTE(SUBSTITUTE(SUBSTITUTE(SUBSTITUTE(UPPER($W$23:$Y$40&amp;""),"⌢",""),"⌣",""),"⌵",""),"－",""),"-","")," ",""),"　","")=UPPER($E6&amp;"")&amp;"TP"))*3+SUMPRODUCT(--(SUBSTITUTE(SUBSTITUTE(SUBSTITUTE(SUBSTITUTE(SUBSTITUTE(SUBSTITUTE(SUBSTITUTE(UPPER($W$23:$Y$40&amp;""),"⌢",""),"⌣",""),"⌵",""),"－",""),"-","")," ",""),"　","")="TP"&amp;UPPER($E6&amp;"")))*3+SUMPRODUCT(--(SUBSTITUTE(SUBSTITUTE(SUBSTITUTE(SUBSTITUTE(SUBSTITUTE(SUBSTITUTE(SUBSTITUTE(UPPER($AA$23:$AC$40&amp;""),"⌢",""),"⌣",""),"⌵",""),"－",""),"-","")," ",""),"　","")=UPPER($E6&amp;"")))+SUMPRODUCT(--(SUBSTITUTE(SUBSTITUTE(SUBSTITUTE(SUBSTITUTE(SUBSTITUTE(SUBSTITUTE(SUBSTITUTE(UPPER($AA$23:$AC$40&amp;""),"⌢",""),"⌣",""),"⌵",""),"－",""),"-","")," ",""),"　","")=UPPER($E6&amp;"")&amp;"DP"))*2+SUMPRODUCT(--(SUBSTITUTE(SUBSTITUTE(SUBSTITUTE(SUBSTITUTE(SUBSTITUTE(SUBSTITUTE(SUBSTITUTE(UPPER($AA$23:$AC$40&amp;""),"⌢",""),"⌣",""),"⌵",""),"－",""),"-","")," ",""),"　","")="DP"&amp;UPPER($E6&amp;"")))*2+SUMPRODUCT(--(SUBSTITUTE(SUBSTITUTE(SUBSTITUTE(SUBSTITUTE(SUBSTITUTE(SUBSTITUTE(SUBSTITUTE(UPPER($AA$23:$AC$40&amp;""),"⌢",""),"⌣",""),"⌵",""),"－",""),"-","")," ",""),"　","")=UPPER($E6&amp;"")&amp;"TP"))*3+SUMPRODUCT(--(SUBSTITUTE(SUBSTITUTE(SUBSTITUTE(SUBSTITUTE(SUBSTITUTE(SUBSTITUTE(SUBSTITUTE(UPPER($AA$23:$AC$40&amp;""),"⌢",""),"⌣",""),"⌵",""),"－",""),"-","")," ",""),"　","")="TP"&amp;UPPER($E6&amp;"")))*3+SUMPRODUCT(--(SUBSTITUTE(SUBSTITUTE(SUBSTITUTE(SUBSTITUTE(SUBSTITUTE(SUBSTITUTE(SUBSTITUTE(UPPER($AE$23:$AG$40&amp;""),"⌢",""),"⌣",""),"⌵",""),"－",""),"-","")," ",""),"　","")=UPPER($E6&amp;"")))+SUMPRODUCT(--(SUBSTITUTE(SUBSTITUTE(SUBSTITUTE(SUBSTITUTE(SUBSTITUTE(SUBSTITUTE(SUBSTITUTE(UPPER($AE$23:$AG$40&amp;""),"⌢",""),"⌣",""),"⌵",""),"－",""),"-","")," ",""),"　","")=UPPER($E6&amp;"")&amp;"DP"))*2+SUMPRODUCT(--(SUBSTITUTE(SUBSTITUTE(SUBSTITUTE(SUBSTITUTE(SUBSTITUTE(SUBSTITUTE(SUBSTITUTE(UPPER($AE$23:$AG$40&amp;""),"⌢",""),"⌣",""),"⌵",""),"－",""),"-","")," ",""),"　","")="DP"&amp;UPPER($E6&amp;"")))*2+SUMPRODUCT(--(SUBSTITUTE(SUBSTITUTE(SUBSTITUTE(SUBSTITUTE(SUBSTITUTE(SUBSTITUTE(SUBSTITUTE(UPPER($AE$23:$AG$40&amp;""),"⌢",""),"⌣",""),"⌵",""),"－",""),"-","")," ",""),"　","")=UPPER($E6&amp;"")&amp;"TP"))*3+SUMPRODUCT(--(SUBSTITUTE(SUBSTITUTE(SUBSTITUTE(SUBSTITUTE(SUBSTITUTE(SUBSTITUTE(SUBSTITUTE(UPPER($AE$23:$AG$40&amp;""),"⌢",""),"⌣",""),"⌵",""),"－",""),"-","")," ",""),"　","")="TP"&amp;UPPER($E6&amp;"")))*3)</f>
        <v>0</v>
      </c>
      <c r="B6" s="52"/>
      <c r="C6" s="58"/>
      <c r="D6" s="274">
        <v>2</v>
      </c>
      <c r="E6" s="61" t="s">
        <v>161</v>
      </c>
      <c r="F6" s="250" t="s">
        <v>34</v>
      </c>
      <c r="G6" s="24" t="s">
        <v>183</v>
      </c>
      <c r="H6" s="2"/>
      <c r="I6" s="5"/>
      <c r="J6" s="8"/>
      <c r="K6" s="24"/>
      <c r="L6" s="2"/>
      <c r="M6" s="5"/>
      <c r="N6" s="8"/>
      <c r="O6" s="24"/>
      <c r="P6" s="2"/>
      <c r="Q6" s="5"/>
      <c r="R6" s="8"/>
      <c r="S6" s="24"/>
      <c r="T6" s="2"/>
      <c r="U6" s="5"/>
      <c r="V6" s="8"/>
      <c r="W6" s="24"/>
      <c r="X6" s="2"/>
      <c r="Y6" s="5"/>
      <c r="Z6" s="8"/>
      <c r="AA6" s="24"/>
      <c r="AB6" s="2"/>
      <c r="AC6" s="5"/>
      <c r="AD6" s="8"/>
      <c r="AE6" s="2"/>
      <c r="AF6" s="2"/>
      <c r="AG6" s="5"/>
      <c r="AH6" s="8"/>
      <c r="AI6" s="44">
        <f t="shared" si="2"/>
        <v>1</v>
      </c>
      <c r="AJ6" s="44">
        <f>SUMPRODUCT(--(SUBSTITUTE(SUBSTITUTE(SUBSTITUTE(SUBSTITUTE(SUBSTITUTE(SUBSTITUTE(SUBSTITUTE(UPPER(G6:AG6&amp;""),"⌢",""),"⌣",""),"⌵",""),"－",""),"-","")," ",""),"　","")="R"))+SUMPRODUCT(--(SUBSTITUTE(SUBSTITUTE(SUBSTITUTE(SUBSTITUTE(SUBSTITUTE(SUBSTITUTE(SUBSTITUTE(UPPER(G6:AG6&amp;""),"⌢",""),"⌣",""),"⌵",""),"－",""),"-","")," ",""),"　","")="HR"))*2</f>
        <v>0</v>
      </c>
      <c r="AK6" s="44">
        <f t="shared" si="4"/>
        <v>1</v>
      </c>
      <c r="AL6" s="44">
        <f>$A6</f>
        <v>0</v>
      </c>
      <c r="AM6" s="68" t="s">
        <v>8</v>
      </c>
      <c r="AO6" s="78"/>
      <c r="AP6" s="73" t="str">
        <v/>
      </c>
      <c r="AQ6" s="52">
        <f>SUMIF($F$3:$F$20,AP6,$AI$3:$AI$20)+SUMIF($F$3:$F$20,AP6&amp;" DF",$AI$3:$AI$20)+SUMIF($F$3:$F$20,AP6&amp;"DF",$AI$3:$AI$20)</f>
        <v>0</v>
      </c>
      <c r="AR6" s="73">
        <f>SUMIF($F$3:$F$20,AP6,$AJ$3:$AJ$20)+SUMIF($F$3:$F$20,AP6&amp;" DF",$AJ$3:$AJ$20)+SUMIF($F$3:$F$20,AP6&amp;"DF",$AJ$3:$AJ$20)</f>
        <v>0</v>
      </c>
      <c r="AS6" s="73">
        <f>SUMIF($F$3:$F$20,AP6,$AK$3:$AK$20)+SUMIF($F$3:$F$20,AP6&amp;" DF",$AK$3:$AK$20)+SUMIF($F$3:$F$20,AP6&amp;"DF",$AK$3:$AK$20)</f>
        <v>0</v>
      </c>
      <c r="AT6" s="73">
        <f>SUMIF($F$3:$F$20,AP6,$AL$3:$AL$20)+SUMIF($F$3:$F$20,AP6&amp;" DF",$AL$3:$AL$20)+SUMIF($F$3:$F$20,AP6&amp;"DF",$AL$3:$AL$20)</f>
        <v>0</v>
      </c>
      <c r="AV6" s="195">
        <v>0</v>
      </c>
      <c r="AW6" s="78"/>
      <c r="AX6" s="78"/>
      <c r="AY6" s="209"/>
    </row>
    <row r="7" spans="1:54" ht="15" customHeight="1">
      <c r="A7" s="52">
        <f>IF($E7="",0,SUMPRODUCT(--(SUBSTITUTE(SUBSTITUTE(SUBSTITUTE(SUBSTITUTE(SUBSTITUTE(SUBSTITUTE(SUBSTITUTE(UPPER($G$23:$I$40&amp;""),"⌢",""),"⌣",""),"⌵",""),"－",""),"-","")," ",""),"　","")=UPPER($E7&amp;"")))+SUMPRODUCT(--(SUBSTITUTE(SUBSTITUTE(SUBSTITUTE(SUBSTITUTE(SUBSTITUTE(SUBSTITUTE(SUBSTITUTE(UPPER($G$23:$I$40&amp;""),"⌢",""),"⌣",""),"⌵",""),"－",""),"-","")," ",""),"　","")=UPPER($E7&amp;"")&amp;"DP"))*2+SUMPRODUCT(--(SUBSTITUTE(SUBSTITUTE(SUBSTITUTE(SUBSTITUTE(SUBSTITUTE(SUBSTITUTE(SUBSTITUTE(UPPER($G$23:$I$40&amp;""),"⌢",""),"⌣",""),"⌵",""),"－",""),"-","")," ",""),"　","")="DP"&amp;UPPER($E7&amp;"")))*2+SUMPRODUCT(--(SUBSTITUTE(SUBSTITUTE(SUBSTITUTE(SUBSTITUTE(SUBSTITUTE(SUBSTITUTE(SUBSTITUTE(UPPER($G$23:$I$40&amp;""),"⌢",""),"⌣",""),"⌵",""),"－",""),"-","")," ",""),"　","")=UPPER($E7&amp;"")&amp;"TP"))*3+SUMPRODUCT(--(SUBSTITUTE(SUBSTITUTE(SUBSTITUTE(SUBSTITUTE(SUBSTITUTE(SUBSTITUTE(SUBSTITUTE(UPPER($G$23:$I$40&amp;""),"⌢",""),"⌣",""),"⌵",""),"－",""),"-","")," ",""),"　","")="TP"&amp;UPPER($E7&amp;"")))*3+SUMPRODUCT(--(SUBSTITUTE(SUBSTITUTE(SUBSTITUTE(SUBSTITUTE(SUBSTITUTE(SUBSTITUTE(SUBSTITUTE(UPPER($K$23:$M$40&amp;""),"⌢",""),"⌣",""),"⌵",""),"－",""),"-","")," ",""),"　","")=UPPER($E7&amp;"")))+SUMPRODUCT(--(SUBSTITUTE(SUBSTITUTE(SUBSTITUTE(SUBSTITUTE(SUBSTITUTE(SUBSTITUTE(SUBSTITUTE(UPPER($K$23:$M$40&amp;""),"⌢",""),"⌣",""),"⌵",""),"－",""),"-","")," ",""),"　","")=UPPER($E7&amp;"")&amp;"DP"))*2+SUMPRODUCT(--(SUBSTITUTE(SUBSTITUTE(SUBSTITUTE(SUBSTITUTE(SUBSTITUTE(SUBSTITUTE(SUBSTITUTE(UPPER($K$23:$M$40&amp;""),"⌢",""),"⌣",""),"⌵",""),"－",""),"-","")," ",""),"　","")="DP"&amp;UPPER($E7&amp;"")))*2+SUMPRODUCT(--(SUBSTITUTE(SUBSTITUTE(SUBSTITUTE(SUBSTITUTE(SUBSTITUTE(SUBSTITUTE(SUBSTITUTE(UPPER($K$23:$M$40&amp;""),"⌢",""),"⌣",""),"⌵",""),"－",""),"-","")," ",""),"　","")=UPPER($E7&amp;"")&amp;"TP"))*3+SUMPRODUCT(--(SUBSTITUTE(SUBSTITUTE(SUBSTITUTE(SUBSTITUTE(SUBSTITUTE(SUBSTITUTE(SUBSTITUTE(UPPER($K$23:$M$40&amp;""),"⌢",""),"⌣",""),"⌵",""),"－",""),"-","")," ",""),"　","")="TP"&amp;UPPER($E7&amp;"")))*3+SUMPRODUCT(--(SUBSTITUTE(SUBSTITUTE(SUBSTITUTE(SUBSTITUTE(SUBSTITUTE(SUBSTITUTE(SUBSTITUTE(UPPER($O$23:$Q$40&amp;""),"⌢",""),"⌣",""),"⌵",""),"－",""),"-","")," ",""),"　","")=UPPER($E7&amp;"")))+SUMPRODUCT(--(SUBSTITUTE(SUBSTITUTE(SUBSTITUTE(SUBSTITUTE(SUBSTITUTE(SUBSTITUTE(SUBSTITUTE(UPPER($O$23:$Q$40&amp;""),"⌢",""),"⌣",""),"⌵",""),"－",""),"-","")," ",""),"　","")=UPPER($E7&amp;"")&amp;"DP"))*2+SUMPRODUCT(--(SUBSTITUTE(SUBSTITUTE(SUBSTITUTE(SUBSTITUTE(SUBSTITUTE(SUBSTITUTE(SUBSTITUTE(UPPER($O$23:$Q$40&amp;""),"⌢",""),"⌣",""),"⌵",""),"－",""),"-","")," ",""),"　","")="DP"&amp;UPPER($E7&amp;"")))*2+SUMPRODUCT(--(SUBSTITUTE(SUBSTITUTE(SUBSTITUTE(SUBSTITUTE(SUBSTITUTE(SUBSTITUTE(SUBSTITUTE(UPPER($O$23:$Q$40&amp;""),"⌢",""),"⌣",""),"⌵",""),"－",""),"-","")," ",""),"　","")=UPPER($E7&amp;"")&amp;"TP"))*3+SUMPRODUCT(--(SUBSTITUTE(SUBSTITUTE(SUBSTITUTE(SUBSTITUTE(SUBSTITUTE(SUBSTITUTE(SUBSTITUTE(UPPER($O$23:$Q$40&amp;""),"⌢",""),"⌣",""),"⌵",""),"－",""),"-","")," ",""),"　","")="TP"&amp;UPPER($E7&amp;"")))*3+SUMPRODUCT(--(SUBSTITUTE(SUBSTITUTE(SUBSTITUTE(SUBSTITUTE(SUBSTITUTE(SUBSTITUTE(SUBSTITUTE(UPPER($S$23:$U$40&amp;""),"⌢",""),"⌣",""),"⌵",""),"－",""),"-","")," ",""),"　","")=UPPER($E7&amp;"")))+SUMPRODUCT(--(SUBSTITUTE(SUBSTITUTE(SUBSTITUTE(SUBSTITUTE(SUBSTITUTE(SUBSTITUTE(SUBSTITUTE(UPPER($S$23:$U$40&amp;""),"⌢",""),"⌣",""),"⌵",""),"－",""),"-","")," ",""),"　","")=UPPER($E7&amp;"")&amp;"DP"))*2+SUMPRODUCT(--(SUBSTITUTE(SUBSTITUTE(SUBSTITUTE(SUBSTITUTE(SUBSTITUTE(SUBSTITUTE(SUBSTITUTE(UPPER($S$23:$U$40&amp;""),"⌢",""),"⌣",""),"⌵",""),"－",""),"-","")," ",""),"　","")="DP"&amp;UPPER($E7&amp;"")))*2+SUMPRODUCT(--(SUBSTITUTE(SUBSTITUTE(SUBSTITUTE(SUBSTITUTE(SUBSTITUTE(SUBSTITUTE(SUBSTITUTE(UPPER($S$23:$U$40&amp;""),"⌢",""),"⌣",""),"⌵",""),"－",""),"-","")," ",""),"　","")=UPPER($E7&amp;"")&amp;"TP"))*3+SUMPRODUCT(--(SUBSTITUTE(SUBSTITUTE(SUBSTITUTE(SUBSTITUTE(SUBSTITUTE(SUBSTITUTE(SUBSTITUTE(UPPER($S$23:$U$40&amp;""),"⌢",""),"⌣",""),"⌵",""),"－",""),"-","")," ",""),"　","")="TP"&amp;UPPER($E7&amp;"")))*3+SUMPRODUCT(--(SUBSTITUTE(SUBSTITUTE(SUBSTITUTE(SUBSTITUTE(SUBSTITUTE(SUBSTITUTE(SUBSTITUTE(UPPER($W$23:$Y$40&amp;""),"⌢",""),"⌣",""),"⌵",""),"－",""),"-","")," ",""),"　","")=UPPER($E7&amp;"")))+SUMPRODUCT(--(SUBSTITUTE(SUBSTITUTE(SUBSTITUTE(SUBSTITUTE(SUBSTITUTE(SUBSTITUTE(SUBSTITUTE(UPPER($W$23:$Y$40&amp;""),"⌢",""),"⌣",""),"⌵",""),"－",""),"-","")," ",""),"　","")=UPPER($E7&amp;"")&amp;"DP"))*2+SUMPRODUCT(--(SUBSTITUTE(SUBSTITUTE(SUBSTITUTE(SUBSTITUTE(SUBSTITUTE(SUBSTITUTE(SUBSTITUTE(UPPER($W$23:$Y$40&amp;""),"⌢",""),"⌣",""),"⌵",""),"－",""),"-","")," ",""),"　","")="DP"&amp;UPPER($E7&amp;"")))*2+SUMPRODUCT(--(SUBSTITUTE(SUBSTITUTE(SUBSTITUTE(SUBSTITUTE(SUBSTITUTE(SUBSTITUTE(SUBSTITUTE(UPPER($W$23:$Y$40&amp;""),"⌢",""),"⌣",""),"⌵",""),"－",""),"-","")," ",""),"　","")=UPPER($E7&amp;"")&amp;"TP"))*3+SUMPRODUCT(--(SUBSTITUTE(SUBSTITUTE(SUBSTITUTE(SUBSTITUTE(SUBSTITUTE(SUBSTITUTE(SUBSTITUTE(UPPER($W$23:$Y$40&amp;""),"⌢",""),"⌣",""),"⌵",""),"－",""),"-","")," ",""),"　","")="TP"&amp;UPPER($E7&amp;"")))*3+SUMPRODUCT(--(SUBSTITUTE(SUBSTITUTE(SUBSTITUTE(SUBSTITUTE(SUBSTITUTE(SUBSTITUTE(SUBSTITUTE(UPPER($AA$23:$AC$40&amp;""),"⌢",""),"⌣",""),"⌵",""),"－",""),"-","")," ",""),"　","")=UPPER($E7&amp;"")))+SUMPRODUCT(--(SUBSTITUTE(SUBSTITUTE(SUBSTITUTE(SUBSTITUTE(SUBSTITUTE(SUBSTITUTE(SUBSTITUTE(UPPER($AA$23:$AC$40&amp;""),"⌢",""),"⌣",""),"⌵",""),"－",""),"-","")," ",""),"　","")=UPPER($E7&amp;"")&amp;"DP"))*2+SUMPRODUCT(--(SUBSTITUTE(SUBSTITUTE(SUBSTITUTE(SUBSTITUTE(SUBSTITUTE(SUBSTITUTE(SUBSTITUTE(UPPER($AA$23:$AC$40&amp;""),"⌢",""),"⌣",""),"⌵",""),"－",""),"-","")," ",""),"　","")="DP"&amp;UPPER($E7&amp;"")))*2+SUMPRODUCT(--(SUBSTITUTE(SUBSTITUTE(SUBSTITUTE(SUBSTITUTE(SUBSTITUTE(SUBSTITUTE(SUBSTITUTE(UPPER($AA$23:$AC$40&amp;""),"⌢",""),"⌣",""),"⌵",""),"－",""),"-","")," ",""),"　","")=UPPER($E7&amp;"")&amp;"TP"))*3+SUMPRODUCT(--(SUBSTITUTE(SUBSTITUTE(SUBSTITUTE(SUBSTITUTE(SUBSTITUTE(SUBSTITUTE(SUBSTITUTE(UPPER($AA$23:$AC$40&amp;""),"⌢",""),"⌣",""),"⌵",""),"－",""),"-","")," ",""),"　","")="TP"&amp;UPPER($E7&amp;"")))*3+SUMPRODUCT(--(SUBSTITUTE(SUBSTITUTE(SUBSTITUTE(SUBSTITUTE(SUBSTITUTE(SUBSTITUTE(SUBSTITUTE(UPPER($AE$23:$AG$40&amp;""),"⌢",""),"⌣",""),"⌵",""),"－",""),"-","")," ",""),"　","")=UPPER($E7&amp;"")))+SUMPRODUCT(--(SUBSTITUTE(SUBSTITUTE(SUBSTITUTE(SUBSTITUTE(SUBSTITUTE(SUBSTITUTE(SUBSTITUTE(UPPER($AE$23:$AG$40&amp;""),"⌢",""),"⌣",""),"⌵",""),"－",""),"-","")," ",""),"　","")=UPPER($E7&amp;"")&amp;"DP"))*2+SUMPRODUCT(--(SUBSTITUTE(SUBSTITUTE(SUBSTITUTE(SUBSTITUTE(SUBSTITUTE(SUBSTITUTE(SUBSTITUTE(UPPER($AE$23:$AG$40&amp;""),"⌢",""),"⌣",""),"⌵",""),"－",""),"-","")," ",""),"　","")="DP"&amp;UPPER($E7&amp;"")))*2+SUMPRODUCT(--(SUBSTITUTE(SUBSTITUTE(SUBSTITUTE(SUBSTITUTE(SUBSTITUTE(SUBSTITUTE(SUBSTITUTE(UPPER($AE$23:$AG$40&amp;""),"⌢",""),"⌣",""),"⌵",""),"－",""),"-","")," ",""),"　","")=UPPER($E7&amp;"")&amp;"TP"))*3+SUMPRODUCT(--(SUBSTITUTE(SUBSTITUTE(SUBSTITUTE(SUBSTITUTE(SUBSTITUTE(SUBSTITUTE(SUBSTITUTE(UPPER($AE$23:$AG$40&amp;""),"⌢",""),"⌣",""),"⌵",""),"－",""),"-","")," ",""),"　","")="TP"&amp;UPPER($E7&amp;"")))*3)</f>
        <v>2</v>
      </c>
      <c r="B7" s="52"/>
      <c r="C7" s="58"/>
      <c r="D7" s="275"/>
      <c r="E7" s="61" t="s">
        <v>168</v>
      </c>
      <c r="F7" s="250" t="s">
        <v>116</v>
      </c>
      <c r="G7" s="22"/>
      <c r="H7" s="3"/>
      <c r="I7" s="6"/>
      <c r="J7" s="8"/>
      <c r="K7" s="22"/>
      <c r="L7" s="3"/>
      <c r="M7" s="6"/>
      <c r="N7" s="8"/>
      <c r="O7" s="22" t="inlineStr">
        <is>
          <t>R ⌢</t>
        </is>
      </c>
      <c r="P7" s="3"/>
      <c r="Q7" s="6"/>
      <c r="R7" s="8"/>
      <c r="S7" s="22"/>
      <c r="T7" s="3"/>
      <c r="U7" s="6"/>
      <c r="V7" s="8"/>
      <c r="W7" s="22" t="inlineStr">
        <is>
          <t>35 ⌢</t>
        </is>
      </c>
      <c r="X7" s="3"/>
      <c r="Y7" s="6"/>
      <c r="Z7" s="8"/>
      <c r="AA7" s="22"/>
      <c r="AB7" s="3"/>
      <c r="AC7" s="6"/>
      <c r="AD7" s="8"/>
      <c r="AE7" s="3"/>
      <c r="AF7" s="3"/>
      <c r="AG7" s="6"/>
      <c r="AH7" s="8"/>
      <c r="AI7" s="44">
        <f t="shared" si="2"/>
        <v>2</v>
      </c>
      <c r="AJ7" s="44">
        <f>SUMPRODUCT(--(SUBSTITUTE(SUBSTITUTE(SUBSTITUTE(SUBSTITUTE(SUBSTITUTE(SUBSTITUTE(SUBSTITUTE(UPPER(G7:AG7&amp;""),"⌢",""),"⌣",""),"⌵",""),"－",""),"-","")," ",""),"　","")="R"))+SUMPRODUCT(--(SUBSTITUTE(SUBSTITUTE(SUBSTITUTE(SUBSTITUTE(SUBSTITUTE(SUBSTITUTE(SUBSTITUTE(UPPER(G7:AG7&amp;""),"⌢",""),"⌣",""),"⌵",""),"－",""),"-","")," ",""),"　","")="HR"))*2</f>
        <v>1</v>
      </c>
      <c r="AK7" s="44">
        <f t="shared" si="4"/>
        <v>0</v>
      </c>
      <c r="AL7" s="44">
        <f>$A7</f>
        <v>2</v>
      </c>
      <c r="AM7" s="66" t="s">
        <v>122</v>
      </c>
      <c r="AO7" s="52">
        <v>1</v>
      </c>
      <c r="AP7" s="73" t="str">
        <v>賴保全</v>
      </c>
      <c r="AQ7" s="52">
        <f>SUMIF($F$3:$F$20,AP7,$AI$3:$AI$20)+SUMIF($F$3:$F$20,AP7&amp;" DF",$AI$3:$AI$20)+SUMIF($F$3:$F$20,AP7&amp;"DF",$AI$3:$AI$20)</f>
        <v>2</v>
      </c>
      <c r="AR7" s="73">
        <f>SUMIF($F$3:$F$20,AP7,$AJ$3:$AJ$20)+SUMIF($F$3:$F$20,AP7&amp;" DF",$AJ$3:$AJ$20)+SUMIF($F$3:$F$20,AP7&amp;"DF",$AJ$3:$AJ$20)</f>
        <v>1</v>
      </c>
      <c r="AS7" s="73">
        <f>SUMIF($F$3:$F$20,AP7,$AK$3:$AK$20)+SUMIF($F$3:$F$20,AP7&amp;" DF",$AK$3:$AK$20)+SUMIF($F$3:$F$20,AP7&amp;"DF",$AK$3:$AK$20)</f>
        <v>0</v>
      </c>
      <c r="AT7" s="73">
        <f>SUMIF($F$3:$F$20,AP7,$AL$3:$AL$20)+SUMIF($F$3:$F$20,AP7&amp;" DF",$AL$3:$AL$20)+SUMIF($F$3:$F$20,AP7&amp;"DF",$AL$3:$AL$20)</f>
        <v>2</v>
      </c>
      <c r="AV7" s="195"/>
      <c r="AW7" s="52"/>
      <c r="AX7" s="199"/>
      <c r="AY7" s="191"/>
    </row>
    <row r="8" spans="1:54" ht="15" customHeight="1" thickBot="1">
      <c r="A8" s="52">
        <f>IF($E8="",0,SUMPRODUCT(--(SUBSTITUTE(SUBSTITUTE(SUBSTITUTE(SUBSTITUTE(SUBSTITUTE(SUBSTITUTE(SUBSTITUTE(UPPER($G$23:$I$40&amp;""),"⌢",""),"⌣",""),"⌵",""),"－",""),"-","")," ",""),"　","")=UPPER($E8&amp;"")))+SUMPRODUCT(--(SUBSTITUTE(SUBSTITUTE(SUBSTITUTE(SUBSTITUTE(SUBSTITUTE(SUBSTITUTE(SUBSTITUTE(UPPER($G$23:$I$40&amp;""),"⌢",""),"⌣",""),"⌵",""),"－",""),"-","")," ",""),"　","")=UPPER($E8&amp;"")&amp;"DP"))*2+SUMPRODUCT(--(SUBSTITUTE(SUBSTITUTE(SUBSTITUTE(SUBSTITUTE(SUBSTITUTE(SUBSTITUTE(SUBSTITUTE(UPPER($G$23:$I$40&amp;""),"⌢",""),"⌣",""),"⌵",""),"－",""),"-","")," ",""),"　","")="DP"&amp;UPPER($E8&amp;"")))*2+SUMPRODUCT(--(SUBSTITUTE(SUBSTITUTE(SUBSTITUTE(SUBSTITUTE(SUBSTITUTE(SUBSTITUTE(SUBSTITUTE(UPPER($G$23:$I$40&amp;""),"⌢",""),"⌣",""),"⌵",""),"－",""),"-","")," ",""),"　","")=UPPER($E8&amp;"")&amp;"TP"))*3+SUMPRODUCT(--(SUBSTITUTE(SUBSTITUTE(SUBSTITUTE(SUBSTITUTE(SUBSTITUTE(SUBSTITUTE(SUBSTITUTE(UPPER($G$23:$I$40&amp;""),"⌢",""),"⌣",""),"⌵",""),"－",""),"-","")," ",""),"　","")="TP"&amp;UPPER($E8&amp;"")))*3+SUMPRODUCT(--(SUBSTITUTE(SUBSTITUTE(SUBSTITUTE(SUBSTITUTE(SUBSTITUTE(SUBSTITUTE(SUBSTITUTE(UPPER($K$23:$M$40&amp;""),"⌢",""),"⌣",""),"⌵",""),"－",""),"-","")," ",""),"　","")=UPPER($E8&amp;"")))+SUMPRODUCT(--(SUBSTITUTE(SUBSTITUTE(SUBSTITUTE(SUBSTITUTE(SUBSTITUTE(SUBSTITUTE(SUBSTITUTE(UPPER($K$23:$M$40&amp;""),"⌢",""),"⌣",""),"⌵",""),"－",""),"-","")," ",""),"　","")=UPPER($E8&amp;"")&amp;"DP"))*2+SUMPRODUCT(--(SUBSTITUTE(SUBSTITUTE(SUBSTITUTE(SUBSTITUTE(SUBSTITUTE(SUBSTITUTE(SUBSTITUTE(UPPER($K$23:$M$40&amp;""),"⌢",""),"⌣",""),"⌵",""),"－",""),"-","")," ",""),"　","")="DP"&amp;UPPER($E8&amp;"")))*2+SUMPRODUCT(--(SUBSTITUTE(SUBSTITUTE(SUBSTITUTE(SUBSTITUTE(SUBSTITUTE(SUBSTITUTE(SUBSTITUTE(UPPER($K$23:$M$40&amp;""),"⌢",""),"⌣",""),"⌵",""),"－",""),"-","")," ",""),"　","")=UPPER($E8&amp;"")&amp;"TP"))*3+SUMPRODUCT(--(SUBSTITUTE(SUBSTITUTE(SUBSTITUTE(SUBSTITUTE(SUBSTITUTE(SUBSTITUTE(SUBSTITUTE(UPPER($K$23:$M$40&amp;""),"⌢",""),"⌣",""),"⌵",""),"－",""),"-","")," ",""),"　","")="TP"&amp;UPPER($E8&amp;"")))*3+SUMPRODUCT(--(SUBSTITUTE(SUBSTITUTE(SUBSTITUTE(SUBSTITUTE(SUBSTITUTE(SUBSTITUTE(SUBSTITUTE(UPPER($O$23:$Q$40&amp;""),"⌢",""),"⌣",""),"⌵",""),"－",""),"-","")," ",""),"　","")=UPPER($E8&amp;"")))+SUMPRODUCT(--(SUBSTITUTE(SUBSTITUTE(SUBSTITUTE(SUBSTITUTE(SUBSTITUTE(SUBSTITUTE(SUBSTITUTE(UPPER($O$23:$Q$40&amp;""),"⌢",""),"⌣",""),"⌵",""),"－",""),"-","")," ",""),"　","")=UPPER($E8&amp;"")&amp;"DP"))*2+SUMPRODUCT(--(SUBSTITUTE(SUBSTITUTE(SUBSTITUTE(SUBSTITUTE(SUBSTITUTE(SUBSTITUTE(SUBSTITUTE(UPPER($O$23:$Q$40&amp;""),"⌢",""),"⌣",""),"⌵",""),"－",""),"-","")," ",""),"　","")="DP"&amp;UPPER($E8&amp;"")))*2+SUMPRODUCT(--(SUBSTITUTE(SUBSTITUTE(SUBSTITUTE(SUBSTITUTE(SUBSTITUTE(SUBSTITUTE(SUBSTITUTE(UPPER($O$23:$Q$40&amp;""),"⌢",""),"⌣",""),"⌵",""),"－",""),"-","")," ",""),"　","")=UPPER($E8&amp;"")&amp;"TP"))*3+SUMPRODUCT(--(SUBSTITUTE(SUBSTITUTE(SUBSTITUTE(SUBSTITUTE(SUBSTITUTE(SUBSTITUTE(SUBSTITUTE(UPPER($O$23:$Q$40&amp;""),"⌢",""),"⌣",""),"⌵",""),"－",""),"-","")," ",""),"　","")="TP"&amp;UPPER($E8&amp;"")))*3+SUMPRODUCT(--(SUBSTITUTE(SUBSTITUTE(SUBSTITUTE(SUBSTITUTE(SUBSTITUTE(SUBSTITUTE(SUBSTITUTE(UPPER($S$23:$U$40&amp;""),"⌢",""),"⌣",""),"⌵",""),"－",""),"-","")," ",""),"　","")=UPPER($E8&amp;"")))+SUMPRODUCT(--(SUBSTITUTE(SUBSTITUTE(SUBSTITUTE(SUBSTITUTE(SUBSTITUTE(SUBSTITUTE(SUBSTITUTE(UPPER($S$23:$U$40&amp;""),"⌢",""),"⌣",""),"⌵",""),"－",""),"-","")," ",""),"　","")=UPPER($E8&amp;"")&amp;"DP"))*2+SUMPRODUCT(--(SUBSTITUTE(SUBSTITUTE(SUBSTITUTE(SUBSTITUTE(SUBSTITUTE(SUBSTITUTE(SUBSTITUTE(UPPER($S$23:$U$40&amp;""),"⌢",""),"⌣",""),"⌵",""),"－",""),"-","")," ",""),"　","")="DP"&amp;UPPER($E8&amp;"")))*2+SUMPRODUCT(--(SUBSTITUTE(SUBSTITUTE(SUBSTITUTE(SUBSTITUTE(SUBSTITUTE(SUBSTITUTE(SUBSTITUTE(UPPER($S$23:$U$40&amp;""),"⌢",""),"⌣",""),"⌵",""),"－",""),"-","")," ",""),"　","")=UPPER($E8&amp;"")&amp;"TP"))*3+SUMPRODUCT(--(SUBSTITUTE(SUBSTITUTE(SUBSTITUTE(SUBSTITUTE(SUBSTITUTE(SUBSTITUTE(SUBSTITUTE(UPPER($S$23:$U$40&amp;""),"⌢",""),"⌣",""),"⌵",""),"－",""),"-","")," ",""),"　","")="TP"&amp;UPPER($E8&amp;"")))*3+SUMPRODUCT(--(SUBSTITUTE(SUBSTITUTE(SUBSTITUTE(SUBSTITUTE(SUBSTITUTE(SUBSTITUTE(SUBSTITUTE(UPPER($W$23:$Y$40&amp;""),"⌢",""),"⌣",""),"⌵",""),"－",""),"-","")," ",""),"　","")=UPPER($E8&amp;"")))+SUMPRODUCT(--(SUBSTITUTE(SUBSTITUTE(SUBSTITUTE(SUBSTITUTE(SUBSTITUTE(SUBSTITUTE(SUBSTITUTE(UPPER($W$23:$Y$40&amp;""),"⌢",""),"⌣",""),"⌵",""),"－",""),"-","")," ",""),"　","")=UPPER($E8&amp;"")&amp;"DP"))*2+SUMPRODUCT(--(SUBSTITUTE(SUBSTITUTE(SUBSTITUTE(SUBSTITUTE(SUBSTITUTE(SUBSTITUTE(SUBSTITUTE(UPPER($W$23:$Y$40&amp;""),"⌢",""),"⌣",""),"⌵",""),"－",""),"-","")," ",""),"　","")="DP"&amp;UPPER($E8&amp;"")))*2+SUMPRODUCT(--(SUBSTITUTE(SUBSTITUTE(SUBSTITUTE(SUBSTITUTE(SUBSTITUTE(SUBSTITUTE(SUBSTITUTE(UPPER($W$23:$Y$40&amp;""),"⌢",""),"⌣",""),"⌵",""),"－",""),"-","")," ",""),"　","")=UPPER($E8&amp;"")&amp;"TP"))*3+SUMPRODUCT(--(SUBSTITUTE(SUBSTITUTE(SUBSTITUTE(SUBSTITUTE(SUBSTITUTE(SUBSTITUTE(SUBSTITUTE(UPPER($W$23:$Y$40&amp;""),"⌢",""),"⌣",""),"⌵",""),"－",""),"-","")," ",""),"　","")="TP"&amp;UPPER($E8&amp;"")))*3+SUMPRODUCT(--(SUBSTITUTE(SUBSTITUTE(SUBSTITUTE(SUBSTITUTE(SUBSTITUTE(SUBSTITUTE(SUBSTITUTE(UPPER($AA$23:$AC$40&amp;""),"⌢",""),"⌣",""),"⌵",""),"－",""),"-","")," ",""),"　","")=UPPER($E8&amp;"")))+SUMPRODUCT(--(SUBSTITUTE(SUBSTITUTE(SUBSTITUTE(SUBSTITUTE(SUBSTITUTE(SUBSTITUTE(SUBSTITUTE(UPPER($AA$23:$AC$40&amp;""),"⌢",""),"⌣",""),"⌵",""),"－",""),"-","")," ",""),"　","")=UPPER($E8&amp;"")&amp;"DP"))*2+SUMPRODUCT(--(SUBSTITUTE(SUBSTITUTE(SUBSTITUTE(SUBSTITUTE(SUBSTITUTE(SUBSTITUTE(SUBSTITUTE(UPPER($AA$23:$AC$40&amp;""),"⌢",""),"⌣",""),"⌵",""),"－",""),"-","")," ",""),"　","")="DP"&amp;UPPER($E8&amp;"")))*2+SUMPRODUCT(--(SUBSTITUTE(SUBSTITUTE(SUBSTITUTE(SUBSTITUTE(SUBSTITUTE(SUBSTITUTE(SUBSTITUTE(UPPER($AA$23:$AC$40&amp;""),"⌢",""),"⌣",""),"⌵",""),"－",""),"-","")," ",""),"　","")=UPPER($E8&amp;"")&amp;"TP"))*3+SUMPRODUCT(--(SUBSTITUTE(SUBSTITUTE(SUBSTITUTE(SUBSTITUTE(SUBSTITUTE(SUBSTITUTE(SUBSTITUTE(UPPER($AA$23:$AC$40&amp;""),"⌢",""),"⌣",""),"⌵",""),"－",""),"-","")," ",""),"　","")="TP"&amp;UPPER($E8&amp;"")))*3+SUMPRODUCT(--(SUBSTITUTE(SUBSTITUTE(SUBSTITUTE(SUBSTITUTE(SUBSTITUTE(SUBSTITUTE(SUBSTITUTE(UPPER($AE$23:$AG$40&amp;""),"⌢",""),"⌣",""),"⌵",""),"－",""),"-","")," ",""),"　","")=UPPER($E8&amp;"")))+SUMPRODUCT(--(SUBSTITUTE(SUBSTITUTE(SUBSTITUTE(SUBSTITUTE(SUBSTITUTE(SUBSTITUTE(SUBSTITUTE(UPPER($AE$23:$AG$40&amp;""),"⌢",""),"⌣",""),"⌵",""),"－",""),"-","")," ",""),"　","")=UPPER($E8&amp;"")&amp;"DP"))*2+SUMPRODUCT(--(SUBSTITUTE(SUBSTITUTE(SUBSTITUTE(SUBSTITUTE(SUBSTITUTE(SUBSTITUTE(SUBSTITUTE(UPPER($AE$23:$AG$40&amp;""),"⌢",""),"⌣",""),"⌵",""),"－",""),"-","")," ",""),"　","")="DP"&amp;UPPER($E8&amp;"")))*2+SUMPRODUCT(--(SUBSTITUTE(SUBSTITUTE(SUBSTITUTE(SUBSTITUTE(SUBSTITUTE(SUBSTITUTE(SUBSTITUTE(UPPER($AE$23:$AG$40&amp;""),"⌢",""),"⌣",""),"⌵",""),"－",""),"-","")," ",""),"　","")=UPPER($E8&amp;"")&amp;"TP"))*3+SUMPRODUCT(--(SUBSTITUTE(SUBSTITUTE(SUBSTITUTE(SUBSTITUTE(SUBSTITUTE(SUBSTITUTE(SUBSTITUTE(UPPER($AE$23:$AG$40&amp;""),"⌢",""),"⌣",""),"⌵",""),"－",""),"-","")," ",""),"　","")="TP"&amp;UPPER($E8&amp;"")))*3)</f>
        <v>0</v>
      </c>
      <c r="B8" s="52"/>
      <c r="C8" s="58"/>
      <c r="D8" s="276"/>
      <c r="E8" s="61"/>
      <c r="F8" s="250"/>
      <c r="G8" s="23"/>
      <c r="H8" s="4"/>
      <c r="I8" s="7"/>
      <c r="J8" s="8"/>
      <c r="K8" s="23"/>
      <c r="L8" s="4"/>
      <c r="M8" s="7"/>
      <c r="N8" s="8"/>
      <c r="O8" s="23"/>
      <c r="P8" s="4"/>
      <c r="Q8" s="7"/>
      <c r="R8" s="8"/>
      <c r="S8" s="23"/>
      <c r="T8" s="4"/>
      <c r="U8" s="7"/>
      <c r="V8" s="8"/>
      <c r="W8" s="23"/>
      <c r="X8" s="4"/>
      <c r="Y8" s="7"/>
      <c r="Z8" s="8"/>
      <c r="AA8" s="23"/>
      <c r="AB8" s="4"/>
      <c r="AC8" s="7"/>
      <c r="AD8" s="8"/>
      <c r="AE8" s="4"/>
      <c r="AF8" s="4"/>
      <c r="AG8" s="7"/>
      <c r="AH8" s="8"/>
      <c r="AI8" s="44">
        <f t="shared" si="2"/>
        <v>0</v>
      </c>
      <c r="AJ8" s="44">
        <f>SUMPRODUCT(--(SUBSTITUTE(SUBSTITUTE(SUBSTITUTE(SUBSTITUTE(SUBSTITUTE(SUBSTITUTE(SUBSTITUTE(UPPER(G8:AG8&amp;""),"⌢",""),"⌣",""),"⌵",""),"－",""),"-","")," ",""),"　","")="R"))+SUMPRODUCT(--(SUBSTITUTE(SUBSTITUTE(SUBSTITUTE(SUBSTITUTE(SUBSTITUTE(SUBSTITUTE(SUBSTITUTE(UPPER(G8:AG8&amp;""),"⌢",""),"⌣",""),"⌵",""),"－",""),"-","")," ",""),"　","")="HR"))*2</f>
        <v>0</v>
      </c>
      <c r="AK8" s="44">
        <f t="shared" si="4"/>
        <v>0</v>
      </c>
      <c r="AL8" s="44">
        <f>$A8</f>
        <v>0</v>
      </c>
      <c r="AM8" s="66"/>
      <c r="AN8" s="1">
        <v>1</v>
      </c>
      <c r="AO8" s="52">
        <v>25</v>
      </c>
      <c r="AP8" s="73" t="str">
        <v>洪韶壕</v>
      </c>
      <c r="AQ8" s="52">
        <f>SUMIF($F$3:$F$20,AP8,$AI$3:$AI$20)+SUMIF($F$3:$F$20,AP8&amp;" DF",$AI$3:$AI$20)+SUMIF($F$3:$F$20,AP8&amp;"DF",$AI$3:$AI$20)</f>
        <v>3</v>
      </c>
      <c r="AR8" s="73">
        <f>SUMIF($F$3:$F$20,AP8,$AJ$3:$AJ$20)+SUMIF($F$3:$F$20,AP8&amp;" DF",$AJ$3:$AJ$20)+SUMIF($F$3:$F$20,AP8&amp;"DF",$AJ$3:$AJ$20)</f>
        <v>0</v>
      </c>
      <c r="AS8" s="73">
        <f>SUMIF($F$3:$F$20,AP8,$AK$3:$AK$20)+SUMIF($F$3:$F$20,AP8&amp;" DF",$AK$3:$AK$20)+SUMIF($F$3:$F$20,AP8&amp;"DF",$AK$3:$AK$20)</f>
        <v>1</v>
      </c>
      <c r="AT8" s="73">
        <f>SUMIF($F$3:$F$20,AP8,$AL$3:$AL$20)+SUMIF($F$3:$F$20,AP8&amp;" DF",$AL$3:$AL$20)+SUMIF($F$3:$F$20,AP8&amp;"DF",$AL$3:$AL$20)</f>
        <v>1</v>
      </c>
      <c r="AU8" s="1"/>
      <c r="AV8" s="196"/>
      <c r="AW8" s="192">
        <f>SUM(AW5:AW7)</f>
        <v>19</v>
      </c>
      <c r="AX8" s="223">
        <f>SUM(AX5:AX7)</f>
        <v>1</v>
      </c>
      <c r="AY8" s="193">
        <f t="shared" ref="AY8" si="14">SUM(AY5:AY7)</f>
        <v>13</v>
      </c>
    </row>
    <row r="9" spans="1:54" ht="15" customHeight="1">
      <c r="A9" s="52">
        <f>IF($E9="",0,SUMPRODUCT(--(SUBSTITUTE(SUBSTITUTE(SUBSTITUTE(SUBSTITUTE(SUBSTITUTE(SUBSTITUTE(SUBSTITUTE(UPPER($G$23:$I$40&amp;""),"⌢",""),"⌣",""),"⌵",""),"－",""),"-","")," ",""),"　","")=UPPER($E9&amp;"")))+SUMPRODUCT(--(SUBSTITUTE(SUBSTITUTE(SUBSTITUTE(SUBSTITUTE(SUBSTITUTE(SUBSTITUTE(SUBSTITUTE(UPPER($G$23:$I$40&amp;""),"⌢",""),"⌣",""),"⌵",""),"－",""),"-","")," ",""),"　","")=UPPER($E9&amp;"")&amp;"DP"))*2+SUMPRODUCT(--(SUBSTITUTE(SUBSTITUTE(SUBSTITUTE(SUBSTITUTE(SUBSTITUTE(SUBSTITUTE(SUBSTITUTE(UPPER($G$23:$I$40&amp;""),"⌢",""),"⌣",""),"⌵",""),"－",""),"-","")," ",""),"　","")="DP"&amp;UPPER($E9&amp;"")))*2+SUMPRODUCT(--(SUBSTITUTE(SUBSTITUTE(SUBSTITUTE(SUBSTITUTE(SUBSTITUTE(SUBSTITUTE(SUBSTITUTE(UPPER($G$23:$I$40&amp;""),"⌢",""),"⌣",""),"⌵",""),"－",""),"-","")," ",""),"　","")=UPPER($E9&amp;"")&amp;"TP"))*3+SUMPRODUCT(--(SUBSTITUTE(SUBSTITUTE(SUBSTITUTE(SUBSTITUTE(SUBSTITUTE(SUBSTITUTE(SUBSTITUTE(UPPER($G$23:$I$40&amp;""),"⌢",""),"⌣",""),"⌵",""),"－",""),"-","")," ",""),"　","")="TP"&amp;UPPER($E9&amp;"")))*3+SUMPRODUCT(--(SUBSTITUTE(SUBSTITUTE(SUBSTITUTE(SUBSTITUTE(SUBSTITUTE(SUBSTITUTE(SUBSTITUTE(UPPER($K$23:$M$40&amp;""),"⌢",""),"⌣",""),"⌵",""),"－",""),"-","")," ",""),"　","")=UPPER($E9&amp;"")))+SUMPRODUCT(--(SUBSTITUTE(SUBSTITUTE(SUBSTITUTE(SUBSTITUTE(SUBSTITUTE(SUBSTITUTE(SUBSTITUTE(UPPER($K$23:$M$40&amp;""),"⌢",""),"⌣",""),"⌵",""),"－",""),"-","")," ",""),"　","")=UPPER($E9&amp;"")&amp;"DP"))*2+SUMPRODUCT(--(SUBSTITUTE(SUBSTITUTE(SUBSTITUTE(SUBSTITUTE(SUBSTITUTE(SUBSTITUTE(SUBSTITUTE(UPPER($K$23:$M$40&amp;""),"⌢",""),"⌣",""),"⌵",""),"－",""),"-","")," ",""),"　","")="DP"&amp;UPPER($E9&amp;"")))*2+SUMPRODUCT(--(SUBSTITUTE(SUBSTITUTE(SUBSTITUTE(SUBSTITUTE(SUBSTITUTE(SUBSTITUTE(SUBSTITUTE(UPPER($K$23:$M$40&amp;""),"⌢",""),"⌣",""),"⌵",""),"－",""),"-","")," ",""),"　","")=UPPER($E9&amp;"")&amp;"TP"))*3+SUMPRODUCT(--(SUBSTITUTE(SUBSTITUTE(SUBSTITUTE(SUBSTITUTE(SUBSTITUTE(SUBSTITUTE(SUBSTITUTE(UPPER($K$23:$M$40&amp;""),"⌢",""),"⌣",""),"⌵",""),"－",""),"-","")," ",""),"　","")="TP"&amp;UPPER($E9&amp;"")))*3+SUMPRODUCT(--(SUBSTITUTE(SUBSTITUTE(SUBSTITUTE(SUBSTITUTE(SUBSTITUTE(SUBSTITUTE(SUBSTITUTE(UPPER($O$23:$Q$40&amp;""),"⌢",""),"⌣",""),"⌵",""),"－",""),"-","")," ",""),"　","")=UPPER($E9&amp;"")))+SUMPRODUCT(--(SUBSTITUTE(SUBSTITUTE(SUBSTITUTE(SUBSTITUTE(SUBSTITUTE(SUBSTITUTE(SUBSTITUTE(UPPER($O$23:$Q$40&amp;""),"⌢",""),"⌣",""),"⌵",""),"－",""),"-","")," ",""),"　","")=UPPER($E9&amp;"")&amp;"DP"))*2+SUMPRODUCT(--(SUBSTITUTE(SUBSTITUTE(SUBSTITUTE(SUBSTITUTE(SUBSTITUTE(SUBSTITUTE(SUBSTITUTE(UPPER($O$23:$Q$40&amp;""),"⌢",""),"⌣",""),"⌵",""),"－",""),"-","")," ",""),"　","")="DP"&amp;UPPER($E9&amp;"")))*2+SUMPRODUCT(--(SUBSTITUTE(SUBSTITUTE(SUBSTITUTE(SUBSTITUTE(SUBSTITUTE(SUBSTITUTE(SUBSTITUTE(UPPER($O$23:$Q$40&amp;""),"⌢",""),"⌣",""),"⌵",""),"－",""),"-","")," ",""),"　","")=UPPER($E9&amp;"")&amp;"TP"))*3+SUMPRODUCT(--(SUBSTITUTE(SUBSTITUTE(SUBSTITUTE(SUBSTITUTE(SUBSTITUTE(SUBSTITUTE(SUBSTITUTE(UPPER($O$23:$Q$40&amp;""),"⌢",""),"⌣",""),"⌵",""),"－",""),"-","")," ",""),"　","")="TP"&amp;UPPER($E9&amp;"")))*3+SUMPRODUCT(--(SUBSTITUTE(SUBSTITUTE(SUBSTITUTE(SUBSTITUTE(SUBSTITUTE(SUBSTITUTE(SUBSTITUTE(UPPER($S$23:$U$40&amp;""),"⌢",""),"⌣",""),"⌵",""),"－",""),"-","")," ",""),"　","")=UPPER($E9&amp;"")))+SUMPRODUCT(--(SUBSTITUTE(SUBSTITUTE(SUBSTITUTE(SUBSTITUTE(SUBSTITUTE(SUBSTITUTE(SUBSTITUTE(UPPER($S$23:$U$40&amp;""),"⌢",""),"⌣",""),"⌵",""),"－",""),"-","")," ",""),"　","")=UPPER($E9&amp;"")&amp;"DP"))*2+SUMPRODUCT(--(SUBSTITUTE(SUBSTITUTE(SUBSTITUTE(SUBSTITUTE(SUBSTITUTE(SUBSTITUTE(SUBSTITUTE(UPPER($S$23:$U$40&amp;""),"⌢",""),"⌣",""),"⌵",""),"－",""),"-","")," ",""),"　","")="DP"&amp;UPPER($E9&amp;"")))*2+SUMPRODUCT(--(SUBSTITUTE(SUBSTITUTE(SUBSTITUTE(SUBSTITUTE(SUBSTITUTE(SUBSTITUTE(SUBSTITUTE(UPPER($S$23:$U$40&amp;""),"⌢",""),"⌣",""),"⌵",""),"－",""),"-","")," ",""),"　","")=UPPER($E9&amp;"")&amp;"TP"))*3+SUMPRODUCT(--(SUBSTITUTE(SUBSTITUTE(SUBSTITUTE(SUBSTITUTE(SUBSTITUTE(SUBSTITUTE(SUBSTITUTE(UPPER($S$23:$U$40&amp;""),"⌢",""),"⌣",""),"⌵",""),"－",""),"-","")," ",""),"　","")="TP"&amp;UPPER($E9&amp;"")))*3+SUMPRODUCT(--(SUBSTITUTE(SUBSTITUTE(SUBSTITUTE(SUBSTITUTE(SUBSTITUTE(SUBSTITUTE(SUBSTITUTE(UPPER($W$23:$Y$40&amp;""),"⌢",""),"⌣",""),"⌵",""),"－",""),"-","")," ",""),"　","")=UPPER($E9&amp;"")))+SUMPRODUCT(--(SUBSTITUTE(SUBSTITUTE(SUBSTITUTE(SUBSTITUTE(SUBSTITUTE(SUBSTITUTE(SUBSTITUTE(UPPER($W$23:$Y$40&amp;""),"⌢",""),"⌣",""),"⌵",""),"－",""),"-","")," ",""),"　","")=UPPER($E9&amp;"")&amp;"DP"))*2+SUMPRODUCT(--(SUBSTITUTE(SUBSTITUTE(SUBSTITUTE(SUBSTITUTE(SUBSTITUTE(SUBSTITUTE(SUBSTITUTE(UPPER($W$23:$Y$40&amp;""),"⌢",""),"⌣",""),"⌵",""),"－",""),"-","")," ",""),"　","")="DP"&amp;UPPER($E9&amp;"")))*2+SUMPRODUCT(--(SUBSTITUTE(SUBSTITUTE(SUBSTITUTE(SUBSTITUTE(SUBSTITUTE(SUBSTITUTE(SUBSTITUTE(UPPER($W$23:$Y$40&amp;""),"⌢",""),"⌣",""),"⌵",""),"－",""),"-","")," ",""),"　","")=UPPER($E9&amp;"")&amp;"TP"))*3+SUMPRODUCT(--(SUBSTITUTE(SUBSTITUTE(SUBSTITUTE(SUBSTITUTE(SUBSTITUTE(SUBSTITUTE(SUBSTITUTE(UPPER($W$23:$Y$40&amp;""),"⌢",""),"⌣",""),"⌵",""),"－",""),"-","")," ",""),"　","")="TP"&amp;UPPER($E9&amp;"")))*3+SUMPRODUCT(--(SUBSTITUTE(SUBSTITUTE(SUBSTITUTE(SUBSTITUTE(SUBSTITUTE(SUBSTITUTE(SUBSTITUTE(UPPER($AA$23:$AC$40&amp;""),"⌢",""),"⌣",""),"⌵",""),"－",""),"-","")," ",""),"　","")=UPPER($E9&amp;"")))+SUMPRODUCT(--(SUBSTITUTE(SUBSTITUTE(SUBSTITUTE(SUBSTITUTE(SUBSTITUTE(SUBSTITUTE(SUBSTITUTE(UPPER($AA$23:$AC$40&amp;""),"⌢",""),"⌣",""),"⌵",""),"－",""),"-","")," ",""),"　","")=UPPER($E9&amp;"")&amp;"DP"))*2+SUMPRODUCT(--(SUBSTITUTE(SUBSTITUTE(SUBSTITUTE(SUBSTITUTE(SUBSTITUTE(SUBSTITUTE(SUBSTITUTE(UPPER($AA$23:$AC$40&amp;""),"⌢",""),"⌣",""),"⌵",""),"－",""),"-","")," ",""),"　","")="DP"&amp;UPPER($E9&amp;"")))*2+SUMPRODUCT(--(SUBSTITUTE(SUBSTITUTE(SUBSTITUTE(SUBSTITUTE(SUBSTITUTE(SUBSTITUTE(SUBSTITUTE(UPPER($AA$23:$AC$40&amp;""),"⌢",""),"⌣",""),"⌵",""),"－",""),"-","")," ",""),"　","")=UPPER($E9&amp;"")&amp;"TP"))*3+SUMPRODUCT(--(SUBSTITUTE(SUBSTITUTE(SUBSTITUTE(SUBSTITUTE(SUBSTITUTE(SUBSTITUTE(SUBSTITUTE(UPPER($AA$23:$AC$40&amp;""),"⌢",""),"⌣",""),"⌵",""),"－",""),"-","")," ",""),"　","")="TP"&amp;UPPER($E9&amp;"")))*3+SUMPRODUCT(--(SUBSTITUTE(SUBSTITUTE(SUBSTITUTE(SUBSTITUTE(SUBSTITUTE(SUBSTITUTE(SUBSTITUTE(UPPER($AE$23:$AG$40&amp;""),"⌢",""),"⌣",""),"⌵",""),"－",""),"-","")," ",""),"　","")=UPPER($E9&amp;"")))+SUMPRODUCT(--(SUBSTITUTE(SUBSTITUTE(SUBSTITUTE(SUBSTITUTE(SUBSTITUTE(SUBSTITUTE(SUBSTITUTE(UPPER($AE$23:$AG$40&amp;""),"⌢",""),"⌣",""),"⌵",""),"－",""),"-","")," ",""),"　","")=UPPER($E9&amp;"")&amp;"DP"))*2+SUMPRODUCT(--(SUBSTITUTE(SUBSTITUTE(SUBSTITUTE(SUBSTITUTE(SUBSTITUTE(SUBSTITUTE(SUBSTITUTE(UPPER($AE$23:$AG$40&amp;""),"⌢",""),"⌣",""),"⌵",""),"－",""),"-","")," ",""),"　","")="DP"&amp;UPPER($E9&amp;"")))*2+SUMPRODUCT(--(SUBSTITUTE(SUBSTITUTE(SUBSTITUTE(SUBSTITUTE(SUBSTITUTE(SUBSTITUTE(SUBSTITUTE(UPPER($AE$23:$AG$40&amp;""),"⌢",""),"⌣",""),"⌵",""),"－",""),"-","")," ",""),"　","")=UPPER($E9&amp;"")&amp;"TP"))*3+SUMPRODUCT(--(SUBSTITUTE(SUBSTITUTE(SUBSTITUTE(SUBSTITUTE(SUBSTITUTE(SUBSTITUTE(SUBSTITUTE(UPPER($AE$23:$AG$40&amp;""),"⌢",""),"⌣",""),"⌵",""),"－",""),"-","")," ",""),"　","")="TP"&amp;UPPER($E9&amp;"")))*3)</f>
        <v>1</v>
      </c>
      <c r="B9" s="52"/>
      <c r="C9" s="58"/>
      <c r="D9" s="274">
        <v>3</v>
      </c>
      <c r="E9" s="61" t="s">
        <v>162</v>
      </c>
      <c r="F9" s="250" t="s">
        <v>96</v>
      </c>
      <c r="G9" s="24" t="inlineStr">
        <is>
          <t>131 ⌢</t>
        </is>
      </c>
      <c r="H9" s="2"/>
      <c r="I9" s="5"/>
      <c r="J9" s="8"/>
      <c r="K9" s="24"/>
      <c r="L9" s="2"/>
      <c r="M9" s="5"/>
      <c r="N9" s="8"/>
      <c r="O9" s="24" t="s">
        <v>183</v>
      </c>
      <c r="P9" s="2"/>
      <c r="Q9" s="5"/>
      <c r="R9" s="8"/>
      <c r="S9" s="24"/>
      <c r="T9" s="2"/>
      <c r="U9" s="5"/>
      <c r="V9" s="8"/>
      <c r="W9" s="251" t="inlineStr">
        <is>
          <t>RIN ⌣</t>
        </is>
      </c>
      <c r="X9" s="2"/>
      <c r="Y9" s="5"/>
      <c r="Z9" s="8"/>
      <c r="AA9" s="24"/>
      <c r="AB9" s="2"/>
      <c r="AC9" s="5"/>
      <c r="AD9" s="8"/>
      <c r="AE9" s="2"/>
      <c r="AF9" s="2"/>
      <c r="AG9" s="5"/>
      <c r="AH9" s="8"/>
      <c r="AI9" s="44">
        <f t="shared" si="2"/>
        <v>3</v>
      </c>
      <c r="AJ9" s="44">
        <f>SUMPRODUCT(--(SUBSTITUTE(SUBSTITUTE(SUBSTITUTE(SUBSTITUTE(SUBSTITUTE(SUBSTITUTE(SUBSTITUTE(UPPER(G9:AG9&amp;""),"⌢",""),"⌣",""),"⌵",""),"－",""),"-","")," ",""),"　","")="R"))+SUMPRODUCT(--(SUBSTITUTE(SUBSTITUTE(SUBSTITUTE(SUBSTITUTE(SUBSTITUTE(SUBSTITUTE(SUBSTITUTE(UPPER(G9:AG9&amp;""),"⌢",""),"⌣",""),"⌵",""),"－",""),"-","")," ",""),"　","")="HR"))*2</f>
        <v>0</v>
      </c>
      <c r="AK9" s="44">
        <f t="shared" si="4"/>
        <v>1</v>
      </c>
      <c r="AL9" s="44">
        <f>$A9</f>
        <v>1</v>
      </c>
      <c r="AM9" s="69"/>
      <c r="AN9" s="1"/>
      <c r="AO9" s="52">
        <v>29</v>
      </c>
      <c r="AP9" s="73" t="str">
        <v>陳建閔</v>
      </c>
      <c r="AQ9" s="52">
        <f>SUMIF($F$3:$F$20,AP9,$AI$3:$AI$20)+SUMIF($F$3:$F$20,AP9&amp;" DF",$AI$3:$AI$20)+SUMIF($F$3:$F$20,AP9&amp;"DF",$AI$3:$AI$20)</f>
        <v>2</v>
      </c>
      <c r="AR9" s="73">
        <f>SUMIF($F$3:$F$20,AP9,$AJ$3:$AJ$20)+SUMIF($F$3:$F$20,AP9&amp;" DF",$AJ$3:$AJ$20)+SUMIF($F$3:$F$20,AP9&amp;"DF",$AJ$3:$AJ$20)</f>
        <v>0</v>
      </c>
      <c r="AS9" s="73">
        <f>SUMIF($F$3:$F$20,AP9,$AK$3:$AK$20)+SUMIF($F$3:$F$20,AP9&amp;" DF",$AK$3:$AK$20)+SUMIF($F$3:$F$20,AP9&amp;"DF",$AK$3:$AK$20)</f>
        <v>2</v>
      </c>
      <c r="AT9" s="73">
        <f>SUMIF($F$3:$F$20,AP9,$AL$3:$AL$20)+SUMIF($F$3:$F$20,AP9&amp;" DF",$AL$3:$AL$20)+SUMIF($F$3:$F$20,AP9&amp;"DF",$AL$3:$AL$20)</f>
        <v>0</v>
      </c>
    </row>
    <row r="10" spans="1:54" ht="15" customHeight="1">
      <c r="A10" s="52">
        <f>IF($E10="",0,SUMPRODUCT(--(SUBSTITUTE(SUBSTITUTE(SUBSTITUTE(SUBSTITUTE(SUBSTITUTE(SUBSTITUTE(SUBSTITUTE(UPPER($G$23:$I$40&amp;""),"⌢",""),"⌣",""),"⌵",""),"－",""),"-","")," ",""),"　","")=UPPER($E10&amp;"")))+SUMPRODUCT(--(SUBSTITUTE(SUBSTITUTE(SUBSTITUTE(SUBSTITUTE(SUBSTITUTE(SUBSTITUTE(SUBSTITUTE(UPPER($G$23:$I$40&amp;""),"⌢",""),"⌣",""),"⌵",""),"－",""),"-","")," ",""),"　","")=UPPER($E10&amp;"")&amp;"DP"))*2+SUMPRODUCT(--(SUBSTITUTE(SUBSTITUTE(SUBSTITUTE(SUBSTITUTE(SUBSTITUTE(SUBSTITUTE(SUBSTITUTE(UPPER($G$23:$I$40&amp;""),"⌢",""),"⌣",""),"⌵",""),"－",""),"-","")," ",""),"　","")="DP"&amp;UPPER($E10&amp;"")))*2+SUMPRODUCT(--(SUBSTITUTE(SUBSTITUTE(SUBSTITUTE(SUBSTITUTE(SUBSTITUTE(SUBSTITUTE(SUBSTITUTE(UPPER($G$23:$I$40&amp;""),"⌢",""),"⌣",""),"⌵",""),"－",""),"-","")," ",""),"　","")=UPPER($E10&amp;"")&amp;"TP"))*3+SUMPRODUCT(--(SUBSTITUTE(SUBSTITUTE(SUBSTITUTE(SUBSTITUTE(SUBSTITUTE(SUBSTITUTE(SUBSTITUTE(UPPER($G$23:$I$40&amp;""),"⌢",""),"⌣",""),"⌵",""),"－",""),"-","")," ",""),"　","")="TP"&amp;UPPER($E10&amp;"")))*3+SUMPRODUCT(--(SUBSTITUTE(SUBSTITUTE(SUBSTITUTE(SUBSTITUTE(SUBSTITUTE(SUBSTITUTE(SUBSTITUTE(UPPER($K$23:$M$40&amp;""),"⌢",""),"⌣",""),"⌵",""),"－",""),"-","")," ",""),"　","")=UPPER($E10&amp;"")))+SUMPRODUCT(--(SUBSTITUTE(SUBSTITUTE(SUBSTITUTE(SUBSTITUTE(SUBSTITUTE(SUBSTITUTE(SUBSTITUTE(UPPER($K$23:$M$40&amp;""),"⌢",""),"⌣",""),"⌵",""),"－",""),"-","")," ",""),"　","")=UPPER($E10&amp;"")&amp;"DP"))*2+SUMPRODUCT(--(SUBSTITUTE(SUBSTITUTE(SUBSTITUTE(SUBSTITUTE(SUBSTITUTE(SUBSTITUTE(SUBSTITUTE(UPPER($K$23:$M$40&amp;""),"⌢",""),"⌣",""),"⌵",""),"－",""),"-","")," ",""),"　","")="DP"&amp;UPPER($E10&amp;"")))*2+SUMPRODUCT(--(SUBSTITUTE(SUBSTITUTE(SUBSTITUTE(SUBSTITUTE(SUBSTITUTE(SUBSTITUTE(SUBSTITUTE(UPPER($K$23:$M$40&amp;""),"⌢",""),"⌣",""),"⌵",""),"－",""),"-","")," ",""),"　","")=UPPER($E10&amp;"")&amp;"TP"))*3+SUMPRODUCT(--(SUBSTITUTE(SUBSTITUTE(SUBSTITUTE(SUBSTITUTE(SUBSTITUTE(SUBSTITUTE(SUBSTITUTE(UPPER($K$23:$M$40&amp;""),"⌢",""),"⌣",""),"⌵",""),"－",""),"-","")," ",""),"　","")="TP"&amp;UPPER($E10&amp;"")))*3+SUMPRODUCT(--(SUBSTITUTE(SUBSTITUTE(SUBSTITUTE(SUBSTITUTE(SUBSTITUTE(SUBSTITUTE(SUBSTITUTE(UPPER($O$23:$Q$40&amp;""),"⌢",""),"⌣",""),"⌵",""),"－",""),"-","")," ",""),"　","")=UPPER($E10&amp;"")))+SUMPRODUCT(--(SUBSTITUTE(SUBSTITUTE(SUBSTITUTE(SUBSTITUTE(SUBSTITUTE(SUBSTITUTE(SUBSTITUTE(UPPER($O$23:$Q$40&amp;""),"⌢",""),"⌣",""),"⌵",""),"－",""),"-","")," ",""),"　","")=UPPER($E10&amp;"")&amp;"DP"))*2+SUMPRODUCT(--(SUBSTITUTE(SUBSTITUTE(SUBSTITUTE(SUBSTITUTE(SUBSTITUTE(SUBSTITUTE(SUBSTITUTE(UPPER($O$23:$Q$40&amp;""),"⌢",""),"⌣",""),"⌵",""),"－",""),"-","")," ",""),"　","")="DP"&amp;UPPER($E10&amp;"")))*2+SUMPRODUCT(--(SUBSTITUTE(SUBSTITUTE(SUBSTITUTE(SUBSTITUTE(SUBSTITUTE(SUBSTITUTE(SUBSTITUTE(UPPER($O$23:$Q$40&amp;""),"⌢",""),"⌣",""),"⌵",""),"－",""),"-","")," ",""),"　","")=UPPER($E10&amp;"")&amp;"TP"))*3+SUMPRODUCT(--(SUBSTITUTE(SUBSTITUTE(SUBSTITUTE(SUBSTITUTE(SUBSTITUTE(SUBSTITUTE(SUBSTITUTE(UPPER($O$23:$Q$40&amp;""),"⌢",""),"⌣",""),"⌵",""),"－",""),"-","")," ",""),"　","")="TP"&amp;UPPER($E10&amp;"")))*3+SUMPRODUCT(--(SUBSTITUTE(SUBSTITUTE(SUBSTITUTE(SUBSTITUTE(SUBSTITUTE(SUBSTITUTE(SUBSTITUTE(UPPER($S$23:$U$40&amp;""),"⌢",""),"⌣",""),"⌵",""),"－",""),"-","")," ",""),"　","")=UPPER($E10&amp;"")))+SUMPRODUCT(--(SUBSTITUTE(SUBSTITUTE(SUBSTITUTE(SUBSTITUTE(SUBSTITUTE(SUBSTITUTE(SUBSTITUTE(UPPER($S$23:$U$40&amp;""),"⌢",""),"⌣",""),"⌵",""),"－",""),"-","")," ",""),"　","")=UPPER($E10&amp;"")&amp;"DP"))*2+SUMPRODUCT(--(SUBSTITUTE(SUBSTITUTE(SUBSTITUTE(SUBSTITUTE(SUBSTITUTE(SUBSTITUTE(SUBSTITUTE(UPPER($S$23:$U$40&amp;""),"⌢",""),"⌣",""),"⌵",""),"－",""),"-","")," ",""),"　","")="DP"&amp;UPPER($E10&amp;"")))*2+SUMPRODUCT(--(SUBSTITUTE(SUBSTITUTE(SUBSTITUTE(SUBSTITUTE(SUBSTITUTE(SUBSTITUTE(SUBSTITUTE(UPPER($S$23:$U$40&amp;""),"⌢",""),"⌣",""),"⌵",""),"－",""),"-","")," ",""),"　","")=UPPER($E10&amp;"")&amp;"TP"))*3+SUMPRODUCT(--(SUBSTITUTE(SUBSTITUTE(SUBSTITUTE(SUBSTITUTE(SUBSTITUTE(SUBSTITUTE(SUBSTITUTE(UPPER($S$23:$U$40&amp;""),"⌢",""),"⌣",""),"⌵",""),"－",""),"-","")," ",""),"　","")="TP"&amp;UPPER($E10&amp;"")))*3+SUMPRODUCT(--(SUBSTITUTE(SUBSTITUTE(SUBSTITUTE(SUBSTITUTE(SUBSTITUTE(SUBSTITUTE(SUBSTITUTE(UPPER($W$23:$Y$40&amp;""),"⌢",""),"⌣",""),"⌵",""),"－",""),"-","")," ",""),"　","")=UPPER($E10&amp;"")))+SUMPRODUCT(--(SUBSTITUTE(SUBSTITUTE(SUBSTITUTE(SUBSTITUTE(SUBSTITUTE(SUBSTITUTE(SUBSTITUTE(UPPER($W$23:$Y$40&amp;""),"⌢",""),"⌣",""),"⌵",""),"－",""),"-","")," ",""),"　","")=UPPER($E10&amp;"")&amp;"DP"))*2+SUMPRODUCT(--(SUBSTITUTE(SUBSTITUTE(SUBSTITUTE(SUBSTITUTE(SUBSTITUTE(SUBSTITUTE(SUBSTITUTE(UPPER($W$23:$Y$40&amp;""),"⌢",""),"⌣",""),"⌵",""),"－",""),"-","")," ",""),"　","")="DP"&amp;UPPER($E10&amp;"")))*2+SUMPRODUCT(--(SUBSTITUTE(SUBSTITUTE(SUBSTITUTE(SUBSTITUTE(SUBSTITUTE(SUBSTITUTE(SUBSTITUTE(UPPER($W$23:$Y$40&amp;""),"⌢",""),"⌣",""),"⌵",""),"－",""),"-","")," ",""),"　","")=UPPER($E10&amp;"")&amp;"TP"))*3+SUMPRODUCT(--(SUBSTITUTE(SUBSTITUTE(SUBSTITUTE(SUBSTITUTE(SUBSTITUTE(SUBSTITUTE(SUBSTITUTE(UPPER($W$23:$Y$40&amp;""),"⌢",""),"⌣",""),"⌵",""),"－",""),"-","")," ",""),"　","")="TP"&amp;UPPER($E10&amp;"")))*3+SUMPRODUCT(--(SUBSTITUTE(SUBSTITUTE(SUBSTITUTE(SUBSTITUTE(SUBSTITUTE(SUBSTITUTE(SUBSTITUTE(UPPER($AA$23:$AC$40&amp;""),"⌢",""),"⌣",""),"⌵",""),"－",""),"-","")," ",""),"　","")=UPPER($E10&amp;"")))+SUMPRODUCT(--(SUBSTITUTE(SUBSTITUTE(SUBSTITUTE(SUBSTITUTE(SUBSTITUTE(SUBSTITUTE(SUBSTITUTE(UPPER($AA$23:$AC$40&amp;""),"⌢",""),"⌣",""),"⌵",""),"－",""),"-","")," ",""),"　","")=UPPER($E10&amp;"")&amp;"DP"))*2+SUMPRODUCT(--(SUBSTITUTE(SUBSTITUTE(SUBSTITUTE(SUBSTITUTE(SUBSTITUTE(SUBSTITUTE(SUBSTITUTE(UPPER($AA$23:$AC$40&amp;""),"⌢",""),"⌣",""),"⌵",""),"－",""),"-","")," ",""),"　","")="DP"&amp;UPPER($E10&amp;"")))*2+SUMPRODUCT(--(SUBSTITUTE(SUBSTITUTE(SUBSTITUTE(SUBSTITUTE(SUBSTITUTE(SUBSTITUTE(SUBSTITUTE(UPPER($AA$23:$AC$40&amp;""),"⌢",""),"⌣",""),"⌵",""),"－",""),"-","")," ",""),"　","")=UPPER($E10&amp;"")&amp;"TP"))*3+SUMPRODUCT(--(SUBSTITUTE(SUBSTITUTE(SUBSTITUTE(SUBSTITUTE(SUBSTITUTE(SUBSTITUTE(SUBSTITUTE(UPPER($AA$23:$AC$40&amp;""),"⌢",""),"⌣",""),"⌵",""),"－",""),"-","")," ",""),"　","")="TP"&amp;UPPER($E10&amp;"")))*3+SUMPRODUCT(--(SUBSTITUTE(SUBSTITUTE(SUBSTITUTE(SUBSTITUTE(SUBSTITUTE(SUBSTITUTE(SUBSTITUTE(UPPER($AE$23:$AG$40&amp;""),"⌢",""),"⌣",""),"⌵",""),"－",""),"-","")," ",""),"　","")=UPPER($E10&amp;"")))+SUMPRODUCT(--(SUBSTITUTE(SUBSTITUTE(SUBSTITUTE(SUBSTITUTE(SUBSTITUTE(SUBSTITUTE(SUBSTITUTE(UPPER($AE$23:$AG$40&amp;""),"⌢",""),"⌣",""),"⌵",""),"－",""),"-","")," ",""),"　","")=UPPER($E10&amp;"")&amp;"DP"))*2+SUMPRODUCT(--(SUBSTITUTE(SUBSTITUTE(SUBSTITUTE(SUBSTITUTE(SUBSTITUTE(SUBSTITUTE(SUBSTITUTE(UPPER($AE$23:$AG$40&amp;""),"⌢",""),"⌣",""),"⌵",""),"－",""),"-","")," ",""),"　","")="DP"&amp;UPPER($E10&amp;"")))*2+SUMPRODUCT(--(SUBSTITUTE(SUBSTITUTE(SUBSTITUTE(SUBSTITUTE(SUBSTITUTE(SUBSTITUTE(SUBSTITUTE(UPPER($AE$23:$AG$40&amp;""),"⌢",""),"⌣",""),"⌵",""),"－",""),"-","")," ",""),"　","")=UPPER($E10&amp;"")&amp;"TP"))*3+SUMPRODUCT(--(SUBSTITUTE(SUBSTITUTE(SUBSTITUTE(SUBSTITUTE(SUBSTITUTE(SUBSTITUTE(SUBSTITUTE(UPPER($AE$23:$AG$40&amp;""),"⌢",""),"⌣",""),"⌵",""),"－",""),"-","")," ",""),"　","")="TP"&amp;UPPER($E10&amp;"")))*3)</f>
        <v>0</v>
      </c>
      <c r="B10" s="52"/>
      <c r="C10" s="58"/>
      <c r="D10" s="275"/>
      <c r="E10" s="61"/>
      <c r="F10" s="250"/>
      <c r="G10" s="22"/>
      <c r="H10" s="3"/>
      <c r="I10" s="6"/>
      <c r="J10" s="8"/>
      <c r="K10" s="22"/>
      <c r="L10" s="3"/>
      <c r="M10" s="6"/>
      <c r="N10" s="8"/>
      <c r="O10" s="22"/>
      <c r="P10" s="3"/>
      <c r="Q10" s="6"/>
      <c r="R10" s="8"/>
      <c r="S10" s="22"/>
      <c r="T10" s="3"/>
      <c r="U10" s="6"/>
      <c r="V10" s="8"/>
      <c r="W10" s="22"/>
      <c r="X10" s="3"/>
      <c r="Y10" s="6"/>
      <c r="Z10" s="8"/>
      <c r="AA10" s="22"/>
      <c r="AB10" s="3"/>
      <c r="AC10" s="6"/>
      <c r="AD10" s="8"/>
      <c r="AE10" s="3"/>
      <c r="AF10" s="3"/>
      <c r="AG10" s="6"/>
      <c r="AH10" s="8"/>
      <c r="AI10" s="44">
        <f t="shared" si="2"/>
        <v>0</v>
      </c>
      <c r="AJ10" s="44">
        <f>SUMPRODUCT(--(SUBSTITUTE(SUBSTITUTE(SUBSTITUTE(SUBSTITUTE(SUBSTITUTE(SUBSTITUTE(SUBSTITUTE(UPPER(G10:AG10&amp;""),"⌢",""),"⌣",""),"⌵",""),"－",""),"-","")," ",""),"　","")="R"))+SUMPRODUCT(--(SUBSTITUTE(SUBSTITUTE(SUBSTITUTE(SUBSTITUTE(SUBSTITUTE(SUBSTITUTE(SUBSTITUTE(UPPER(G10:AG10&amp;""),"⌢",""),"⌣",""),"⌵",""),"－",""),"-","")," ",""),"　","")="HR"))*2</f>
        <v>0</v>
      </c>
      <c r="AK10" s="44">
        <f t="shared" si="4"/>
        <v>0</v>
      </c>
      <c r="AL10" s="44">
        <f>$A10</f>
        <v>0</v>
      </c>
      <c r="AM10" s="68" t="s">
        <v>9</v>
      </c>
      <c r="AO10" s="52">
        <v>28</v>
      </c>
      <c r="AP10" s="73" t="str">
        <v>陳傑閔</v>
      </c>
      <c r="AQ10" s="52">
        <f>SUMIF($F$3:$F$20,AP10,$AI$3:$AI$20)+SUMIF($F$3:$F$20,AP10&amp;" DF",$AI$3:$AI$20)+SUMIF($F$3:$F$20,AP10&amp;"DF",$AI$3:$AI$20)</f>
        <v>1</v>
      </c>
      <c r="AR10" s="73">
        <f>SUMIF($F$3:$F$20,AP10,$AJ$3:$AJ$20)+SUMIF($F$3:$F$20,AP10&amp;" DF",$AJ$3:$AJ$20)+SUMIF($F$3:$F$20,AP10&amp;"DF",$AJ$3:$AJ$20)</f>
        <v>0</v>
      </c>
      <c r="AS10" s="73">
        <f>SUMIF($F$3:$F$20,AP10,$AK$3:$AK$20)+SUMIF($F$3:$F$20,AP10&amp;" DF",$AK$3:$AK$20)+SUMIF($F$3:$F$20,AP10&amp;"DF",$AK$3:$AK$20)</f>
        <v>1</v>
      </c>
      <c r="AT10" s="73">
        <f>SUMIF($F$3:$F$20,AP10,$AL$3:$AL$20)+SUMIF($F$3:$F$20,AP10&amp;" DF",$AL$3:$AL$20)+SUMIF($F$3:$F$20,AP10&amp;"DF",$AL$3:$AL$20)</f>
        <v>0</v>
      </c>
    </row>
    <row r="11" spans="1:54" ht="15" customHeight="1">
      <c r="A11" s="52">
        <f>IF($E11="",0,SUMPRODUCT(--(SUBSTITUTE(SUBSTITUTE(SUBSTITUTE(SUBSTITUTE(SUBSTITUTE(SUBSTITUTE(SUBSTITUTE(UPPER($G$23:$I$40&amp;""),"⌢",""),"⌣",""),"⌵",""),"－",""),"-","")," ",""),"　","")=UPPER($E11&amp;"")))+SUMPRODUCT(--(SUBSTITUTE(SUBSTITUTE(SUBSTITUTE(SUBSTITUTE(SUBSTITUTE(SUBSTITUTE(SUBSTITUTE(UPPER($G$23:$I$40&amp;""),"⌢",""),"⌣",""),"⌵",""),"－",""),"-","")," ",""),"　","")=UPPER($E11&amp;"")&amp;"DP"))*2+SUMPRODUCT(--(SUBSTITUTE(SUBSTITUTE(SUBSTITUTE(SUBSTITUTE(SUBSTITUTE(SUBSTITUTE(SUBSTITUTE(UPPER($G$23:$I$40&amp;""),"⌢",""),"⌣",""),"⌵",""),"－",""),"-","")," ",""),"　","")="DP"&amp;UPPER($E11&amp;"")))*2+SUMPRODUCT(--(SUBSTITUTE(SUBSTITUTE(SUBSTITUTE(SUBSTITUTE(SUBSTITUTE(SUBSTITUTE(SUBSTITUTE(UPPER($G$23:$I$40&amp;""),"⌢",""),"⌣",""),"⌵",""),"－",""),"-","")," ",""),"　","")=UPPER($E11&amp;"")&amp;"TP"))*3+SUMPRODUCT(--(SUBSTITUTE(SUBSTITUTE(SUBSTITUTE(SUBSTITUTE(SUBSTITUTE(SUBSTITUTE(SUBSTITUTE(UPPER($G$23:$I$40&amp;""),"⌢",""),"⌣",""),"⌵",""),"－",""),"-","")," ",""),"　","")="TP"&amp;UPPER($E11&amp;"")))*3+SUMPRODUCT(--(SUBSTITUTE(SUBSTITUTE(SUBSTITUTE(SUBSTITUTE(SUBSTITUTE(SUBSTITUTE(SUBSTITUTE(UPPER($K$23:$M$40&amp;""),"⌢",""),"⌣",""),"⌵",""),"－",""),"-","")," ",""),"　","")=UPPER($E11&amp;"")))+SUMPRODUCT(--(SUBSTITUTE(SUBSTITUTE(SUBSTITUTE(SUBSTITUTE(SUBSTITUTE(SUBSTITUTE(SUBSTITUTE(UPPER($K$23:$M$40&amp;""),"⌢",""),"⌣",""),"⌵",""),"－",""),"-","")," ",""),"　","")=UPPER($E11&amp;"")&amp;"DP"))*2+SUMPRODUCT(--(SUBSTITUTE(SUBSTITUTE(SUBSTITUTE(SUBSTITUTE(SUBSTITUTE(SUBSTITUTE(SUBSTITUTE(UPPER($K$23:$M$40&amp;""),"⌢",""),"⌣",""),"⌵",""),"－",""),"-","")," ",""),"　","")="DP"&amp;UPPER($E11&amp;"")))*2+SUMPRODUCT(--(SUBSTITUTE(SUBSTITUTE(SUBSTITUTE(SUBSTITUTE(SUBSTITUTE(SUBSTITUTE(SUBSTITUTE(UPPER($K$23:$M$40&amp;""),"⌢",""),"⌣",""),"⌵",""),"－",""),"-","")," ",""),"　","")=UPPER($E11&amp;"")&amp;"TP"))*3+SUMPRODUCT(--(SUBSTITUTE(SUBSTITUTE(SUBSTITUTE(SUBSTITUTE(SUBSTITUTE(SUBSTITUTE(SUBSTITUTE(UPPER($K$23:$M$40&amp;""),"⌢",""),"⌣",""),"⌵",""),"－",""),"-","")," ",""),"　","")="TP"&amp;UPPER($E11&amp;"")))*3+SUMPRODUCT(--(SUBSTITUTE(SUBSTITUTE(SUBSTITUTE(SUBSTITUTE(SUBSTITUTE(SUBSTITUTE(SUBSTITUTE(UPPER($O$23:$Q$40&amp;""),"⌢",""),"⌣",""),"⌵",""),"－",""),"-","")," ",""),"　","")=UPPER($E11&amp;"")))+SUMPRODUCT(--(SUBSTITUTE(SUBSTITUTE(SUBSTITUTE(SUBSTITUTE(SUBSTITUTE(SUBSTITUTE(SUBSTITUTE(UPPER($O$23:$Q$40&amp;""),"⌢",""),"⌣",""),"⌵",""),"－",""),"-","")," ",""),"　","")=UPPER($E11&amp;"")&amp;"DP"))*2+SUMPRODUCT(--(SUBSTITUTE(SUBSTITUTE(SUBSTITUTE(SUBSTITUTE(SUBSTITUTE(SUBSTITUTE(SUBSTITUTE(UPPER($O$23:$Q$40&amp;""),"⌢",""),"⌣",""),"⌵",""),"－",""),"-","")," ",""),"　","")="DP"&amp;UPPER($E11&amp;"")))*2+SUMPRODUCT(--(SUBSTITUTE(SUBSTITUTE(SUBSTITUTE(SUBSTITUTE(SUBSTITUTE(SUBSTITUTE(SUBSTITUTE(UPPER($O$23:$Q$40&amp;""),"⌢",""),"⌣",""),"⌵",""),"－",""),"-","")," ",""),"　","")=UPPER($E11&amp;"")&amp;"TP"))*3+SUMPRODUCT(--(SUBSTITUTE(SUBSTITUTE(SUBSTITUTE(SUBSTITUTE(SUBSTITUTE(SUBSTITUTE(SUBSTITUTE(UPPER($O$23:$Q$40&amp;""),"⌢",""),"⌣",""),"⌵",""),"－",""),"-","")," ",""),"　","")="TP"&amp;UPPER($E11&amp;"")))*3+SUMPRODUCT(--(SUBSTITUTE(SUBSTITUTE(SUBSTITUTE(SUBSTITUTE(SUBSTITUTE(SUBSTITUTE(SUBSTITUTE(UPPER($S$23:$U$40&amp;""),"⌢",""),"⌣",""),"⌵",""),"－",""),"-","")," ",""),"　","")=UPPER($E11&amp;"")))+SUMPRODUCT(--(SUBSTITUTE(SUBSTITUTE(SUBSTITUTE(SUBSTITUTE(SUBSTITUTE(SUBSTITUTE(SUBSTITUTE(UPPER($S$23:$U$40&amp;""),"⌢",""),"⌣",""),"⌵",""),"－",""),"-","")," ",""),"　","")=UPPER($E11&amp;"")&amp;"DP"))*2+SUMPRODUCT(--(SUBSTITUTE(SUBSTITUTE(SUBSTITUTE(SUBSTITUTE(SUBSTITUTE(SUBSTITUTE(SUBSTITUTE(UPPER($S$23:$U$40&amp;""),"⌢",""),"⌣",""),"⌵",""),"－",""),"-","")," ",""),"　","")="DP"&amp;UPPER($E11&amp;"")))*2+SUMPRODUCT(--(SUBSTITUTE(SUBSTITUTE(SUBSTITUTE(SUBSTITUTE(SUBSTITUTE(SUBSTITUTE(SUBSTITUTE(UPPER($S$23:$U$40&amp;""),"⌢",""),"⌣",""),"⌵",""),"－",""),"-","")," ",""),"　","")=UPPER($E11&amp;"")&amp;"TP"))*3+SUMPRODUCT(--(SUBSTITUTE(SUBSTITUTE(SUBSTITUTE(SUBSTITUTE(SUBSTITUTE(SUBSTITUTE(SUBSTITUTE(UPPER($S$23:$U$40&amp;""),"⌢",""),"⌣",""),"⌵",""),"－",""),"-","")," ",""),"　","")="TP"&amp;UPPER($E11&amp;"")))*3+SUMPRODUCT(--(SUBSTITUTE(SUBSTITUTE(SUBSTITUTE(SUBSTITUTE(SUBSTITUTE(SUBSTITUTE(SUBSTITUTE(UPPER($W$23:$Y$40&amp;""),"⌢",""),"⌣",""),"⌵",""),"－",""),"-","")," ",""),"　","")=UPPER($E11&amp;"")))+SUMPRODUCT(--(SUBSTITUTE(SUBSTITUTE(SUBSTITUTE(SUBSTITUTE(SUBSTITUTE(SUBSTITUTE(SUBSTITUTE(UPPER($W$23:$Y$40&amp;""),"⌢",""),"⌣",""),"⌵",""),"－",""),"-","")," ",""),"　","")=UPPER($E11&amp;"")&amp;"DP"))*2+SUMPRODUCT(--(SUBSTITUTE(SUBSTITUTE(SUBSTITUTE(SUBSTITUTE(SUBSTITUTE(SUBSTITUTE(SUBSTITUTE(UPPER($W$23:$Y$40&amp;""),"⌢",""),"⌣",""),"⌵",""),"－",""),"-","")," ",""),"　","")="DP"&amp;UPPER($E11&amp;"")))*2+SUMPRODUCT(--(SUBSTITUTE(SUBSTITUTE(SUBSTITUTE(SUBSTITUTE(SUBSTITUTE(SUBSTITUTE(SUBSTITUTE(UPPER($W$23:$Y$40&amp;""),"⌢",""),"⌣",""),"⌵",""),"－",""),"-","")," ",""),"　","")=UPPER($E11&amp;"")&amp;"TP"))*3+SUMPRODUCT(--(SUBSTITUTE(SUBSTITUTE(SUBSTITUTE(SUBSTITUTE(SUBSTITUTE(SUBSTITUTE(SUBSTITUTE(UPPER($W$23:$Y$40&amp;""),"⌢",""),"⌣",""),"⌵",""),"－",""),"-","")," ",""),"　","")="TP"&amp;UPPER($E11&amp;"")))*3+SUMPRODUCT(--(SUBSTITUTE(SUBSTITUTE(SUBSTITUTE(SUBSTITUTE(SUBSTITUTE(SUBSTITUTE(SUBSTITUTE(UPPER($AA$23:$AC$40&amp;""),"⌢",""),"⌣",""),"⌵",""),"－",""),"-","")," ",""),"　","")=UPPER($E11&amp;"")))+SUMPRODUCT(--(SUBSTITUTE(SUBSTITUTE(SUBSTITUTE(SUBSTITUTE(SUBSTITUTE(SUBSTITUTE(SUBSTITUTE(UPPER($AA$23:$AC$40&amp;""),"⌢",""),"⌣",""),"⌵",""),"－",""),"-","")," ",""),"　","")=UPPER($E11&amp;"")&amp;"DP"))*2+SUMPRODUCT(--(SUBSTITUTE(SUBSTITUTE(SUBSTITUTE(SUBSTITUTE(SUBSTITUTE(SUBSTITUTE(SUBSTITUTE(UPPER($AA$23:$AC$40&amp;""),"⌢",""),"⌣",""),"⌵",""),"－",""),"-","")," ",""),"　","")="DP"&amp;UPPER($E11&amp;"")))*2+SUMPRODUCT(--(SUBSTITUTE(SUBSTITUTE(SUBSTITUTE(SUBSTITUTE(SUBSTITUTE(SUBSTITUTE(SUBSTITUTE(UPPER($AA$23:$AC$40&amp;""),"⌢",""),"⌣",""),"⌵",""),"－",""),"-","")," ",""),"　","")=UPPER($E11&amp;"")&amp;"TP"))*3+SUMPRODUCT(--(SUBSTITUTE(SUBSTITUTE(SUBSTITUTE(SUBSTITUTE(SUBSTITUTE(SUBSTITUTE(SUBSTITUTE(UPPER($AA$23:$AC$40&amp;""),"⌢",""),"⌣",""),"⌵",""),"－",""),"-","")," ",""),"　","")="TP"&amp;UPPER($E11&amp;"")))*3+SUMPRODUCT(--(SUBSTITUTE(SUBSTITUTE(SUBSTITUTE(SUBSTITUTE(SUBSTITUTE(SUBSTITUTE(SUBSTITUTE(UPPER($AE$23:$AG$40&amp;""),"⌢",""),"⌣",""),"⌵",""),"－",""),"-","")," ",""),"　","")=UPPER($E11&amp;"")))+SUMPRODUCT(--(SUBSTITUTE(SUBSTITUTE(SUBSTITUTE(SUBSTITUTE(SUBSTITUTE(SUBSTITUTE(SUBSTITUTE(UPPER($AE$23:$AG$40&amp;""),"⌢",""),"⌣",""),"⌵",""),"－",""),"-","")," ",""),"　","")=UPPER($E11&amp;"")&amp;"DP"))*2+SUMPRODUCT(--(SUBSTITUTE(SUBSTITUTE(SUBSTITUTE(SUBSTITUTE(SUBSTITUTE(SUBSTITUTE(SUBSTITUTE(UPPER($AE$23:$AG$40&amp;""),"⌢",""),"⌣",""),"⌵",""),"－",""),"-","")," ",""),"　","")="DP"&amp;UPPER($E11&amp;"")))*2+SUMPRODUCT(--(SUBSTITUTE(SUBSTITUTE(SUBSTITUTE(SUBSTITUTE(SUBSTITUTE(SUBSTITUTE(SUBSTITUTE(UPPER($AE$23:$AG$40&amp;""),"⌢",""),"⌣",""),"⌵",""),"－",""),"-","")," ",""),"　","")=UPPER($E11&amp;"")&amp;"TP"))*3+SUMPRODUCT(--(SUBSTITUTE(SUBSTITUTE(SUBSTITUTE(SUBSTITUTE(SUBSTITUTE(SUBSTITUTE(SUBSTITUTE(UPPER($AE$23:$AG$40&amp;""),"⌢",""),"⌣",""),"⌵",""),"－",""),"-","")," ",""),"　","")="TP"&amp;UPPER($E11&amp;"")))*3)</f>
        <v>0</v>
      </c>
      <c r="B11" s="52"/>
      <c r="C11" s="58"/>
      <c r="D11" s="276"/>
      <c r="E11" s="61"/>
      <c r="F11" s="250"/>
      <c r="G11" s="23"/>
      <c r="H11" s="4"/>
      <c r="I11" s="7"/>
      <c r="J11" s="8"/>
      <c r="K11" s="23"/>
      <c r="L11" s="4"/>
      <c r="M11" s="7"/>
      <c r="N11" s="8"/>
      <c r="O11" s="23"/>
      <c r="P11" s="4"/>
      <c r="Q11" s="7"/>
      <c r="R11" s="8"/>
      <c r="S11" s="23"/>
      <c r="T11" s="4"/>
      <c r="U11" s="7"/>
      <c r="V11" s="8"/>
      <c r="W11" s="23"/>
      <c r="X11" s="4"/>
      <c r="Y11" s="7"/>
      <c r="Z11" s="8"/>
      <c r="AA11" s="23"/>
      <c r="AB11" s="4"/>
      <c r="AC11" s="7"/>
      <c r="AD11" s="8"/>
      <c r="AE11" s="4"/>
      <c r="AF11" s="4"/>
      <c r="AG11" s="7"/>
      <c r="AH11" s="8"/>
      <c r="AI11" s="44">
        <f t="shared" si="2"/>
        <v>0</v>
      </c>
      <c r="AJ11" s="44">
        <f>SUMPRODUCT(--(SUBSTITUTE(SUBSTITUTE(SUBSTITUTE(SUBSTITUTE(SUBSTITUTE(SUBSTITUTE(SUBSTITUTE(UPPER(G11:AG11&amp;""),"⌢",""),"⌣",""),"⌵",""),"－",""),"-","")," ",""),"　","")="R"))+SUMPRODUCT(--(SUBSTITUTE(SUBSTITUTE(SUBSTITUTE(SUBSTITUTE(SUBSTITUTE(SUBSTITUTE(SUBSTITUTE(UPPER(G11:AG11&amp;""),"⌢",""),"⌣",""),"⌵",""),"－",""),"-","")," ",""),"　","")="HR"))*2</f>
        <v>0</v>
      </c>
      <c r="AK11" s="44">
        <f t="shared" si="4"/>
        <v>0</v>
      </c>
      <c r="AL11" s="44">
        <f>$A11</f>
        <v>0</v>
      </c>
      <c r="AM11" s="66" t="s">
        <v>118</v>
      </c>
      <c r="AO11" s="52">
        <v>17</v>
      </c>
      <c r="AP11" s="73" t="str">
        <v>張睿紘</v>
      </c>
      <c r="AQ11" s="52">
        <f>SUMIF($F$3:$F$20,AP11,$AI$3:$AI$20)+SUMIF($F$3:$F$20,AP11&amp;" DF",$AI$3:$AI$20)+SUMIF($F$3:$F$20,AP11&amp;"DF",$AI$3:$AI$20)</f>
        <v>3</v>
      </c>
      <c r="AR11" s="73">
        <f>SUMIF($F$3:$F$20,AP11,$AJ$3:$AJ$20)+SUMIF($F$3:$F$20,AP11&amp;" DF",$AJ$3:$AJ$20)+SUMIF($F$3:$F$20,AP11&amp;"DF",$AJ$3:$AJ$20)</f>
        <v>0</v>
      </c>
      <c r="AS11" s="73">
        <f>SUMIF($F$3:$F$20,AP11,$AK$3:$AK$20)+SUMIF($F$3:$F$20,AP11&amp;" DF",$AK$3:$AK$20)+SUMIF($F$3:$F$20,AP11&amp;"DF",$AK$3:$AK$20)</f>
        <v>3</v>
      </c>
      <c r="AT11" s="73">
        <f>SUMIF($F$3:$F$20,AP11,$AL$3:$AL$20)+SUMIF($F$3:$F$20,AP11&amp;" DF",$AL$3:$AL$20)+SUMIF($F$3:$F$20,AP11&amp;"DF",$AL$3:$AL$20)</f>
        <v>2</v>
      </c>
    </row>
    <row r="12" spans="1:54" ht="15" customHeight="1">
      <c r="A12" s="52">
        <f>IF($E12="",0,SUMPRODUCT(--(SUBSTITUTE(SUBSTITUTE(SUBSTITUTE(SUBSTITUTE(SUBSTITUTE(SUBSTITUTE(SUBSTITUTE(UPPER($G$23:$I$40&amp;""),"⌢",""),"⌣",""),"⌵",""),"－",""),"-","")," ",""),"　","")=UPPER($E12&amp;"")))+SUMPRODUCT(--(SUBSTITUTE(SUBSTITUTE(SUBSTITUTE(SUBSTITUTE(SUBSTITUTE(SUBSTITUTE(SUBSTITUTE(UPPER($G$23:$I$40&amp;""),"⌢",""),"⌣",""),"⌵",""),"－",""),"-","")," ",""),"　","")=UPPER($E12&amp;"")&amp;"DP"))*2+SUMPRODUCT(--(SUBSTITUTE(SUBSTITUTE(SUBSTITUTE(SUBSTITUTE(SUBSTITUTE(SUBSTITUTE(SUBSTITUTE(UPPER($G$23:$I$40&amp;""),"⌢",""),"⌣",""),"⌵",""),"－",""),"-","")," ",""),"　","")="DP"&amp;UPPER($E12&amp;"")))*2+SUMPRODUCT(--(SUBSTITUTE(SUBSTITUTE(SUBSTITUTE(SUBSTITUTE(SUBSTITUTE(SUBSTITUTE(SUBSTITUTE(UPPER($G$23:$I$40&amp;""),"⌢",""),"⌣",""),"⌵",""),"－",""),"-","")," ",""),"　","")=UPPER($E12&amp;"")&amp;"TP"))*3+SUMPRODUCT(--(SUBSTITUTE(SUBSTITUTE(SUBSTITUTE(SUBSTITUTE(SUBSTITUTE(SUBSTITUTE(SUBSTITUTE(UPPER($G$23:$I$40&amp;""),"⌢",""),"⌣",""),"⌵",""),"－",""),"-","")," ",""),"　","")="TP"&amp;UPPER($E12&amp;"")))*3+SUMPRODUCT(--(SUBSTITUTE(SUBSTITUTE(SUBSTITUTE(SUBSTITUTE(SUBSTITUTE(SUBSTITUTE(SUBSTITUTE(UPPER($K$23:$M$40&amp;""),"⌢",""),"⌣",""),"⌵",""),"－",""),"-","")," ",""),"　","")=UPPER($E12&amp;"")))+SUMPRODUCT(--(SUBSTITUTE(SUBSTITUTE(SUBSTITUTE(SUBSTITUTE(SUBSTITUTE(SUBSTITUTE(SUBSTITUTE(UPPER($K$23:$M$40&amp;""),"⌢",""),"⌣",""),"⌵",""),"－",""),"-","")," ",""),"　","")=UPPER($E12&amp;"")&amp;"DP"))*2+SUMPRODUCT(--(SUBSTITUTE(SUBSTITUTE(SUBSTITUTE(SUBSTITUTE(SUBSTITUTE(SUBSTITUTE(SUBSTITUTE(UPPER($K$23:$M$40&amp;""),"⌢",""),"⌣",""),"⌵",""),"－",""),"-","")," ",""),"　","")="DP"&amp;UPPER($E12&amp;"")))*2+SUMPRODUCT(--(SUBSTITUTE(SUBSTITUTE(SUBSTITUTE(SUBSTITUTE(SUBSTITUTE(SUBSTITUTE(SUBSTITUTE(UPPER($K$23:$M$40&amp;""),"⌢",""),"⌣",""),"⌵",""),"－",""),"-","")," ",""),"　","")=UPPER($E12&amp;"")&amp;"TP"))*3+SUMPRODUCT(--(SUBSTITUTE(SUBSTITUTE(SUBSTITUTE(SUBSTITUTE(SUBSTITUTE(SUBSTITUTE(SUBSTITUTE(UPPER($K$23:$M$40&amp;""),"⌢",""),"⌣",""),"⌵",""),"－",""),"-","")," ",""),"　","")="TP"&amp;UPPER($E12&amp;"")))*3+SUMPRODUCT(--(SUBSTITUTE(SUBSTITUTE(SUBSTITUTE(SUBSTITUTE(SUBSTITUTE(SUBSTITUTE(SUBSTITUTE(UPPER($O$23:$Q$40&amp;""),"⌢",""),"⌣",""),"⌵",""),"－",""),"-","")," ",""),"　","")=UPPER($E12&amp;"")))+SUMPRODUCT(--(SUBSTITUTE(SUBSTITUTE(SUBSTITUTE(SUBSTITUTE(SUBSTITUTE(SUBSTITUTE(SUBSTITUTE(UPPER($O$23:$Q$40&amp;""),"⌢",""),"⌣",""),"⌵",""),"－",""),"-","")," ",""),"　","")=UPPER($E12&amp;"")&amp;"DP"))*2+SUMPRODUCT(--(SUBSTITUTE(SUBSTITUTE(SUBSTITUTE(SUBSTITUTE(SUBSTITUTE(SUBSTITUTE(SUBSTITUTE(UPPER($O$23:$Q$40&amp;""),"⌢",""),"⌣",""),"⌵",""),"－",""),"-","")," ",""),"　","")="DP"&amp;UPPER($E12&amp;"")))*2+SUMPRODUCT(--(SUBSTITUTE(SUBSTITUTE(SUBSTITUTE(SUBSTITUTE(SUBSTITUTE(SUBSTITUTE(SUBSTITUTE(UPPER($O$23:$Q$40&amp;""),"⌢",""),"⌣",""),"⌵",""),"－",""),"-","")," ",""),"　","")=UPPER($E12&amp;"")&amp;"TP"))*3+SUMPRODUCT(--(SUBSTITUTE(SUBSTITUTE(SUBSTITUTE(SUBSTITUTE(SUBSTITUTE(SUBSTITUTE(SUBSTITUTE(UPPER($O$23:$Q$40&amp;""),"⌢",""),"⌣",""),"⌵",""),"－",""),"-","")," ",""),"　","")="TP"&amp;UPPER($E12&amp;"")))*3+SUMPRODUCT(--(SUBSTITUTE(SUBSTITUTE(SUBSTITUTE(SUBSTITUTE(SUBSTITUTE(SUBSTITUTE(SUBSTITUTE(UPPER($S$23:$U$40&amp;""),"⌢",""),"⌣",""),"⌵",""),"－",""),"-","")," ",""),"　","")=UPPER($E12&amp;"")))+SUMPRODUCT(--(SUBSTITUTE(SUBSTITUTE(SUBSTITUTE(SUBSTITUTE(SUBSTITUTE(SUBSTITUTE(SUBSTITUTE(UPPER($S$23:$U$40&amp;""),"⌢",""),"⌣",""),"⌵",""),"－",""),"-","")," ",""),"　","")=UPPER($E12&amp;"")&amp;"DP"))*2+SUMPRODUCT(--(SUBSTITUTE(SUBSTITUTE(SUBSTITUTE(SUBSTITUTE(SUBSTITUTE(SUBSTITUTE(SUBSTITUTE(UPPER($S$23:$U$40&amp;""),"⌢",""),"⌣",""),"⌵",""),"－",""),"-","")," ",""),"　","")="DP"&amp;UPPER($E12&amp;"")))*2+SUMPRODUCT(--(SUBSTITUTE(SUBSTITUTE(SUBSTITUTE(SUBSTITUTE(SUBSTITUTE(SUBSTITUTE(SUBSTITUTE(UPPER($S$23:$U$40&amp;""),"⌢",""),"⌣",""),"⌵",""),"－",""),"-","")," ",""),"　","")=UPPER($E12&amp;"")&amp;"TP"))*3+SUMPRODUCT(--(SUBSTITUTE(SUBSTITUTE(SUBSTITUTE(SUBSTITUTE(SUBSTITUTE(SUBSTITUTE(SUBSTITUTE(UPPER($S$23:$U$40&amp;""),"⌢",""),"⌣",""),"⌵",""),"－",""),"-","")," ",""),"　","")="TP"&amp;UPPER($E12&amp;"")))*3+SUMPRODUCT(--(SUBSTITUTE(SUBSTITUTE(SUBSTITUTE(SUBSTITUTE(SUBSTITUTE(SUBSTITUTE(SUBSTITUTE(UPPER($W$23:$Y$40&amp;""),"⌢",""),"⌣",""),"⌵",""),"－",""),"-","")," ",""),"　","")=UPPER($E12&amp;"")))+SUMPRODUCT(--(SUBSTITUTE(SUBSTITUTE(SUBSTITUTE(SUBSTITUTE(SUBSTITUTE(SUBSTITUTE(SUBSTITUTE(UPPER($W$23:$Y$40&amp;""),"⌢",""),"⌣",""),"⌵",""),"－",""),"-","")," ",""),"　","")=UPPER($E12&amp;"")&amp;"DP"))*2+SUMPRODUCT(--(SUBSTITUTE(SUBSTITUTE(SUBSTITUTE(SUBSTITUTE(SUBSTITUTE(SUBSTITUTE(SUBSTITUTE(UPPER($W$23:$Y$40&amp;""),"⌢",""),"⌣",""),"⌵",""),"－",""),"-","")," ",""),"　","")="DP"&amp;UPPER($E12&amp;"")))*2+SUMPRODUCT(--(SUBSTITUTE(SUBSTITUTE(SUBSTITUTE(SUBSTITUTE(SUBSTITUTE(SUBSTITUTE(SUBSTITUTE(UPPER($W$23:$Y$40&amp;""),"⌢",""),"⌣",""),"⌵",""),"－",""),"-","")," ",""),"　","")=UPPER($E12&amp;"")&amp;"TP"))*3+SUMPRODUCT(--(SUBSTITUTE(SUBSTITUTE(SUBSTITUTE(SUBSTITUTE(SUBSTITUTE(SUBSTITUTE(SUBSTITUTE(UPPER($W$23:$Y$40&amp;""),"⌢",""),"⌣",""),"⌵",""),"－",""),"-","")," ",""),"　","")="TP"&amp;UPPER($E12&amp;"")))*3+SUMPRODUCT(--(SUBSTITUTE(SUBSTITUTE(SUBSTITUTE(SUBSTITUTE(SUBSTITUTE(SUBSTITUTE(SUBSTITUTE(UPPER($AA$23:$AC$40&amp;""),"⌢",""),"⌣",""),"⌵",""),"－",""),"-","")," ",""),"　","")=UPPER($E12&amp;"")))+SUMPRODUCT(--(SUBSTITUTE(SUBSTITUTE(SUBSTITUTE(SUBSTITUTE(SUBSTITUTE(SUBSTITUTE(SUBSTITUTE(UPPER($AA$23:$AC$40&amp;""),"⌢",""),"⌣",""),"⌵",""),"－",""),"-","")," ",""),"　","")=UPPER($E12&amp;"")&amp;"DP"))*2+SUMPRODUCT(--(SUBSTITUTE(SUBSTITUTE(SUBSTITUTE(SUBSTITUTE(SUBSTITUTE(SUBSTITUTE(SUBSTITUTE(UPPER($AA$23:$AC$40&amp;""),"⌢",""),"⌣",""),"⌵",""),"－",""),"-","")," ",""),"　","")="DP"&amp;UPPER($E12&amp;"")))*2+SUMPRODUCT(--(SUBSTITUTE(SUBSTITUTE(SUBSTITUTE(SUBSTITUTE(SUBSTITUTE(SUBSTITUTE(SUBSTITUTE(UPPER($AA$23:$AC$40&amp;""),"⌢",""),"⌣",""),"⌵",""),"－",""),"-","")," ",""),"　","")=UPPER($E12&amp;"")&amp;"TP"))*3+SUMPRODUCT(--(SUBSTITUTE(SUBSTITUTE(SUBSTITUTE(SUBSTITUTE(SUBSTITUTE(SUBSTITUTE(SUBSTITUTE(UPPER($AA$23:$AC$40&amp;""),"⌢",""),"⌣",""),"⌵",""),"－",""),"-","")," ",""),"　","")="TP"&amp;UPPER($E12&amp;"")))*3+SUMPRODUCT(--(SUBSTITUTE(SUBSTITUTE(SUBSTITUTE(SUBSTITUTE(SUBSTITUTE(SUBSTITUTE(SUBSTITUTE(UPPER($AE$23:$AG$40&amp;""),"⌢",""),"⌣",""),"⌵",""),"－",""),"-","")," ",""),"　","")=UPPER($E12&amp;"")))+SUMPRODUCT(--(SUBSTITUTE(SUBSTITUTE(SUBSTITUTE(SUBSTITUTE(SUBSTITUTE(SUBSTITUTE(SUBSTITUTE(UPPER($AE$23:$AG$40&amp;""),"⌢",""),"⌣",""),"⌵",""),"－",""),"-","")," ",""),"　","")=UPPER($E12&amp;"")&amp;"DP"))*2+SUMPRODUCT(--(SUBSTITUTE(SUBSTITUTE(SUBSTITUTE(SUBSTITUTE(SUBSTITUTE(SUBSTITUTE(SUBSTITUTE(UPPER($AE$23:$AG$40&amp;""),"⌢",""),"⌣",""),"⌵",""),"－",""),"-","")," ",""),"　","")="DP"&amp;UPPER($E12&amp;"")))*2+SUMPRODUCT(--(SUBSTITUTE(SUBSTITUTE(SUBSTITUTE(SUBSTITUTE(SUBSTITUTE(SUBSTITUTE(SUBSTITUTE(UPPER($AE$23:$AG$40&amp;""),"⌢",""),"⌣",""),"⌵",""),"－",""),"-","")," ",""),"　","")=UPPER($E12&amp;"")&amp;"TP"))*3+SUMPRODUCT(--(SUBSTITUTE(SUBSTITUTE(SUBSTITUTE(SUBSTITUTE(SUBSTITUTE(SUBSTITUTE(SUBSTITUTE(UPPER($AE$23:$AG$40&amp;""),"⌢",""),"⌣",""),"⌵",""),"－",""),"-","")," ",""),"　","")="TP"&amp;UPPER($E12&amp;"")))*3)</f>
        <v>0</v>
      </c>
      <c r="B12" s="52"/>
      <c r="C12" s="58"/>
      <c r="D12" s="274">
        <v>4</v>
      </c>
      <c r="E12" s="61" t="s">
        <v>163</v>
      </c>
      <c r="F12" s="250" t="s">
        <v>62</v>
      </c>
      <c r="G12" s="24"/>
      <c r="H12" s="2"/>
      <c r="I12" s="5"/>
      <c r="J12" s="8"/>
      <c r="K12" s="24" t="s">
        <v>183</v>
      </c>
      <c r="L12" s="2"/>
      <c r="M12" s="5"/>
      <c r="N12" s="8"/>
      <c r="O12" s="24" t="s">
        <v>183</v>
      </c>
      <c r="P12" s="2"/>
      <c r="Q12" s="5"/>
      <c r="R12" s="8"/>
      <c r="S12" s="24"/>
      <c r="T12" s="2"/>
      <c r="U12" s="5"/>
      <c r="V12" s="8"/>
      <c r="W12" s="24"/>
      <c r="X12" s="2"/>
      <c r="Y12" s="5"/>
      <c r="Z12" s="8"/>
      <c r="AA12" s="24"/>
      <c r="AB12" s="2"/>
      <c r="AC12" s="5"/>
      <c r="AD12" s="8"/>
      <c r="AE12" s="2"/>
      <c r="AF12" s="2"/>
      <c r="AG12" s="5"/>
      <c r="AH12" s="8"/>
      <c r="AI12" s="44">
        <f t="shared" si="2"/>
        <v>2</v>
      </c>
      <c r="AJ12" s="44">
        <f>SUMPRODUCT(--(SUBSTITUTE(SUBSTITUTE(SUBSTITUTE(SUBSTITUTE(SUBSTITUTE(SUBSTITUTE(SUBSTITUTE(UPPER(G12:AG12&amp;""),"⌢",""),"⌣",""),"⌵",""),"－",""),"-","")," ",""),"　","")="R"))+SUMPRODUCT(--(SUBSTITUTE(SUBSTITUTE(SUBSTITUTE(SUBSTITUTE(SUBSTITUTE(SUBSTITUTE(SUBSTITUTE(UPPER(G12:AG12&amp;""),"⌢",""),"⌣",""),"⌵",""),"－",""),"-","")," ",""),"　","")="HR"))*2</f>
        <v>0</v>
      </c>
      <c r="AK12" s="44">
        <f t="shared" si="4"/>
        <v>2</v>
      </c>
      <c r="AL12" s="44">
        <f>$A12</f>
        <v>0</v>
      </c>
      <c r="AM12" s="66"/>
      <c r="AO12" s="73">
        <v>30</v>
      </c>
      <c r="AP12" s="73" t="str">
        <v>黃雅苓</v>
      </c>
      <c r="AQ12" s="52">
        <f>SUMIF($F$3:$F$20,AP12,$AI$3:$AI$20)+SUMIF($F$3:$F$20,AP12&amp;" DF",$AI$3:$AI$20)+SUMIF($F$3:$F$20,AP12&amp;"DF",$AI$3:$AI$20)</f>
        <v>3</v>
      </c>
      <c r="AR12" s="73">
        <f>SUMIF($F$3:$F$20,AP12,$AJ$3:$AJ$20)+SUMIF($F$3:$F$20,AP12&amp;" DF",$AJ$3:$AJ$20)+SUMIF($F$3:$F$20,AP12&amp;"DF",$AJ$3:$AJ$20)</f>
        <v>0</v>
      </c>
      <c r="AS12" s="73">
        <f>SUMIF($F$3:$F$20,AP12,$AK$3:$AK$20)+SUMIF($F$3:$F$20,AP12&amp;" DF",$AK$3:$AK$20)+SUMIF($F$3:$F$20,AP12&amp;"DF",$AK$3:$AK$20)</f>
        <v>2</v>
      </c>
      <c r="AT12" s="73">
        <f>SUMIF($F$3:$F$20,AP12,$AL$3:$AL$20)+SUMIF($F$3:$F$20,AP12&amp;" DF",$AL$3:$AL$20)+SUMIF($F$3:$F$20,AP12&amp;"DF",$AL$3:$AL$20)</f>
        <v>0</v>
      </c>
    </row>
    <row r="13" spans="1:54" ht="15" customHeight="1">
      <c r="A13" s="52">
        <f>IF($E13="",0,SUMPRODUCT(--(SUBSTITUTE(SUBSTITUTE(SUBSTITUTE(SUBSTITUTE(SUBSTITUTE(SUBSTITUTE(SUBSTITUTE(UPPER($G$23:$I$40&amp;""),"⌢",""),"⌣",""),"⌵",""),"－",""),"-","")," ",""),"　","")=UPPER($E13&amp;"")))+SUMPRODUCT(--(SUBSTITUTE(SUBSTITUTE(SUBSTITUTE(SUBSTITUTE(SUBSTITUTE(SUBSTITUTE(SUBSTITUTE(UPPER($G$23:$I$40&amp;""),"⌢",""),"⌣",""),"⌵",""),"－",""),"-","")," ",""),"　","")=UPPER($E13&amp;"")&amp;"DP"))*2+SUMPRODUCT(--(SUBSTITUTE(SUBSTITUTE(SUBSTITUTE(SUBSTITUTE(SUBSTITUTE(SUBSTITUTE(SUBSTITUTE(UPPER($G$23:$I$40&amp;""),"⌢",""),"⌣",""),"⌵",""),"－",""),"-","")," ",""),"　","")="DP"&amp;UPPER($E13&amp;"")))*2+SUMPRODUCT(--(SUBSTITUTE(SUBSTITUTE(SUBSTITUTE(SUBSTITUTE(SUBSTITUTE(SUBSTITUTE(SUBSTITUTE(UPPER($G$23:$I$40&amp;""),"⌢",""),"⌣",""),"⌵",""),"－",""),"-","")," ",""),"　","")=UPPER($E13&amp;"")&amp;"TP"))*3+SUMPRODUCT(--(SUBSTITUTE(SUBSTITUTE(SUBSTITUTE(SUBSTITUTE(SUBSTITUTE(SUBSTITUTE(SUBSTITUTE(UPPER($G$23:$I$40&amp;""),"⌢",""),"⌣",""),"⌵",""),"－",""),"-","")," ",""),"　","")="TP"&amp;UPPER($E13&amp;"")))*3+SUMPRODUCT(--(SUBSTITUTE(SUBSTITUTE(SUBSTITUTE(SUBSTITUTE(SUBSTITUTE(SUBSTITUTE(SUBSTITUTE(UPPER($K$23:$M$40&amp;""),"⌢",""),"⌣",""),"⌵",""),"－",""),"-","")," ",""),"　","")=UPPER($E13&amp;"")))+SUMPRODUCT(--(SUBSTITUTE(SUBSTITUTE(SUBSTITUTE(SUBSTITUTE(SUBSTITUTE(SUBSTITUTE(SUBSTITUTE(UPPER($K$23:$M$40&amp;""),"⌢",""),"⌣",""),"⌵",""),"－",""),"-","")," ",""),"　","")=UPPER($E13&amp;"")&amp;"DP"))*2+SUMPRODUCT(--(SUBSTITUTE(SUBSTITUTE(SUBSTITUTE(SUBSTITUTE(SUBSTITUTE(SUBSTITUTE(SUBSTITUTE(UPPER($K$23:$M$40&amp;""),"⌢",""),"⌣",""),"⌵",""),"－",""),"-","")," ",""),"　","")="DP"&amp;UPPER($E13&amp;"")))*2+SUMPRODUCT(--(SUBSTITUTE(SUBSTITUTE(SUBSTITUTE(SUBSTITUTE(SUBSTITUTE(SUBSTITUTE(SUBSTITUTE(UPPER($K$23:$M$40&amp;""),"⌢",""),"⌣",""),"⌵",""),"－",""),"-","")," ",""),"　","")=UPPER($E13&amp;"")&amp;"TP"))*3+SUMPRODUCT(--(SUBSTITUTE(SUBSTITUTE(SUBSTITUTE(SUBSTITUTE(SUBSTITUTE(SUBSTITUTE(SUBSTITUTE(UPPER($K$23:$M$40&amp;""),"⌢",""),"⌣",""),"⌵",""),"－",""),"-","")," ",""),"　","")="TP"&amp;UPPER($E13&amp;"")))*3+SUMPRODUCT(--(SUBSTITUTE(SUBSTITUTE(SUBSTITUTE(SUBSTITUTE(SUBSTITUTE(SUBSTITUTE(SUBSTITUTE(UPPER($O$23:$Q$40&amp;""),"⌢",""),"⌣",""),"⌵",""),"－",""),"-","")," ",""),"　","")=UPPER($E13&amp;"")))+SUMPRODUCT(--(SUBSTITUTE(SUBSTITUTE(SUBSTITUTE(SUBSTITUTE(SUBSTITUTE(SUBSTITUTE(SUBSTITUTE(UPPER($O$23:$Q$40&amp;""),"⌢",""),"⌣",""),"⌵",""),"－",""),"-","")," ",""),"　","")=UPPER($E13&amp;"")&amp;"DP"))*2+SUMPRODUCT(--(SUBSTITUTE(SUBSTITUTE(SUBSTITUTE(SUBSTITUTE(SUBSTITUTE(SUBSTITUTE(SUBSTITUTE(UPPER($O$23:$Q$40&amp;""),"⌢",""),"⌣",""),"⌵",""),"－",""),"-","")," ",""),"　","")="DP"&amp;UPPER($E13&amp;"")))*2+SUMPRODUCT(--(SUBSTITUTE(SUBSTITUTE(SUBSTITUTE(SUBSTITUTE(SUBSTITUTE(SUBSTITUTE(SUBSTITUTE(UPPER($O$23:$Q$40&amp;""),"⌢",""),"⌣",""),"⌵",""),"－",""),"-","")," ",""),"　","")=UPPER($E13&amp;"")&amp;"TP"))*3+SUMPRODUCT(--(SUBSTITUTE(SUBSTITUTE(SUBSTITUTE(SUBSTITUTE(SUBSTITUTE(SUBSTITUTE(SUBSTITUTE(UPPER($O$23:$Q$40&amp;""),"⌢",""),"⌣",""),"⌵",""),"－",""),"-","")," ",""),"　","")="TP"&amp;UPPER($E13&amp;"")))*3+SUMPRODUCT(--(SUBSTITUTE(SUBSTITUTE(SUBSTITUTE(SUBSTITUTE(SUBSTITUTE(SUBSTITUTE(SUBSTITUTE(UPPER($S$23:$U$40&amp;""),"⌢",""),"⌣",""),"⌵",""),"－",""),"-","")," ",""),"　","")=UPPER($E13&amp;"")))+SUMPRODUCT(--(SUBSTITUTE(SUBSTITUTE(SUBSTITUTE(SUBSTITUTE(SUBSTITUTE(SUBSTITUTE(SUBSTITUTE(UPPER($S$23:$U$40&amp;""),"⌢",""),"⌣",""),"⌵",""),"－",""),"-","")," ",""),"　","")=UPPER($E13&amp;"")&amp;"DP"))*2+SUMPRODUCT(--(SUBSTITUTE(SUBSTITUTE(SUBSTITUTE(SUBSTITUTE(SUBSTITUTE(SUBSTITUTE(SUBSTITUTE(UPPER($S$23:$U$40&amp;""),"⌢",""),"⌣",""),"⌵",""),"－",""),"-","")," ",""),"　","")="DP"&amp;UPPER($E13&amp;"")))*2+SUMPRODUCT(--(SUBSTITUTE(SUBSTITUTE(SUBSTITUTE(SUBSTITUTE(SUBSTITUTE(SUBSTITUTE(SUBSTITUTE(UPPER($S$23:$U$40&amp;""),"⌢",""),"⌣",""),"⌵",""),"－",""),"-","")," ",""),"　","")=UPPER($E13&amp;"")&amp;"TP"))*3+SUMPRODUCT(--(SUBSTITUTE(SUBSTITUTE(SUBSTITUTE(SUBSTITUTE(SUBSTITUTE(SUBSTITUTE(SUBSTITUTE(UPPER($S$23:$U$40&amp;""),"⌢",""),"⌣",""),"⌵",""),"－",""),"-","")," ",""),"　","")="TP"&amp;UPPER($E13&amp;"")))*3+SUMPRODUCT(--(SUBSTITUTE(SUBSTITUTE(SUBSTITUTE(SUBSTITUTE(SUBSTITUTE(SUBSTITUTE(SUBSTITUTE(UPPER($W$23:$Y$40&amp;""),"⌢",""),"⌣",""),"⌵",""),"－",""),"-","")," ",""),"　","")=UPPER($E13&amp;"")))+SUMPRODUCT(--(SUBSTITUTE(SUBSTITUTE(SUBSTITUTE(SUBSTITUTE(SUBSTITUTE(SUBSTITUTE(SUBSTITUTE(UPPER($W$23:$Y$40&amp;""),"⌢",""),"⌣",""),"⌵",""),"－",""),"-","")," ",""),"　","")=UPPER($E13&amp;"")&amp;"DP"))*2+SUMPRODUCT(--(SUBSTITUTE(SUBSTITUTE(SUBSTITUTE(SUBSTITUTE(SUBSTITUTE(SUBSTITUTE(SUBSTITUTE(UPPER($W$23:$Y$40&amp;""),"⌢",""),"⌣",""),"⌵",""),"－",""),"-","")," ",""),"　","")="DP"&amp;UPPER($E13&amp;"")))*2+SUMPRODUCT(--(SUBSTITUTE(SUBSTITUTE(SUBSTITUTE(SUBSTITUTE(SUBSTITUTE(SUBSTITUTE(SUBSTITUTE(UPPER($W$23:$Y$40&amp;""),"⌢",""),"⌣",""),"⌵",""),"－",""),"-","")," ",""),"　","")=UPPER($E13&amp;"")&amp;"TP"))*3+SUMPRODUCT(--(SUBSTITUTE(SUBSTITUTE(SUBSTITUTE(SUBSTITUTE(SUBSTITUTE(SUBSTITUTE(SUBSTITUTE(UPPER($W$23:$Y$40&amp;""),"⌢",""),"⌣",""),"⌵",""),"－",""),"-","")," ",""),"　","")="TP"&amp;UPPER($E13&amp;"")))*3+SUMPRODUCT(--(SUBSTITUTE(SUBSTITUTE(SUBSTITUTE(SUBSTITUTE(SUBSTITUTE(SUBSTITUTE(SUBSTITUTE(UPPER($AA$23:$AC$40&amp;""),"⌢",""),"⌣",""),"⌵",""),"－",""),"-","")," ",""),"　","")=UPPER($E13&amp;"")))+SUMPRODUCT(--(SUBSTITUTE(SUBSTITUTE(SUBSTITUTE(SUBSTITUTE(SUBSTITUTE(SUBSTITUTE(SUBSTITUTE(UPPER($AA$23:$AC$40&amp;""),"⌢",""),"⌣",""),"⌵",""),"－",""),"-","")," ",""),"　","")=UPPER($E13&amp;"")&amp;"DP"))*2+SUMPRODUCT(--(SUBSTITUTE(SUBSTITUTE(SUBSTITUTE(SUBSTITUTE(SUBSTITUTE(SUBSTITUTE(SUBSTITUTE(UPPER($AA$23:$AC$40&amp;""),"⌢",""),"⌣",""),"⌵",""),"－",""),"-","")," ",""),"　","")="DP"&amp;UPPER($E13&amp;"")))*2+SUMPRODUCT(--(SUBSTITUTE(SUBSTITUTE(SUBSTITUTE(SUBSTITUTE(SUBSTITUTE(SUBSTITUTE(SUBSTITUTE(UPPER($AA$23:$AC$40&amp;""),"⌢",""),"⌣",""),"⌵",""),"－",""),"-","")," ",""),"　","")=UPPER($E13&amp;"")&amp;"TP"))*3+SUMPRODUCT(--(SUBSTITUTE(SUBSTITUTE(SUBSTITUTE(SUBSTITUTE(SUBSTITUTE(SUBSTITUTE(SUBSTITUTE(UPPER($AA$23:$AC$40&amp;""),"⌢",""),"⌣",""),"⌵",""),"－",""),"-","")," ",""),"　","")="TP"&amp;UPPER($E13&amp;"")))*3+SUMPRODUCT(--(SUBSTITUTE(SUBSTITUTE(SUBSTITUTE(SUBSTITUTE(SUBSTITUTE(SUBSTITUTE(SUBSTITUTE(UPPER($AE$23:$AG$40&amp;""),"⌢",""),"⌣",""),"⌵",""),"－",""),"-","")," ",""),"　","")=UPPER($E13&amp;"")))+SUMPRODUCT(--(SUBSTITUTE(SUBSTITUTE(SUBSTITUTE(SUBSTITUTE(SUBSTITUTE(SUBSTITUTE(SUBSTITUTE(UPPER($AE$23:$AG$40&amp;""),"⌢",""),"⌣",""),"⌵",""),"－",""),"-","")," ",""),"　","")=UPPER($E13&amp;"")&amp;"DP"))*2+SUMPRODUCT(--(SUBSTITUTE(SUBSTITUTE(SUBSTITUTE(SUBSTITUTE(SUBSTITUTE(SUBSTITUTE(SUBSTITUTE(UPPER($AE$23:$AG$40&amp;""),"⌢",""),"⌣",""),"⌵",""),"－",""),"-","")," ",""),"　","")="DP"&amp;UPPER($E13&amp;"")))*2+SUMPRODUCT(--(SUBSTITUTE(SUBSTITUTE(SUBSTITUTE(SUBSTITUTE(SUBSTITUTE(SUBSTITUTE(SUBSTITUTE(UPPER($AE$23:$AG$40&amp;""),"⌢",""),"⌣",""),"⌵",""),"－",""),"-","")," ",""),"　","")=UPPER($E13&amp;"")&amp;"TP"))*3+SUMPRODUCT(--(SUBSTITUTE(SUBSTITUTE(SUBSTITUTE(SUBSTITUTE(SUBSTITUTE(SUBSTITUTE(SUBSTITUTE(UPPER($AE$23:$AG$40&amp;""),"⌢",""),"⌣",""),"⌵",""),"－",""),"-","")," ",""),"　","")="TP"&amp;UPPER($E13&amp;"")))*3)</f>
        <v>0</v>
      </c>
      <c r="B13" s="52"/>
      <c r="C13" s="58"/>
      <c r="D13" s="275"/>
      <c r="E13" s="61" t="s">
        <v>186</v>
      </c>
      <c r="F13" s="250" t="s">
        <v>121</v>
      </c>
      <c r="G13" s="22"/>
      <c r="H13" s="3"/>
      <c r="I13" s="6"/>
      <c r="J13" s="8"/>
      <c r="K13" s="22"/>
      <c r="L13" s="3"/>
      <c r="M13" s="6"/>
      <c r="N13" s="8"/>
      <c r="O13" s="22"/>
      <c r="P13" s="3"/>
      <c r="Q13" s="6"/>
      <c r="R13" s="8"/>
      <c r="S13" s="22"/>
      <c r="T13" s="3"/>
      <c r="U13" s="6"/>
      <c r="V13" s="8"/>
      <c r="W13" s="22" t="s">
        <v>183</v>
      </c>
      <c r="X13" s="3"/>
      <c r="Y13" s="6"/>
      <c r="Z13" s="8"/>
      <c r="AA13" s="22"/>
      <c r="AB13" s="3"/>
      <c r="AC13" s="6"/>
      <c r="AD13" s="8"/>
      <c r="AE13" s="3"/>
      <c r="AF13" s="3"/>
      <c r="AG13" s="6"/>
      <c r="AH13" s="8"/>
      <c r="AI13" s="44">
        <f t="shared" si="2"/>
        <v>1</v>
      </c>
      <c r="AJ13" s="44">
        <f>SUMPRODUCT(--(SUBSTITUTE(SUBSTITUTE(SUBSTITUTE(SUBSTITUTE(SUBSTITUTE(SUBSTITUTE(SUBSTITUTE(UPPER(G13:AG13&amp;""),"⌢",""),"⌣",""),"⌵",""),"－",""),"-","")," ",""),"　","")="R"))+SUMPRODUCT(--(SUBSTITUTE(SUBSTITUTE(SUBSTITUTE(SUBSTITUTE(SUBSTITUTE(SUBSTITUTE(SUBSTITUTE(UPPER(G13:AG13&amp;""),"⌢",""),"⌣",""),"⌵",""),"－",""),"-","")," ",""),"　","")="HR"))*2</f>
        <v>0</v>
      </c>
      <c r="AK13" s="44">
        <f t="shared" si="4"/>
        <v>1</v>
      </c>
      <c r="AL13" s="44">
        <f>$A13</f>
        <v>0</v>
      </c>
      <c r="AM13" s="68"/>
      <c r="AO13" s="73"/>
      <c r="AP13" s="73"/>
      <c r="AQ13" s="73"/>
      <c r="AR13" s="73"/>
      <c r="AS13" s="73"/>
      <c r="AT13" s="73"/>
    </row>
    <row r="14" spans="1:54" ht="15" customHeight="1">
      <c r="A14" s="52">
        <f>IF($E14="",0,SUMPRODUCT(--(SUBSTITUTE(SUBSTITUTE(SUBSTITUTE(SUBSTITUTE(SUBSTITUTE(SUBSTITUTE(SUBSTITUTE(UPPER($G$23:$I$40&amp;""),"⌢",""),"⌣",""),"⌵",""),"－",""),"-","")," ",""),"　","")=UPPER($E14&amp;"")))+SUMPRODUCT(--(SUBSTITUTE(SUBSTITUTE(SUBSTITUTE(SUBSTITUTE(SUBSTITUTE(SUBSTITUTE(SUBSTITUTE(UPPER($G$23:$I$40&amp;""),"⌢",""),"⌣",""),"⌵",""),"－",""),"-","")," ",""),"　","")=UPPER($E14&amp;"")&amp;"DP"))*2+SUMPRODUCT(--(SUBSTITUTE(SUBSTITUTE(SUBSTITUTE(SUBSTITUTE(SUBSTITUTE(SUBSTITUTE(SUBSTITUTE(UPPER($G$23:$I$40&amp;""),"⌢",""),"⌣",""),"⌵",""),"－",""),"-","")," ",""),"　","")="DP"&amp;UPPER($E14&amp;"")))*2+SUMPRODUCT(--(SUBSTITUTE(SUBSTITUTE(SUBSTITUTE(SUBSTITUTE(SUBSTITUTE(SUBSTITUTE(SUBSTITUTE(UPPER($G$23:$I$40&amp;""),"⌢",""),"⌣",""),"⌵",""),"－",""),"-","")," ",""),"　","")=UPPER($E14&amp;"")&amp;"TP"))*3+SUMPRODUCT(--(SUBSTITUTE(SUBSTITUTE(SUBSTITUTE(SUBSTITUTE(SUBSTITUTE(SUBSTITUTE(SUBSTITUTE(UPPER($G$23:$I$40&amp;""),"⌢",""),"⌣",""),"⌵",""),"－",""),"-","")," ",""),"　","")="TP"&amp;UPPER($E14&amp;"")))*3+SUMPRODUCT(--(SUBSTITUTE(SUBSTITUTE(SUBSTITUTE(SUBSTITUTE(SUBSTITUTE(SUBSTITUTE(SUBSTITUTE(UPPER($K$23:$M$40&amp;""),"⌢",""),"⌣",""),"⌵",""),"－",""),"-","")," ",""),"　","")=UPPER($E14&amp;"")))+SUMPRODUCT(--(SUBSTITUTE(SUBSTITUTE(SUBSTITUTE(SUBSTITUTE(SUBSTITUTE(SUBSTITUTE(SUBSTITUTE(UPPER($K$23:$M$40&amp;""),"⌢",""),"⌣",""),"⌵",""),"－",""),"-","")," ",""),"　","")=UPPER($E14&amp;"")&amp;"DP"))*2+SUMPRODUCT(--(SUBSTITUTE(SUBSTITUTE(SUBSTITUTE(SUBSTITUTE(SUBSTITUTE(SUBSTITUTE(SUBSTITUTE(UPPER($K$23:$M$40&amp;""),"⌢",""),"⌣",""),"⌵",""),"－",""),"-","")," ",""),"　","")="DP"&amp;UPPER($E14&amp;"")))*2+SUMPRODUCT(--(SUBSTITUTE(SUBSTITUTE(SUBSTITUTE(SUBSTITUTE(SUBSTITUTE(SUBSTITUTE(SUBSTITUTE(UPPER($K$23:$M$40&amp;""),"⌢",""),"⌣",""),"⌵",""),"－",""),"-","")," ",""),"　","")=UPPER($E14&amp;"")&amp;"TP"))*3+SUMPRODUCT(--(SUBSTITUTE(SUBSTITUTE(SUBSTITUTE(SUBSTITUTE(SUBSTITUTE(SUBSTITUTE(SUBSTITUTE(UPPER($K$23:$M$40&amp;""),"⌢",""),"⌣",""),"⌵",""),"－",""),"-","")," ",""),"　","")="TP"&amp;UPPER($E14&amp;"")))*3+SUMPRODUCT(--(SUBSTITUTE(SUBSTITUTE(SUBSTITUTE(SUBSTITUTE(SUBSTITUTE(SUBSTITUTE(SUBSTITUTE(UPPER($O$23:$Q$40&amp;""),"⌢",""),"⌣",""),"⌵",""),"－",""),"-","")," ",""),"　","")=UPPER($E14&amp;"")))+SUMPRODUCT(--(SUBSTITUTE(SUBSTITUTE(SUBSTITUTE(SUBSTITUTE(SUBSTITUTE(SUBSTITUTE(SUBSTITUTE(UPPER($O$23:$Q$40&amp;""),"⌢",""),"⌣",""),"⌵",""),"－",""),"-","")," ",""),"　","")=UPPER($E14&amp;"")&amp;"DP"))*2+SUMPRODUCT(--(SUBSTITUTE(SUBSTITUTE(SUBSTITUTE(SUBSTITUTE(SUBSTITUTE(SUBSTITUTE(SUBSTITUTE(UPPER($O$23:$Q$40&amp;""),"⌢",""),"⌣",""),"⌵",""),"－",""),"-","")," ",""),"　","")="DP"&amp;UPPER($E14&amp;"")))*2+SUMPRODUCT(--(SUBSTITUTE(SUBSTITUTE(SUBSTITUTE(SUBSTITUTE(SUBSTITUTE(SUBSTITUTE(SUBSTITUTE(UPPER($O$23:$Q$40&amp;""),"⌢",""),"⌣",""),"⌵",""),"－",""),"-","")," ",""),"　","")=UPPER($E14&amp;"")&amp;"TP"))*3+SUMPRODUCT(--(SUBSTITUTE(SUBSTITUTE(SUBSTITUTE(SUBSTITUTE(SUBSTITUTE(SUBSTITUTE(SUBSTITUTE(UPPER($O$23:$Q$40&amp;""),"⌢",""),"⌣",""),"⌵",""),"－",""),"-","")," ",""),"　","")="TP"&amp;UPPER($E14&amp;"")))*3+SUMPRODUCT(--(SUBSTITUTE(SUBSTITUTE(SUBSTITUTE(SUBSTITUTE(SUBSTITUTE(SUBSTITUTE(SUBSTITUTE(UPPER($S$23:$U$40&amp;""),"⌢",""),"⌣",""),"⌵",""),"－",""),"-","")," ",""),"　","")=UPPER($E14&amp;"")))+SUMPRODUCT(--(SUBSTITUTE(SUBSTITUTE(SUBSTITUTE(SUBSTITUTE(SUBSTITUTE(SUBSTITUTE(SUBSTITUTE(UPPER($S$23:$U$40&amp;""),"⌢",""),"⌣",""),"⌵",""),"－",""),"-","")," ",""),"　","")=UPPER($E14&amp;"")&amp;"DP"))*2+SUMPRODUCT(--(SUBSTITUTE(SUBSTITUTE(SUBSTITUTE(SUBSTITUTE(SUBSTITUTE(SUBSTITUTE(SUBSTITUTE(UPPER($S$23:$U$40&amp;""),"⌢",""),"⌣",""),"⌵",""),"－",""),"-","")," ",""),"　","")="DP"&amp;UPPER($E14&amp;"")))*2+SUMPRODUCT(--(SUBSTITUTE(SUBSTITUTE(SUBSTITUTE(SUBSTITUTE(SUBSTITUTE(SUBSTITUTE(SUBSTITUTE(UPPER($S$23:$U$40&amp;""),"⌢",""),"⌣",""),"⌵",""),"－",""),"-","")," ",""),"　","")=UPPER($E14&amp;"")&amp;"TP"))*3+SUMPRODUCT(--(SUBSTITUTE(SUBSTITUTE(SUBSTITUTE(SUBSTITUTE(SUBSTITUTE(SUBSTITUTE(SUBSTITUTE(UPPER($S$23:$U$40&amp;""),"⌢",""),"⌣",""),"⌵",""),"－",""),"-","")," ",""),"　","")="TP"&amp;UPPER($E14&amp;"")))*3+SUMPRODUCT(--(SUBSTITUTE(SUBSTITUTE(SUBSTITUTE(SUBSTITUTE(SUBSTITUTE(SUBSTITUTE(SUBSTITUTE(UPPER($W$23:$Y$40&amp;""),"⌢",""),"⌣",""),"⌵",""),"－",""),"-","")," ",""),"　","")=UPPER($E14&amp;"")))+SUMPRODUCT(--(SUBSTITUTE(SUBSTITUTE(SUBSTITUTE(SUBSTITUTE(SUBSTITUTE(SUBSTITUTE(SUBSTITUTE(UPPER($W$23:$Y$40&amp;""),"⌢",""),"⌣",""),"⌵",""),"－",""),"-","")," ",""),"　","")=UPPER($E14&amp;"")&amp;"DP"))*2+SUMPRODUCT(--(SUBSTITUTE(SUBSTITUTE(SUBSTITUTE(SUBSTITUTE(SUBSTITUTE(SUBSTITUTE(SUBSTITUTE(UPPER($W$23:$Y$40&amp;""),"⌢",""),"⌣",""),"⌵",""),"－",""),"-","")," ",""),"　","")="DP"&amp;UPPER($E14&amp;"")))*2+SUMPRODUCT(--(SUBSTITUTE(SUBSTITUTE(SUBSTITUTE(SUBSTITUTE(SUBSTITUTE(SUBSTITUTE(SUBSTITUTE(UPPER($W$23:$Y$40&amp;""),"⌢",""),"⌣",""),"⌵",""),"－",""),"-","")," ",""),"　","")=UPPER($E14&amp;"")&amp;"TP"))*3+SUMPRODUCT(--(SUBSTITUTE(SUBSTITUTE(SUBSTITUTE(SUBSTITUTE(SUBSTITUTE(SUBSTITUTE(SUBSTITUTE(UPPER($W$23:$Y$40&amp;""),"⌢",""),"⌣",""),"⌵",""),"－",""),"-","")," ",""),"　","")="TP"&amp;UPPER($E14&amp;"")))*3+SUMPRODUCT(--(SUBSTITUTE(SUBSTITUTE(SUBSTITUTE(SUBSTITUTE(SUBSTITUTE(SUBSTITUTE(SUBSTITUTE(UPPER($AA$23:$AC$40&amp;""),"⌢",""),"⌣",""),"⌵",""),"－",""),"-","")," ",""),"　","")=UPPER($E14&amp;"")))+SUMPRODUCT(--(SUBSTITUTE(SUBSTITUTE(SUBSTITUTE(SUBSTITUTE(SUBSTITUTE(SUBSTITUTE(SUBSTITUTE(UPPER($AA$23:$AC$40&amp;""),"⌢",""),"⌣",""),"⌵",""),"－",""),"-","")," ",""),"　","")=UPPER($E14&amp;"")&amp;"DP"))*2+SUMPRODUCT(--(SUBSTITUTE(SUBSTITUTE(SUBSTITUTE(SUBSTITUTE(SUBSTITUTE(SUBSTITUTE(SUBSTITUTE(UPPER($AA$23:$AC$40&amp;""),"⌢",""),"⌣",""),"⌵",""),"－",""),"-","")," ",""),"　","")="DP"&amp;UPPER($E14&amp;"")))*2+SUMPRODUCT(--(SUBSTITUTE(SUBSTITUTE(SUBSTITUTE(SUBSTITUTE(SUBSTITUTE(SUBSTITUTE(SUBSTITUTE(UPPER($AA$23:$AC$40&amp;""),"⌢",""),"⌣",""),"⌵",""),"－",""),"-","")," ",""),"　","")=UPPER($E14&amp;"")&amp;"TP"))*3+SUMPRODUCT(--(SUBSTITUTE(SUBSTITUTE(SUBSTITUTE(SUBSTITUTE(SUBSTITUTE(SUBSTITUTE(SUBSTITUTE(UPPER($AA$23:$AC$40&amp;""),"⌢",""),"⌣",""),"⌵",""),"－",""),"-","")," ",""),"　","")="TP"&amp;UPPER($E14&amp;"")))*3+SUMPRODUCT(--(SUBSTITUTE(SUBSTITUTE(SUBSTITUTE(SUBSTITUTE(SUBSTITUTE(SUBSTITUTE(SUBSTITUTE(UPPER($AE$23:$AG$40&amp;""),"⌢",""),"⌣",""),"⌵",""),"－",""),"-","")," ",""),"　","")=UPPER($E14&amp;"")))+SUMPRODUCT(--(SUBSTITUTE(SUBSTITUTE(SUBSTITUTE(SUBSTITUTE(SUBSTITUTE(SUBSTITUTE(SUBSTITUTE(UPPER($AE$23:$AG$40&amp;""),"⌢",""),"⌣",""),"⌵",""),"－",""),"-","")," ",""),"　","")=UPPER($E14&amp;"")&amp;"DP"))*2+SUMPRODUCT(--(SUBSTITUTE(SUBSTITUTE(SUBSTITUTE(SUBSTITUTE(SUBSTITUTE(SUBSTITUTE(SUBSTITUTE(UPPER($AE$23:$AG$40&amp;""),"⌢",""),"⌣",""),"⌵",""),"－",""),"-","")," ",""),"　","")="DP"&amp;UPPER($E14&amp;"")))*2+SUMPRODUCT(--(SUBSTITUTE(SUBSTITUTE(SUBSTITUTE(SUBSTITUTE(SUBSTITUTE(SUBSTITUTE(SUBSTITUTE(UPPER($AE$23:$AG$40&amp;""),"⌢",""),"⌣",""),"⌵",""),"－",""),"-","")," ",""),"　","")=UPPER($E14&amp;"")&amp;"TP"))*3+SUMPRODUCT(--(SUBSTITUTE(SUBSTITUTE(SUBSTITUTE(SUBSTITUTE(SUBSTITUTE(SUBSTITUTE(SUBSTITUTE(UPPER($AE$23:$AG$40&amp;""),"⌢",""),"⌣",""),"⌵",""),"－",""),"-","")," ",""),"　","")="TP"&amp;UPPER($E14&amp;"")))*3)</f>
        <v>0</v>
      </c>
      <c r="B14" s="52"/>
      <c r="C14" s="58"/>
      <c r="D14" s="276"/>
      <c r="E14" s="61"/>
      <c r="F14" s="250"/>
      <c r="G14" s="23"/>
      <c r="H14" s="4"/>
      <c r="I14" s="7"/>
      <c r="J14" s="8"/>
      <c r="K14" s="23"/>
      <c r="L14" s="4"/>
      <c r="M14" s="7"/>
      <c r="N14" s="8"/>
      <c r="O14" s="23"/>
      <c r="P14" s="4"/>
      <c r="Q14" s="7"/>
      <c r="R14" s="8"/>
      <c r="S14" s="23"/>
      <c r="T14" s="4"/>
      <c r="U14" s="7"/>
      <c r="V14" s="8"/>
      <c r="W14" s="23"/>
      <c r="X14" s="4"/>
      <c r="Y14" s="7"/>
      <c r="Z14" s="8"/>
      <c r="AA14" s="23"/>
      <c r="AB14" s="4"/>
      <c r="AC14" s="7"/>
      <c r="AD14" s="8"/>
      <c r="AE14" s="4"/>
      <c r="AF14" s="4"/>
      <c r="AG14" s="7"/>
      <c r="AH14" s="8"/>
      <c r="AI14" s="44">
        <f t="shared" si="2"/>
        <v>0</v>
      </c>
      <c r="AJ14" s="44">
        <f>SUMPRODUCT(--(SUBSTITUTE(SUBSTITUTE(SUBSTITUTE(SUBSTITUTE(SUBSTITUTE(SUBSTITUTE(SUBSTITUTE(UPPER(G14:AG14&amp;""),"⌢",""),"⌣",""),"⌵",""),"－",""),"-","")," ",""),"　","")="R"))+SUMPRODUCT(--(SUBSTITUTE(SUBSTITUTE(SUBSTITUTE(SUBSTITUTE(SUBSTITUTE(SUBSTITUTE(SUBSTITUTE(UPPER(G14:AG14&amp;""),"⌢",""),"⌣",""),"⌵",""),"－",""),"-","")," ",""),"　","")="HR"))*2</f>
        <v>0</v>
      </c>
      <c r="AK14" s="44">
        <f t="shared" si="4"/>
        <v>0</v>
      </c>
      <c r="AL14" s="44">
        <f>$A14</f>
        <v>0</v>
      </c>
      <c r="AM14" s="68" t="s">
        <v>11</v>
      </c>
      <c r="AO14" s="73"/>
      <c r="AP14" s="73"/>
      <c r="AQ14" s="73"/>
      <c r="AR14" s="73"/>
      <c r="AS14" s="73"/>
      <c r="AT14" s="73"/>
    </row>
    <row r="15" spans="1:54" ht="15" customHeight="1">
      <c r="A15" s="52">
        <f>IF($E15="",0,SUMPRODUCT(--(SUBSTITUTE(SUBSTITUTE(SUBSTITUTE(SUBSTITUTE(SUBSTITUTE(SUBSTITUTE(SUBSTITUTE(UPPER($G$23:$I$40&amp;""),"⌢",""),"⌣",""),"⌵",""),"－",""),"-","")," ",""),"　","")=UPPER($E15&amp;"")))+SUMPRODUCT(--(SUBSTITUTE(SUBSTITUTE(SUBSTITUTE(SUBSTITUTE(SUBSTITUTE(SUBSTITUTE(SUBSTITUTE(UPPER($G$23:$I$40&amp;""),"⌢",""),"⌣",""),"⌵",""),"－",""),"-","")," ",""),"　","")=UPPER($E15&amp;"")&amp;"DP"))*2+SUMPRODUCT(--(SUBSTITUTE(SUBSTITUTE(SUBSTITUTE(SUBSTITUTE(SUBSTITUTE(SUBSTITUTE(SUBSTITUTE(UPPER($G$23:$I$40&amp;""),"⌢",""),"⌣",""),"⌵",""),"－",""),"-","")," ",""),"　","")="DP"&amp;UPPER($E15&amp;"")))*2+SUMPRODUCT(--(SUBSTITUTE(SUBSTITUTE(SUBSTITUTE(SUBSTITUTE(SUBSTITUTE(SUBSTITUTE(SUBSTITUTE(UPPER($G$23:$I$40&amp;""),"⌢",""),"⌣",""),"⌵",""),"－",""),"-","")," ",""),"　","")=UPPER($E15&amp;"")&amp;"TP"))*3+SUMPRODUCT(--(SUBSTITUTE(SUBSTITUTE(SUBSTITUTE(SUBSTITUTE(SUBSTITUTE(SUBSTITUTE(SUBSTITUTE(UPPER($G$23:$I$40&amp;""),"⌢",""),"⌣",""),"⌵",""),"－",""),"-","")," ",""),"　","")="TP"&amp;UPPER($E15&amp;"")))*3+SUMPRODUCT(--(SUBSTITUTE(SUBSTITUTE(SUBSTITUTE(SUBSTITUTE(SUBSTITUTE(SUBSTITUTE(SUBSTITUTE(UPPER($K$23:$M$40&amp;""),"⌢",""),"⌣",""),"⌵",""),"－",""),"-","")," ",""),"　","")=UPPER($E15&amp;"")))+SUMPRODUCT(--(SUBSTITUTE(SUBSTITUTE(SUBSTITUTE(SUBSTITUTE(SUBSTITUTE(SUBSTITUTE(SUBSTITUTE(UPPER($K$23:$M$40&amp;""),"⌢",""),"⌣",""),"⌵",""),"－",""),"-","")," ",""),"　","")=UPPER($E15&amp;"")&amp;"DP"))*2+SUMPRODUCT(--(SUBSTITUTE(SUBSTITUTE(SUBSTITUTE(SUBSTITUTE(SUBSTITUTE(SUBSTITUTE(SUBSTITUTE(UPPER($K$23:$M$40&amp;""),"⌢",""),"⌣",""),"⌵",""),"－",""),"-","")," ",""),"　","")="DP"&amp;UPPER($E15&amp;"")))*2+SUMPRODUCT(--(SUBSTITUTE(SUBSTITUTE(SUBSTITUTE(SUBSTITUTE(SUBSTITUTE(SUBSTITUTE(SUBSTITUTE(UPPER($K$23:$M$40&amp;""),"⌢",""),"⌣",""),"⌵",""),"－",""),"-","")," ",""),"　","")=UPPER($E15&amp;"")&amp;"TP"))*3+SUMPRODUCT(--(SUBSTITUTE(SUBSTITUTE(SUBSTITUTE(SUBSTITUTE(SUBSTITUTE(SUBSTITUTE(SUBSTITUTE(UPPER($K$23:$M$40&amp;""),"⌢",""),"⌣",""),"⌵",""),"－",""),"-","")," ",""),"　","")="TP"&amp;UPPER($E15&amp;"")))*3+SUMPRODUCT(--(SUBSTITUTE(SUBSTITUTE(SUBSTITUTE(SUBSTITUTE(SUBSTITUTE(SUBSTITUTE(SUBSTITUTE(UPPER($O$23:$Q$40&amp;""),"⌢",""),"⌣",""),"⌵",""),"－",""),"-","")," ",""),"　","")=UPPER($E15&amp;"")))+SUMPRODUCT(--(SUBSTITUTE(SUBSTITUTE(SUBSTITUTE(SUBSTITUTE(SUBSTITUTE(SUBSTITUTE(SUBSTITUTE(UPPER($O$23:$Q$40&amp;""),"⌢",""),"⌣",""),"⌵",""),"－",""),"-","")," ",""),"　","")=UPPER($E15&amp;"")&amp;"DP"))*2+SUMPRODUCT(--(SUBSTITUTE(SUBSTITUTE(SUBSTITUTE(SUBSTITUTE(SUBSTITUTE(SUBSTITUTE(SUBSTITUTE(UPPER($O$23:$Q$40&amp;""),"⌢",""),"⌣",""),"⌵",""),"－",""),"-","")," ",""),"　","")="DP"&amp;UPPER($E15&amp;"")))*2+SUMPRODUCT(--(SUBSTITUTE(SUBSTITUTE(SUBSTITUTE(SUBSTITUTE(SUBSTITUTE(SUBSTITUTE(SUBSTITUTE(UPPER($O$23:$Q$40&amp;""),"⌢",""),"⌣",""),"⌵",""),"－",""),"-","")," ",""),"　","")=UPPER($E15&amp;"")&amp;"TP"))*3+SUMPRODUCT(--(SUBSTITUTE(SUBSTITUTE(SUBSTITUTE(SUBSTITUTE(SUBSTITUTE(SUBSTITUTE(SUBSTITUTE(UPPER($O$23:$Q$40&amp;""),"⌢",""),"⌣",""),"⌵",""),"－",""),"-","")," ",""),"　","")="TP"&amp;UPPER($E15&amp;"")))*3+SUMPRODUCT(--(SUBSTITUTE(SUBSTITUTE(SUBSTITUTE(SUBSTITUTE(SUBSTITUTE(SUBSTITUTE(SUBSTITUTE(UPPER($S$23:$U$40&amp;""),"⌢",""),"⌣",""),"⌵",""),"－",""),"-","")," ",""),"　","")=UPPER($E15&amp;"")))+SUMPRODUCT(--(SUBSTITUTE(SUBSTITUTE(SUBSTITUTE(SUBSTITUTE(SUBSTITUTE(SUBSTITUTE(SUBSTITUTE(UPPER($S$23:$U$40&amp;""),"⌢",""),"⌣",""),"⌵",""),"－",""),"-","")," ",""),"　","")=UPPER($E15&amp;"")&amp;"DP"))*2+SUMPRODUCT(--(SUBSTITUTE(SUBSTITUTE(SUBSTITUTE(SUBSTITUTE(SUBSTITUTE(SUBSTITUTE(SUBSTITUTE(UPPER($S$23:$U$40&amp;""),"⌢",""),"⌣",""),"⌵",""),"－",""),"-","")," ",""),"　","")="DP"&amp;UPPER($E15&amp;"")))*2+SUMPRODUCT(--(SUBSTITUTE(SUBSTITUTE(SUBSTITUTE(SUBSTITUTE(SUBSTITUTE(SUBSTITUTE(SUBSTITUTE(UPPER($S$23:$U$40&amp;""),"⌢",""),"⌣",""),"⌵",""),"－",""),"-","")," ",""),"　","")=UPPER($E15&amp;"")&amp;"TP"))*3+SUMPRODUCT(--(SUBSTITUTE(SUBSTITUTE(SUBSTITUTE(SUBSTITUTE(SUBSTITUTE(SUBSTITUTE(SUBSTITUTE(UPPER($S$23:$U$40&amp;""),"⌢",""),"⌣",""),"⌵",""),"－",""),"-","")," ",""),"　","")="TP"&amp;UPPER($E15&amp;"")))*3+SUMPRODUCT(--(SUBSTITUTE(SUBSTITUTE(SUBSTITUTE(SUBSTITUTE(SUBSTITUTE(SUBSTITUTE(SUBSTITUTE(UPPER($W$23:$Y$40&amp;""),"⌢",""),"⌣",""),"⌵",""),"－",""),"-","")," ",""),"　","")=UPPER($E15&amp;"")))+SUMPRODUCT(--(SUBSTITUTE(SUBSTITUTE(SUBSTITUTE(SUBSTITUTE(SUBSTITUTE(SUBSTITUTE(SUBSTITUTE(UPPER($W$23:$Y$40&amp;""),"⌢",""),"⌣",""),"⌵",""),"－",""),"-","")," ",""),"　","")=UPPER($E15&amp;"")&amp;"DP"))*2+SUMPRODUCT(--(SUBSTITUTE(SUBSTITUTE(SUBSTITUTE(SUBSTITUTE(SUBSTITUTE(SUBSTITUTE(SUBSTITUTE(UPPER($W$23:$Y$40&amp;""),"⌢",""),"⌣",""),"⌵",""),"－",""),"-","")," ",""),"　","")="DP"&amp;UPPER($E15&amp;"")))*2+SUMPRODUCT(--(SUBSTITUTE(SUBSTITUTE(SUBSTITUTE(SUBSTITUTE(SUBSTITUTE(SUBSTITUTE(SUBSTITUTE(UPPER($W$23:$Y$40&amp;""),"⌢",""),"⌣",""),"⌵",""),"－",""),"-","")," ",""),"　","")=UPPER($E15&amp;"")&amp;"TP"))*3+SUMPRODUCT(--(SUBSTITUTE(SUBSTITUTE(SUBSTITUTE(SUBSTITUTE(SUBSTITUTE(SUBSTITUTE(SUBSTITUTE(UPPER($W$23:$Y$40&amp;""),"⌢",""),"⌣",""),"⌵",""),"－",""),"-","")," ",""),"　","")="TP"&amp;UPPER($E15&amp;"")))*3+SUMPRODUCT(--(SUBSTITUTE(SUBSTITUTE(SUBSTITUTE(SUBSTITUTE(SUBSTITUTE(SUBSTITUTE(SUBSTITUTE(UPPER($AA$23:$AC$40&amp;""),"⌢",""),"⌣",""),"⌵",""),"－",""),"-","")," ",""),"　","")=UPPER($E15&amp;"")))+SUMPRODUCT(--(SUBSTITUTE(SUBSTITUTE(SUBSTITUTE(SUBSTITUTE(SUBSTITUTE(SUBSTITUTE(SUBSTITUTE(UPPER($AA$23:$AC$40&amp;""),"⌢",""),"⌣",""),"⌵",""),"－",""),"-","")," ",""),"　","")=UPPER($E15&amp;"")&amp;"DP"))*2+SUMPRODUCT(--(SUBSTITUTE(SUBSTITUTE(SUBSTITUTE(SUBSTITUTE(SUBSTITUTE(SUBSTITUTE(SUBSTITUTE(UPPER($AA$23:$AC$40&amp;""),"⌢",""),"⌣",""),"⌵",""),"－",""),"-","")," ",""),"　","")="DP"&amp;UPPER($E15&amp;"")))*2+SUMPRODUCT(--(SUBSTITUTE(SUBSTITUTE(SUBSTITUTE(SUBSTITUTE(SUBSTITUTE(SUBSTITUTE(SUBSTITUTE(UPPER($AA$23:$AC$40&amp;""),"⌢",""),"⌣",""),"⌵",""),"－",""),"-","")," ",""),"　","")=UPPER($E15&amp;"")&amp;"TP"))*3+SUMPRODUCT(--(SUBSTITUTE(SUBSTITUTE(SUBSTITUTE(SUBSTITUTE(SUBSTITUTE(SUBSTITUTE(SUBSTITUTE(UPPER($AA$23:$AC$40&amp;""),"⌢",""),"⌣",""),"⌵",""),"－",""),"-","")," ",""),"　","")="TP"&amp;UPPER($E15&amp;"")))*3+SUMPRODUCT(--(SUBSTITUTE(SUBSTITUTE(SUBSTITUTE(SUBSTITUTE(SUBSTITUTE(SUBSTITUTE(SUBSTITUTE(UPPER($AE$23:$AG$40&amp;""),"⌢",""),"⌣",""),"⌵",""),"－",""),"-","")," ",""),"　","")=UPPER($E15&amp;"")))+SUMPRODUCT(--(SUBSTITUTE(SUBSTITUTE(SUBSTITUTE(SUBSTITUTE(SUBSTITUTE(SUBSTITUTE(SUBSTITUTE(UPPER($AE$23:$AG$40&amp;""),"⌢",""),"⌣",""),"⌵",""),"－",""),"-","")," ",""),"　","")=UPPER($E15&amp;"")&amp;"DP"))*2+SUMPRODUCT(--(SUBSTITUTE(SUBSTITUTE(SUBSTITUTE(SUBSTITUTE(SUBSTITUTE(SUBSTITUTE(SUBSTITUTE(UPPER($AE$23:$AG$40&amp;""),"⌢",""),"⌣",""),"⌵",""),"－",""),"-","")," ",""),"　","")="DP"&amp;UPPER($E15&amp;"")))*2+SUMPRODUCT(--(SUBSTITUTE(SUBSTITUTE(SUBSTITUTE(SUBSTITUTE(SUBSTITUTE(SUBSTITUTE(SUBSTITUTE(UPPER($AE$23:$AG$40&amp;""),"⌢",""),"⌣",""),"⌵",""),"－",""),"-","")," ",""),"　","")=UPPER($E15&amp;"")&amp;"TP"))*3+SUMPRODUCT(--(SUBSTITUTE(SUBSTITUTE(SUBSTITUTE(SUBSTITUTE(SUBSTITUTE(SUBSTITUTE(SUBSTITUTE(UPPER($AE$23:$AG$40&amp;""),"⌢",""),"⌣",""),"⌵",""),"－",""),"-","")," ",""),"　","")="TP"&amp;UPPER($E15&amp;"")))*3)</f>
        <v>2</v>
      </c>
      <c r="B15" s="52"/>
      <c r="C15" s="58"/>
      <c r="D15" s="274">
        <v>5</v>
      </c>
      <c r="E15" s="61" t="s">
        <v>164</v>
      </c>
      <c r="F15" s="250" t="s">
        <v>29</v>
      </c>
      <c r="G15" s="24"/>
      <c r="H15" s="2"/>
      <c r="I15" s="5"/>
      <c r="J15" s="8"/>
      <c r="K15" s="24" t="s">
        <v>183</v>
      </c>
      <c r="L15" s="2"/>
      <c r="M15" s="5"/>
      <c r="N15" s="8"/>
      <c r="O15" s="24"/>
      <c r="P15" s="2"/>
      <c r="Q15" s="5"/>
      <c r="R15" s="8"/>
      <c r="S15" s="24" t="s">
        <v>183</v>
      </c>
      <c r="T15" s="2"/>
      <c r="U15" s="5"/>
      <c r="V15" s="8"/>
      <c r="W15" s="24"/>
      <c r="X15" s="2"/>
      <c r="Y15" s="5"/>
      <c r="Z15" s="8"/>
      <c r="AA15" s="24" t="s">
        <v>183</v>
      </c>
      <c r="AB15" s="2"/>
      <c r="AC15" s="5"/>
      <c r="AD15" s="8"/>
      <c r="AE15" s="2"/>
      <c r="AF15" s="2"/>
      <c r="AG15" s="5"/>
      <c r="AH15" s="8"/>
      <c r="AI15" s="44">
        <f t="shared" si="2"/>
        <v>3</v>
      </c>
      <c r="AJ15" s="44">
        <f>SUMPRODUCT(--(SUBSTITUTE(SUBSTITUTE(SUBSTITUTE(SUBSTITUTE(SUBSTITUTE(SUBSTITUTE(SUBSTITUTE(UPPER(G15:AG15&amp;""),"⌢",""),"⌣",""),"⌵",""),"－",""),"-","")," ",""),"　","")="R"))+SUMPRODUCT(--(SUBSTITUTE(SUBSTITUTE(SUBSTITUTE(SUBSTITUTE(SUBSTITUTE(SUBSTITUTE(SUBSTITUTE(UPPER(G15:AG15&amp;""),"⌢",""),"⌣",""),"⌵",""),"－",""),"-","")," ",""),"　","")="HR"))*2</f>
        <v>0</v>
      </c>
      <c r="AK15" s="44">
        <f t="shared" si="4"/>
        <v>3</v>
      </c>
      <c r="AL15" s="44">
        <f>$A15</f>
        <v>2</v>
      </c>
      <c r="AM15" s="286"/>
      <c r="AO15" s="73"/>
      <c r="AP15" s="73"/>
      <c r="AQ15" s="73"/>
      <c r="AR15" s="73"/>
      <c r="AS15" s="73"/>
      <c r="AT15" s="73"/>
    </row>
    <row r="16" spans="1:54" ht="15" customHeight="1">
      <c r="A16" s="52">
        <f>IF($E16="",0,SUMPRODUCT(--(SUBSTITUTE(SUBSTITUTE(SUBSTITUTE(SUBSTITUTE(SUBSTITUTE(SUBSTITUTE(SUBSTITUTE(UPPER($G$23:$I$40&amp;""),"⌢",""),"⌣",""),"⌵",""),"－",""),"-","")," ",""),"　","")=UPPER($E16&amp;"")))+SUMPRODUCT(--(SUBSTITUTE(SUBSTITUTE(SUBSTITUTE(SUBSTITUTE(SUBSTITUTE(SUBSTITUTE(SUBSTITUTE(UPPER($G$23:$I$40&amp;""),"⌢",""),"⌣",""),"⌵",""),"－",""),"-","")," ",""),"　","")=UPPER($E16&amp;"")&amp;"DP"))*2+SUMPRODUCT(--(SUBSTITUTE(SUBSTITUTE(SUBSTITUTE(SUBSTITUTE(SUBSTITUTE(SUBSTITUTE(SUBSTITUTE(UPPER($G$23:$I$40&amp;""),"⌢",""),"⌣",""),"⌵",""),"－",""),"-","")," ",""),"　","")="DP"&amp;UPPER($E16&amp;"")))*2+SUMPRODUCT(--(SUBSTITUTE(SUBSTITUTE(SUBSTITUTE(SUBSTITUTE(SUBSTITUTE(SUBSTITUTE(SUBSTITUTE(UPPER($G$23:$I$40&amp;""),"⌢",""),"⌣",""),"⌵",""),"－",""),"-","")," ",""),"　","")=UPPER($E16&amp;"")&amp;"TP"))*3+SUMPRODUCT(--(SUBSTITUTE(SUBSTITUTE(SUBSTITUTE(SUBSTITUTE(SUBSTITUTE(SUBSTITUTE(SUBSTITUTE(UPPER($G$23:$I$40&amp;""),"⌢",""),"⌣",""),"⌵",""),"－",""),"-","")," ",""),"　","")="TP"&amp;UPPER($E16&amp;"")))*3+SUMPRODUCT(--(SUBSTITUTE(SUBSTITUTE(SUBSTITUTE(SUBSTITUTE(SUBSTITUTE(SUBSTITUTE(SUBSTITUTE(UPPER($K$23:$M$40&amp;""),"⌢",""),"⌣",""),"⌵",""),"－",""),"-","")," ",""),"　","")=UPPER($E16&amp;"")))+SUMPRODUCT(--(SUBSTITUTE(SUBSTITUTE(SUBSTITUTE(SUBSTITUTE(SUBSTITUTE(SUBSTITUTE(SUBSTITUTE(UPPER($K$23:$M$40&amp;""),"⌢",""),"⌣",""),"⌵",""),"－",""),"-","")," ",""),"　","")=UPPER($E16&amp;"")&amp;"DP"))*2+SUMPRODUCT(--(SUBSTITUTE(SUBSTITUTE(SUBSTITUTE(SUBSTITUTE(SUBSTITUTE(SUBSTITUTE(SUBSTITUTE(UPPER($K$23:$M$40&amp;""),"⌢",""),"⌣",""),"⌵",""),"－",""),"-","")," ",""),"　","")="DP"&amp;UPPER($E16&amp;"")))*2+SUMPRODUCT(--(SUBSTITUTE(SUBSTITUTE(SUBSTITUTE(SUBSTITUTE(SUBSTITUTE(SUBSTITUTE(SUBSTITUTE(UPPER($K$23:$M$40&amp;""),"⌢",""),"⌣",""),"⌵",""),"－",""),"-","")," ",""),"　","")=UPPER($E16&amp;"")&amp;"TP"))*3+SUMPRODUCT(--(SUBSTITUTE(SUBSTITUTE(SUBSTITUTE(SUBSTITUTE(SUBSTITUTE(SUBSTITUTE(SUBSTITUTE(UPPER($K$23:$M$40&amp;""),"⌢",""),"⌣",""),"⌵",""),"－",""),"-","")," ",""),"　","")="TP"&amp;UPPER($E16&amp;"")))*3+SUMPRODUCT(--(SUBSTITUTE(SUBSTITUTE(SUBSTITUTE(SUBSTITUTE(SUBSTITUTE(SUBSTITUTE(SUBSTITUTE(UPPER($O$23:$Q$40&amp;""),"⌢",""),"⌣",""),"⌵",""),"－",""),"-","")," ",""),"　","")=UPPER($E16&amp;"")))+SUMPRODUCT(--(SUBSTITUTE(SUBSTITUTE(SUBSTITUTE(SUBSTITUTE(SUBSTITUTE(SUBSTITUTE(SUBSTITUTE(UPPER($O$23:$Q$40&amp;""),"⌢",""),"⌣",""),"⌵",""),"－",""),"-","")," ",""),"　","")=UPPER($E16&amp;"")&amp;"DP"))*2+SUMPRODUCT(--(SUBSTITUTE(SUBSTITUTE(SUBSTITUTE(SUBSTITUTE(SUBSTITUTE(SUBSTITUTE(SUBSTITUTE(UPPER($O$23:$Q$40&amp;""),"⌢",""),"⌣",""),"⌵",""),"－",""),"-","")," ",""),"　","")="DP"&amp;UPPER($E16&amp;"")))*2+SUMPRODUCT(--(SUBSTITUTE(SUBSTITUTE(SUBSTITUTE(SUBSTITUTE(SUBSTITUTE(SUBSTITUTE(SUBSTITUTE(UPPER($O$23:$Q$40&amp;""),"⌢",""),"⌣",""),"⌵",""),"－",""),"-","")," ",""),"　","")=UPPER($E16&amp;"")&amp;"TP"))*3+SUMPRODUCT(--(SUBSTITUTE(SUBSTITUTE(SUBSTITUTE(SUBSTITUTE(SUBSTITUTE(SUBSTITUTE(SUBSTITUTE(UPPER($O$23:$Q$40&amp;""),"⌢",""),"⌣",""),"⌵",""),"－",""),"-","")," ",""),"　","")="TP"&amp;UPPER($E16&amp;"")))*3+SUMPRODUCT(--(SUBSTITUTE(SUBSTITUTE(SUBSTITUTE(SUBSTITUTE(SUBSTITUTE(SUBSTITUTE(SUBSTITUTE(UPPER($S$23:$U$40&amp;""),"⌢",""),"⌣",""),"⌵",""),"－",""),"-","")," ",""),"　","")=UPPER($E16&amp;"")))+SUMPRODUCT(--(SUBSTITUTE(SUBSTITUTE(SUBSTITUTE(SUBSTITUTE(SUBSTITUTE(SUBSTITUTE(SUBSTITUTE(UPPER($S$23:$U$40&amp;""),"⌢",""),"⌣",""),"⌵",""),"－",""),"-","")," ",""),"　","")=UPPER($E16&amp;"")&amp;"DP"))*2+SUMPRODUCT(--(SUBSTITUTE(SUBSTITUTE(SUBSTITUTE(SUBSTITUTE(SUBSTITUTE(SUBSTITUTE(SUBSTITUTE(UPPER($S$23:$U$40&amp;""),"⌢",""),"⌣",""),"⌵",""),"－",""),"-","")," ",""),"　","")="DP"&amp;UPPER($E16&amp;"")))*2+SUMPRODUCT(--(SUBSTITUTE(SUBSTITUTE(SUBSTITUTE(SUBSTITUTE(SUBSTITUTE(SUBSTITUTE(SUBSTITUTE(UPPER($S$23:$U$40&amp;""),"⌢",""),"⌣",""),"⌵",""),"－",""),"-","")," ",""),"　","")=UPPER($E16&amp;"")&amp;"TP"))*3+SUMPRODUCT(--(SUBSTITUTE(SUBSTITUTE(SUBSTITUTE(SUBSTITUTE(SUBSTITUTE(SUBSTITUTE(SUBSTITUTE(UPPER($S$23:$U$40&amp;""),"⌢",""),"⌣",""),"⌵",""),"－",""),"-","")," ",""),"　","")="TP"&amp;UPPER($E16&amp;"")))*3+SUMPRODUCT(--(SUBSTITUTE(SUBSTITUTE(SUBSTITUTE(SUBSTITUTE(SUBSTITUTE(SUBSTITUTE(SUBSTITUTE(UPPER($W$23:$Y$40&amp;""),"⌢",""),"⌣",""),"⌵",""),"－",""),"-","")," ",""),"　","")=UPPER($E16&amp;"")))+SUMPRODUCT(--(SUBSTITUTE(SUBSTITUTE(SUBSTITUTE(SUBSTITUTE(SUBSTITUTE(SUBSTITUTE(SUBSTITUTE(UPPER($W$23:$Y$40&amp;""),"⌢",""),"⌣",""),"⌵",""),"－",""),"-","")," ",""),"　","")=UPPER($E16&amp;"")&amp;"DP"))*2+SUMPRODUCT(--(SUBSTITUTE(SUBSTITUTE(SUBSTITUTE(SUBSTITUTE(SUBSTITUTE(SUBSTITUTE(SUBSTITUTE(UPPER($W$23:$Y$40&amp;""),"⌢",""),"⌣",""),"⌵",""),"－",""),"-","")," ",""),"　","")="DP"&amp;UPPER($E16&amp;"")))*2+SUMPRODUCT(--(SUBSTITUTE(SUBSTITUTE(SUBSTITUTE(SUBSTITUTE(SUBSTITUTE(SUBSTITUTE(SUBSTITUTE(UPPER($W$23:$Y$40&amp;""),"⌢",""),"⌣",""),"⌵",""),"－",""),"-","")," ",""),"　","")=UPPER($E16&amp;"")&amp;"TP"))*3+SUMPRODUCT(--(SUBSTITUTE(SUBSTITUTE(SUBSTITUTE(SUBSTITUTE(SUBSTITUTE(SUBSTITUTE(SUBSTITUTE(UPPER($W$23:$Y$40&amp;""),"⌢",""),"⌣",""),"⌵",""),"－",""),"-","")," ",""),"　","")="TP"&amp;UPPER($E16&amp;"")))*3+SUMPRODUCT(--(SUBSTITUTE(SUBSTITUTE(SUBSTITUTE(SUBSTITUTE(SUBSTITUTE(SUBSTITUTE(SUBSTITUTE(UPPER($AA$23:$AC$40&amp;""),"⌢",""),"⌣",""),"⌵",""),"－",""),"-","")," ",""),"　","")=UPPER($E16&amp;"")))+SUMPRODUCT(--(SUBSTITUTE(SUBSTITUTE(SUBSTITUTE(SUBSTITUTE(SUBSTITUTE(SUBSTITUTE(SUBSTITUTE(UPPER($AA$23:$AC$40&amp;""),"⌢",""),"⌣",""),"⌵",""),"－",""),"-","")," ",""),"　","")=UPPER($E16&amp;"")&amp;"DP"))*2+SUMPRODUCT(--(SUBSTITUTE(SUBSTITUTE(SUBSTITUTE(SUBSTITUTE(SUBSTITUTE(SUBSTITUTE(SUBSTITUTE(UPPER($AA$23:$AC$40&amp;""),"⌢",""),"⌣",""),"⌵",""),"－",""),"-","")," ",""),"　","")="DP"&amp;UPPER($E16&amp;"")))*2+SUMPRODUCT(--(SUBSTITUTE(SUBSTITUTE(SUBSTITUTE(SUBSTITUTE(SUBSTITUTE(SUBSTITUTE(SUBSTITUTE(UPPER($AA$23:$AC$40&amp;""),"⌢",""),"⌣",""),"⌵",""),"－",""),"-","")," ",""),"　","")=UPPER($E16&amp;"")&amp;"TP"))*3+SUMPRODUCT(--(SUBSTITUTE(SUBSTITUTE(SUBSTITUTE(SUBSTITUTE(SUBSTITUTE(SUBSTITUTE(SUBSTITUTE(UPPER($AA$23:$AC$40&amp;""),"⌢",""),"⌣",""),"⌵",""),"－",""),"-","")," ",""),"　","")="TP"&amp;UPPER($E16&amp;"")))*3+SUMPRODUCT(--(SUBSTITUTE(SUBSTITUTE(SUBSTITUTE(SUBSTITUTE(SUBSTITUTE(SUBSTITUTE(SUBSTITUTE(UPPER($AE$23:$AG$40&amp;""),"⌢",""),"⌣",""),"⌵",""),"－",""),"-","")," ",""),"　","")=UPPER($E16&amp;"")))+SUMPRODUCT(--(SUBSTITUTE(SUBSTITUTE(SUBSTITUTE(SUBSTITUTE(SUBSTITUTE(SUBSTITUTE(SUBSTITUTE(UPPER($AE$23:$AG$40&amp;""),"⌢",""),"⌣",""),"⌵",""),"－",""),"-","")," ",""),"　","")=UPPER($E16&amp;"")&amp;"DP"))*2+SUMPRODUCT(--(SUBSTITUTE(SUBSTITUTE(SUBSTITUTE(SUBSTITUTE(SUBSTITUTE(SUBSTITUTE(SUBSTITUTE(UPPER($AE$23:$AG$40&amp;""),"⌢",""),"⌣",""),"⌵",""),"－",""),"-","")," ",""),"　","")="DP"&amp;UPPER($E16&amp;"")))*2+SUMPRODUCT(--(SUBSTITUTE(SUBSTITUTE(SUBSTITUTE(SUBSTITUTE(SUBSTITUTE(SUBSTITUTE(SUBSTITUTE(UPPER($AE$23:$AG$40&amp;""),"⌢",""),"⌣",""),"⌵",""),"－",""),"-","")," ",""),"　","")=UPPER($E16&amp;"")&amp;"TP"))*3+SUMPRODUCT(--(SUBSTITUTE(SUBSTITUTE(SUBSTITUTE(SUBSTITUTE(SUBSTITUTE(SUBSTITUTE(SUBSTITUTE(UPPER($AE$23:$AG$40&amp;""),"⌢",""),"⌣",""),"⌵",""),"－",""),"-","")," ",""),"　","")="TP"&amp;UPPER($E16&amp;"")))*3)</f>
        <v>0</v>
      </c>
      <c r="B16" s="52"/>
      <c r="C16" s="58"/>
      <c r="D16" s="275"/>
      <c r="E16" s="61"/>
      <c r="F16" s="250"/>
      <c r="G16" s="22"/>
      <c r="H16" s="3"/>
      <c r="I16" s="6"/>
      <c r="J16" s="8"/>
      <c r="K16" s="22"/>
      <c r="L16" s="3"/>
      <c r="M16" s="6"/>
      <c r="N16" s="8"/>
      <c r="O16" s="22"/>
      <c r="P16" s="3"/>
      <c r="Q16" s="6"/>
      <c r="R16" s="8"/>
      <c r="S16" s="22"/>
      <c r="T16" s="3"/>
      <c r="U16" s="6"/>
      <c r="V16" s="8"/>
      <c r="W16" s="22"/>
      <c r="X16" s="3"/>
      <c r="Y16" s="6"/>
      <c r="Z16" s="8"/>
      <c r="AA16" s="22"/>
      <c r="AB16" s="3"/>
      <c r="AC16" s="6"/>
      <c r="AD16" s="8"/>
      <c r="AE16" s="3"/>
      <c r="AF16" s="3"/>
      <c r="AG16" s="6"/>
      <c r="AH16" s="8"/>
      <c r="AI16" s="44">
        <f t="shared" si="2"/>
        <v>0</v>
      </c>
      <c r="AJ16" s="44">
        <f>SUMPRODUCT(--(SUBSTITUTE(SUBSTITUTE(SUBSTITUTE(SUBSTITUTE(SUBSTITUTE(SUBSTITUTE(SUBSTITUTE(UPPER(G16:AG16&amp;""),"⌢",""),"⌣",""),"⌵",""),"－",""),"-","")," ",""),"　","")="R"))+SUMPRODUCT(--(SUBSTITUTE(SUBSTITUTE(SUBSTITUTE(SUBSTITUTE(SUBSTITUTE(SUBSTITUTE(SUBSTITUTE(UPPER(G16:AG16&amp;""),"⌢",""),"⌣",""),"⌵",""),"－",""),"-","")," ",""),"　","")="HR"))*2</f>
        <v>0</v>
      </c>
      <c r="AK16" s="44">
        <f t="shared" si="4"/>
        <v>0</v>
      </c>
      <c r="AL16" s="44">
        <f>$A16</f>
        <v>0</v>
      </c>
      <c r="AM16" s="286"/>
      <c r="AQ16" s="74">
        <f>SUM(AQ3:AQ15)</f>
        <v>19</v>
      </c>
      <c r="AR16" s="74">
        <f>SUM(AR3:AR15)</f>
        <v>1</v>
      </c>
      <c r="AS16" s="74">
        <f>SUM(AS3:AS15)</f>
        <v>13</v>
      </c>
      <c r="AT16" s="74">
        <f>SUM(AT3:AT15)</f>
        <v>5</v>
      </c>
    </row>
    <row r="17" spans="1:54" ht="15" customHeight="1">
      <c r="A17" s="52">
        <f>IF($E17="",0,SUMPRODUCT(--(SUBSTITUTE(SUBSTITUTE(SUBSTITUTE(SUBSTITUTE(SUBSTITUTE(SUBSTITUTE(SUBSTITUTE(UPPER($G$23:$I$40&amp;""),"⌢",""),"⌣",""),"⌵",""),"－",""),"-","")," ",""),"　","")=UPPER($E17&amp;"")))+SUMPRODUCT(--(SUBSTITUTE(SUBSTITUTE(SUBSTITUTE(SUBSTITUTE(SUBSTITUTE(SUBSTITUTE(SUBSTITUTE(UPPER($G$23:$I$40&amp;""),"⌢",""),"⌣",""),"⌵",""),"－",""),"-","")," ",""),"　","")=UPPER($E17&amp;"")&amp;"DP"))*2+SUMPRODUCT(--(SUBSTITUTE(SUBSTITUTE(SUBSTITUTE(SUBSTITUTE(SUBSTITUTE(SUBSTITUTE(SUBSTITUTE(UPPER($G$23:$I$40&amp;""),"⌢",""),"⌣",""),"⌵",""),"－",""),"-","")," ",""),"　","")="DP"&amp;UPPER($E17&amp;"")))*2+SUMPRODUCT(--(SUBSTITUTE(SUBSTITUTE(SUBSTITUTE(SUBSTITUTE(SUBSTITUTE(SUBSTITUTE(SUBSTITUTE(UPPER($G$23:$I$40&amp;""),"⌢",""),"⌣",""),"⌵",""),"－",""),"-","")," ",""),"　","")=UPPER($E17&amp;"")&amp;"TP"))*3+SUMPRODUCT(--(SUBSTITUTE(SUBSTITUTE(SUBSTITUTE(SUBSTITUTE(SUBSTITUTE(SUBSTITUTE(SUBSTITUTE(UPPER($G$23:$I$40&amp;""),"⌢",""),"⌣",""),"⌵",""),"－",""),"-","")," ",""),"　","")="TP"&amp;UPPER($E17&amp;"")))*3+SUMPRODUCT(--(SUBSTITUTE(SUBSTITUTE(SUBSTITUTE(SUBSTITUTE(SUBSTITUTE(SUBSTITUTE(SUBSTITUTE(UPPER($K$23:$M$40&amp;""),"⌢",""),"⌣",""),"⌵",""),"－",""),"-","")," ",""),"　","")=UPPER($E17&amp;"")))+SUMPRODUCT(--(SUBSTITUTE(SUBSTITUTE(SUBSTITUTE(SUBSTITUTE(SUBSTITUTE(SUBSTITUTE(SUBSTITUTE(UPPER($K$23:$M$40&amp;""),"⌢",""),"⌣",""),"⌵",""),"－",""),"-","")," ",""),"　","")=UPPER($E17&amp;"")&amp;"DP"))*2+SUMPRODUCT(--(SUBSTITUTE(SUBSTITUTE(SUBSTITUTE(SUBSTITUTE(SUBSTITUTE(SUBSTITUTE(SUBSTITUTE(UPPER($K$23:$M$40&amp;""),"⌢",""),"⌣",""),"⌵",""),"－",""),"-","")," ",""),"　","")="DP"&amp;UPPER($E17&amp;"")))*2+SUMPRODUCT(--(SUBSTITUTE(SUBSTITUTE(SUBSTITUTE(SUBSTITUTE(SUBSTITUTE(SUBSTITUTE(SUBSTITUTE(UPPER($K$23:$M$40&amp;""),"⌢",""),"⌣",""),"⌵",""),"－",""),"-","")," ",""),"　","")=UPPER($E17&amp;"")&amp;"TP"))*3+SUMPRODUCT(--(SUBSTITUTE(SUBSTITUTE(SUBSTITUTE(SUBSTITUTE(SUBSTITUTE(SUBSTITUTE(SUBSTITUTE(UPPER($K$23:$M$40&amp;""),"⌢",""),"⌣",""),"⌵",""),"－",""),"-","")," ",""),"　","")="TP"&amp;UPPER($E17&amp;"")))*3+SUMPRODUCT(--(SUBSTITUTE(SUBSTITUTE(SUBSTITUTE(SUBSTITUTE(SUBSTITUTE(SUBSTITUTE(SUBSTITUTE(UPPER($O$23:$Q$40&amp;""),"⌢",""),"⌣",""),"⌵",""),"－",""),"-","")," ",""),"　","")=UPPER($E17&amp;"")))+SUMPRODUCT(--(SUBSTITUTE(SUBSTITUTE(SUBSTITUTE(SUBSTITUTE(SUBSTITUTE(SUBSTITUTE(SUBSTITUTE(UPPER($O$23:$Q$40&amp;""),"⌢",""),"⌣",""),"⌵",""),"－",""),"-","")," ",""),"　","")=UPPER($E17&amp;"")&amp;"DP"))*2+SUMPRODUCT(--(SUBSTITUTE(SUBSTITUTE(SUBSTITUTE(SUBSTITUTE(SUBSTITUTE(SUBSTITUTE(SUBSTITUTE(UPPER($O$23:$Q$40&amp;""),"⌢",""),"⌣",""),"⌵",""),"－",""),"-","")," ",""),"　","")="DP"&amp;UPPER($E17&amp;"")))*2+SUMPRODUCT(--(SUBSTITUTE(SUBSTITUTE(SUBSTITUTE(SUBSTITUTE(SUBSTITUTE(SUBSTITUTE(SUBSTITUTE(UPPER($O$23:$Q$40&amp;""),"⌢",""),"⌣",""),"⌵",""),"－",""),"-","")," ",""),"　","")=UPPER($E17&amp;"")&amp;"TP"))*3+SUMPRODUCT(--(SUBSTITUTE(SUBSTITUTE(SUBSTITUTE(SUBSTITUTE(SUBSTITUTE(SUBSTITUTE(SUBSTITUTE(UPPER($O$23:$Q$40&amp;""),"⌢",""),"⌣",""),"⌵",""),"－",""),"-","")," ",""),"　","")="TP"&amp;UPPER($E17&amp;"")))*3+SUMPRODUCT(--(SUBSTITUTE(SUBSTITUTE(SUBSTITUTE(SUBSTITUTE(SUBSTITUTE(SUBSTITUTE(SUBSTITUTE(UPPER($S$23:$U$40&amp;""),"⌢",""),"⌣",""),"⌵",""),"－",""),"-","")," ",""),"　","")=UPPER($E17&amp;"")))+SUMPRODUCT(--(SUBSTITUTE(SUBSTITUTE(SUBSTITUTE(SUBSTITUTE(SUBSTITUTE(SUBSTITUTE(SUBSTITUTE(UPPER($S$23:$U$40&amp;""),"⌢",""),"⌣",""),"⌵",""),"－",""),"-","")," ",""),"　","")=UPPER($E17&amp;"")&amp;"DP"))*2+SUMPRODUCT(--(SUBSTITUTE(SUBSTITUTE(SUBSTITUTE(SUBSTITUTE(SUBSTITUTE(SUBSTITUTE(SUBSTITUTE(UPPER($S$23:$U$40&amp;""),"⌢",""),"⌣",""),"⌵",""),"－",""),"-","")," ",""),"　","")="DP"&amp;UPPER($E17&amp;"")))*2+SUMPRODUCT(--(SUBSTITUTE(SUBSTITUTE(SUBSTITUTE(SUBSTITUTE(SUBSTITUTE(SUBSTITUTE(SUBSTITUTE(UPPER($S$23:$U$40&amp;""),"⌢",""),"⌣",""),"⌵",""),"－",""),"-","")," ",""),"　","")=UPPER($E17&amp;"")&amp;"TP"))*3+SUMPRODUCT(--(SUBSTITUTE(SUBSTITUTE(SUBSTITUTE(SUBSTITUTE(SUBSTITUTE(SUBSTITUTE(SUBSTITUTE(UPPER($S$23:$U$40&amp;""),"⌢",""),"⌣",""),"⌵",""),"－",""),"-","")," ",""),"　","")="TP"&amp;UPPER($E17&amp;"")))*3+SUMPRODUCT(--(SUBSTITUTE(SUBSTITUTE(SUBSTITUTE(SUBSTITUTE(SUBSTITUTE(SUBSTITUTE(SUBSTITUTE(UPPER($W$23:$Y$40&amp;""),"⌢",""),"⌣",""),"⌵",""),"－",""),"-","")," ",""),"　","")=UPPER($E17&amp;"")))+SUMPRODUCT(--(SUBSTITUTE(SUBSTITUTE(SUBSTITUTE(SUBSTITUTE(SUBSTITUTE(SUBSTITUTE(SUBSTITUTE(UPPER($W$23:$Y$40&amp;""),"⌢",""),"⌣",""),"⌵",""),"－",""),"-","")," ",""),"　","")=UPPER($E17&amp;"")&amp;"DP"))*2+SUMPRODUCT(--(SUBSTITUTE(SUBSTITUTE(SUBSTITUTE(SUBSTITUTE(SUBSTITUTE(SUBSTITUTE(SUBSTITUTE(UPPER($W$23:$Y$40&amp;""),"⌢",""),"⌣",""),"⌵",""),"－",""),"-","")," ",""),"　","")="DP"&amp;UPPER($E17&amp;"")))*2+SUMPRODUCT(--(SUBSTITUTE(SUBSTITUTE(SUBSTITUTE(SUBSTITUTE(SUBSTITUTE(SUBSTITUTE(SUBSTITUTE(UPPER($W$23:$Y$40&amp;""),"⌢",""),"⌣",""),"⌵",""),"－",""),"-","")," ",""),"　","")=UPPER($E17&amp;"")&amp;"TP"))*3+SUMPRODUCT(--(SUBSTITUTE(SUBSTITUTE(SUBSTITUTE(SUBSTITUTE(SUBSTITUTE(SUBSTITUTE(SUBSTITUTE(UPPER($W$23:$Y$40&amp;""),"⌢",""),"⌣",""),"⌵",""),"－",""),"-","")," ",""),"　","")="TP"&amp;UPPER($E17&amp;"")))*3+SUMPRODUCT(--(SUBSTITUTE(SUBSTITUTE(SUBSTITUTE(SUBSTITUTE(SUBSTITUTE(SUBSTITUTE(SUBSTITUTE(UPPER($AA$23:$AC$40&amp;""),"⌢",""),"⌣",""),"⌵",""),"－",""),"-","")," ",""),"　","")=UPPER($E17&amp;"")))+SUMPRODUCT(--(SUBSTITUTE(SUBSTITUTE(SUBSTITUTE(SUBSTITUTE(SUBSTITUTE(SUBSTITUTE(SUBSTITUTE(UPPER($AA$23:$AC$40&amp;""),"⌢",""),"⌣",""),"⌵",""),"－",""),"-","")," ",""),"　","")=UPPER($E17&amp;"")&amp;"DP"))*2+SUMPRODUCT(--(SUBSTITUTE(SUBSTITUTE(SUBSTITUTE(SUBSTITUTE(SUBSTITUTE(SUBSTITUTE(SUBSTITUTE(UPPER($AA$23:$AC$40&amp;""),"⌢",""),"⌣",""),"⌵",""),"－",""),"-","")," ",""),"　","")="DP"&amp;UPPER($E17&amp;"")))*2+SUMPRODUCT(--(SUBSTITUTE(SUBSTITUTE(SUBSTITUTE(SUBSTITUTE(SUBSTITUTE(SUBSTITUTE(SUBSTITUTE(UPPER($AA$23:$AC$40&amp;""),"⌢",""),"⌣",""),"⌵",""),"－",""),"-","")," ",""),"　","")=UPPER($E17&amp;"")&amp;"TP"))*3+SUMPRODUCT(--(SUBSTITUTE(SUBSTITUTE(SUBSTITUTE(SUBSTITUTE(SUBSTITUTE(SUBSTITUTE(SUBSTITUTE(UPPER($AA$23:$AC$40&amp;""),"⌢",""),"⌣",""),"⌵",""),"－",""),"-","")," ",""),"　","")="TP"&amp;UPPER($E17&amp;"")))*3+SUMPRODUCT(--(SUBSTITUTE(SUBSTITUTE(SUBSTITUTE(SUBSTITUTE(SUBSTITUTE(SUBSTITUTE(SUBSTITUTE(UPPER($AE$23:$AG$40&amp;""),"⌢",""),"⌣",""),"⌵",""),"－",""),"-","")," ",""),"　","")=UPPER($E17&amp;"")))+SUMPRODUCT(--(SUBSTITUTE(SUBSTITUTE(SUBSTITUTE(SUBSTITUTE(SUBSTITUTE(SUBSTITUTE(SUBSTITUTE(UPPER($AE$23:$AG$40&amp;""),"⌢",""),"⌣",""),"⌵",""),"－",""),"-","")," ",""),"　","")=UPPER($E17&amp;"")&amp;"DP"))*2+SUMPRODUCT(--(SUBSTITUTE(SUBSTITUTE(SUBSTITUTE(SUBSTITUTE(SUBSTITUTE(SUBSTITUTE(SUBSTITUTE(UPPER($AE$23:$AG$40&amp;""),"⌢",""),"⌣",""),"⌵",""),"－",""),"-","")," ",""),"　","")="DP"&amp;UPPER($E17&amp;"")))*2+SUMPRODUCT(--(SUBSTITUTE(SUBSTITUTE(SUBSTITUTE(SUBSTITUTE(SUBSTITUTE(SUBSTITUTE(SUBSTITUTE(UPPER($AE$23:$AG$40&amp;""),"⌢",""),"⌣",""),"⌵",""),"－",""),"-","")," ",""),"　","")=UPPER($E17&amp;"")&amp;"TP"))*3+SUMPRODUCT(--(SUBSTITUTE(SUBSTITUTE(SUBSTITUTE(SUBSTITUTE(SUBSTITUTE(SUBSTITUTE(SUBSTITUTE(UPPER($AE$23:$AG$40&amp;""),"⌢",""),"⌣",""),"⌵",""),"－",""),"-","")," ",""),"　","")="TP"&amp;UPPER($E17&amp;"")))*3)</f>
        <v>0</v>
      </c>
      <c r="B17" s="52"/>
      <c r="C17" s="58"/>
      <c r="D17" s="276"/>
      <c r="E17" s="61"/>
      <c r="F17" s="250"/>
      <c r="G17" s="23"/>
      <c r="H17" s="4"/>
      <c r="I17" s="7"/>
      <c r="J17" s="8"/>
      <c r="K17" s="23"/>
      <c r="L17" s="4"/>
      <c r="M17" s="7"/>
      <c r="N17" s="8"/>
      <c r="O17" s="23"/>
      <c r="P17" s="4"/>
      <c r="Q17" s="7"/>
      <c r="R17" s="8"/>
      <c r="S17" s="23"/>
      <c r="T17" s="4"/>
      <c r="U17" s="7"/>
      <c r="V17" s="8"/>
      <c r="W17" s="23"/>
      <c r="X17" s="4"/>
      <c r="Y17" s="7"/>
      <c r="Z17" s="8"/>
      <c r="AA17" s="23"/>
      <c r="AB17" s="4"/>
      <c r="AC17" s="7"/>
      <c r="AD17" s="8"/>
      <c r="AE17" s="4"/>
      <c r="AF17" s="4"/>
      <c r="AG17" s="7"/>
      <c r="AH17" s="8"/>
      <c r="AI17" s="44">
        <f t="shared" si="2"/>
        <v>0</v>
      </c>
      <c r="AJ17" s="44">
        <f>SUMPRODUCT(--(SUBSTITUTE(SUBSTITUTE(SUBSTITUTE(SUBSTITUTE(SUBSTITUTE(SUBSTITUTE(SUBSTITUTE(UPPER(G17:AG17&amp;""),"⌢",""),"⌣",""),"⌵",""),"－",""),"-","")," ",""),"　","")="R"))+SUMPRODUCT(--(SUBSTITUTE(SUBSTITUTE(SUBSTITUTE(SUBSTITUTE(SUBSTITUTE(SUBSTITUTE(SUBSTITUTE(UPPER(G17:AG17&amp;""),"⌢",""),"⌣",""),"⌵",""),"－",""),"-","")," ",""),"　","")="HR"))*2</f>
        <v>0</v>
      </c>
      <c r="AK17" s="44">
        <f t="shared" si="4"/>
        <v>0</v>
      </c>
      <c r="AL17" s="44">
        <f>$A17</f>
        <v>0</v>
      </c>
      <c r="AM17" s="286"/>
    </row>
    <row r="18" spans="1:54" ht="15" customHeight="1">
      <c r="A18" s="52">
        <f>IF($E18="",0,SUMPRODUCT(--(SUBSTITUTE(SUBSTITUTE(SUBSTITUTE(SUBSTITUTE(SUBSTITUTE(SUBSTITUTE(SUBSTITUTE(UPPER($G$23:$I$40&amp;""),"⌢",""),"⌣",""),"⌵",""),"－",""),"-","")," ",""),"　","")=UPPER($E18&amp;"")))+SUMPRODUCT(--(SUBSTITUTE(SUBSTITUTE(SUBSTITUTE(SUBSTITUTE(SUBSTITUTE(SUBSTITUTE(SUBSTITUTE(UPPER($G$23:$I$40&amp;""),"⌢",""),"⌣",""),"⌵",""),"－",""),"-","")," ",""),"　","")=UPPER($E18&amp;"")&amp;"DP"))*2+SUMPRODUCT(--(SUBSTITUTE(SUBSTITUTE(SUBSTITUTE(SUBSTITUTE(SUBSTITUTE(SUBSTITUTE(SUBSTITUTE(UPPER($G$23:$I$40&amp;""),"⌢",""),"⌣",""),"⌵",""),"－",""),"-","")," ",""),"　","")="DP"&amp;UPPER($E18&amp;"")))*2+SUMPRODUCT(--(SUBSTITUTE(SUBSTITUTE(SUBSTITUTE(SUBSTITUTE(SUBSTITUTE(SUBSTITUTE(SUBSTITUTE(UPPER($G$23:$I$40&amp;""),"⌢",""),"⌣",""),"⌵",""),"－",""),"-","")," ",""),"　","")=UPPER($E18&amp;"")&amp;"TP"))*3+SUMPRODUCT(--(SUBSTITUTE(SUBSTITUTE(SUBSTITUTE(SUBSTITUTE(SUBSTITUTE(SUBSTITUTE(SUBSTITUTE(UPPER($G$23:$I$40&amp;""),"⌢",""),"⌣",""),"⌵",""),"－",""),"-","")," ",""),"　","")="TP"&amp;UPPER($E18&amp;"")))*3+SUMPRODUCT(--(SUBSTITUTE(SUBSTITUTE(SUBSTITUTE(SUBSTITUTE(SUBSTITUTE(SUBSTITUTE(SUBSTITUTE(UPPER($K$23:$M$40&amp;""),"⌢",""),"⌣",""),"⌵",""),"－",""),"-","")," ",""),"　","")=UPPER($E18&amp;"")))+SUMPRODUCT(--(SUBSTITUTE(SUBSTITUTE(SUBSTITUTE(SUBSTITUTE(SUBSTITUTE(SUBSTITUTE(SUBSTITUTE(UPPER($K$23:$M$40&amp;""),"⌢",""),"⌣",""),"⌵",""),"－",""),"-","")," ",""),"　","")=UPPER($E18&amp;"")&amp;"DP"))*2+SUMPRODUCT(--(SUBSTITUTE(SUBSTITUTE(SUBSTITUTE(SUBSTITUTE(SUBSTITUTE(SUBSTITUTE(SUBSTITUTE(UPPER($K$23:$M$40&amp;""),"⌢",""),"⌣",""),"⌵",""),"－",""),"-","")," ",""),"　","")="DP"&amp;UPPER($E18&amp;"")))*2+SUMPRODUCT(--(SUBSTITUTE(SUBSTITUTE(SUBSTITUTE(SUBSTITUTE(SUBSTITUTE(SUBSTITUTE(SUBSTITUTE(UPPER($K$23:$M$40&amp;""),"⌢",""),"⌣",""),"⌵",""),"－",""),"-","")," ",""),"　","")=UPPER($E18&amp;"")&amp;"TP"))*3+SUMPRODUCT(--(SUBSTITUTE(SUBSTITUTE(SUBSTITUTE(SUBSTITUTE(SUBSTITUTE(SUBSTITUTE(SUBSTITUTE(UPPER($K$23:$M$40&amp;""),"⌢",""),"⌣",""),"⌵",""),"－",""),"-","")," ",""),"　","")="TP"&amp;UPPER($E18&amp;"")))*3+SUMPRODUCT(--(SUBSTITUTE(SUBSTITUTE(SUBSTITUTE(SUBSTITUTE(SUBSTITUTE(SUBSTITUTE(SUBSTITUTE(UPPER($O$23:$Q$40&amp;""),"⌢",""),"⌣",""),"⌵",""),"－",""),"-","")," ",""),"　","")=UPPER($E18&amp;"")))+SUMPRODUCT(--(SUBSTITUTE(SUBSTITUTE(SUBSTITUTE(SUBSTITUTE(SUBSTITUTE(SUBSTITUTE(SUBSTITUTE(UPPER($O$23:$Q$40&amp;""),"⌢",""),"⌣",""),"⌵",""),"－",""),"-","")," ",""),"　","")=UPPER($E18&amp;"")&amp;"DP"))*2+SUMPRODUCT(--(SUBSTITUTE(SUBSTITUTE(SUBSTITUTE(SUBSTITUTE(SUBSTITUTE(SUBSTITUTE(SUBSTITUTE(UPPER($O$23:$Q$40&amp;""),"⌢",""),"⌣",""),"⌵",""),"－",""),"-","")," ",""),"　","")="DP"&amp;UPPER($E18&amp;"")))*2+SUMPRODUCT(--(SUBSTITUTE(SUBSTITUTE(SUBSTITUTE(SUBSTITUTE(SUBSTITUTE(SUBSTITUTE(SUBSTITUTE(UPPER($O$23:$Q$40&amp;""),"⌢",""),"⌣",""),"⌵",""),"－",""),"-","")," ",""),"　","")=UPPER($E18&amp;"")&amp;"TP"))*3+SUMPRODUCT(--(SUBSTITUTE(SUBSTITUTE(SUBSTITUTE(SUBSTITUTE(SUBSTITUTE(SUBSTITUTE(SUBSTITUTE(UPPER($O$23:$Q$40&amp;""),"⌢",""),"⌣",""),"⌵",""),"－",""),"-","")," ",""),"　","")="TP"&amp;UPPER($E18&amp;"")))*3+SUMPRODUCT(--(SUBSTITUTE(SUBSTITUTE(SUBSTITUTE(SUBSTITUTE(SUBSTITUTE(SUBSTITUTE(SUBSTITUTE(UPPER($S$23:$U$40&amp;""),"⌢",""),"⌣",""),"⌵",""),"－",""),"-","")," ",""),"　","")=UPPER($E18&amp;"")))+SUMPRODUCT(--(SUBSTITUTE(SUBSTITUTE(SUBSTITUTE(SUBSTITUTE(SUBSTITUTE(SUBSTITUTE(SUBSTITUTE(UPPER($S$23:$U$40&amp;""),"⌢",""),"⌣",""),"⌵",""),"－",""),"-","")," ",""),"　","")=UPPER($E18&amp;"")&amp;"DP"))*2+SUMPRODUCT(--(SUBSTITUTE(SUBSTITUTE(SUBSTITUTE(SUBSTITUTE(SUBSTITUTE(SUBSTITUTE(SUBSTITUTE(UPPER($S$23:$U$40&amp;""),"⌢",""),"⌣",""),"⌵",""),"－",""),"-","")," ",""),"　","")="DP"&amp;UPPER($E18&amp;"")))*2+SUMPRODUCT(--(SUBSTITUTE(SUBSTITUTE(SUBSTITUTE(SUBSTITUTE(SUBSTITUTE(SUBSTITUTE(SUBSTITUTE(UPPER($S$23:$U$40&amp;""),"⌢",""),"⌣",""),"⌵",""),"－",""),"-","")," ",""),"　","")=UPPER($E18&amp;"")&amp;"TP"))*3+SUMPRODUCT(--(SUBSTITUTE(SUBSTITUTE(SUBSTITUTE(SUBSTITUTE(SUBSTITUTE(SUBSTITUTE(SUBSTITUTE(UPPER($S$23:$U$40&amp;""),"⌢",""),"⌣",""),"⌵",""),"－",""),"-","")," ",""),"　","")="TP"&amp;UPPER($E18&amp;"")))*3+SUMPRODUCT(--(SUBSTITUTE(SUBSTITUTE(SUBSTITUTE(SUBSTITUTE(SUBSTITUTE(SUBSTITUTE(SUBSTITUTE(UPPER($W$23:$Y$40&amp;""),"⌢",""),"⌣",""),"⌵",""),"－",""),"-","")," ",""),"　","")=UPPER($E18&amp;"")))+SUMPRODUCT(--(SUBSTITUTE(SUBSTITUTE(SUBSTITUTE(SUBSTITUTE(SUBSTITUTE(SUBSTITUTE(SUBSTITUTE(UPPER($W$23:$Y$40&amp;""),"⌢",""),"⌣",""),"⌵",""),"－",""),"-","")," ",""),"　","")=UPPER($E18&amp;"")&amp;"DP"))*2+SUMPRODUCT(--(SUBSTITUTE(SUBSTITUTE(SUBSTITUTE(SUBSTITUTE(SUBSTITUTE(SUBSTITUTE(SUBSTITUTE(UPPER($W$23:$Y$40&amp;""),"⌢",""),"⌣",""),"⌵",""),"－",""),"-","")," ",""),"　","")="DP"&amp;UPPER($E18&amp;"")))*2+SUMPRODUCT(--(SUBSTITUTE(SUBSTITUTE(SUBSTITUTE(SUBSTITUTE(SUBSTITUTE(SUBSTITUTE(SUBSTITUTE(UPPER($W$23:$Y$40&amp;""),"⌢",""),"⌣",""),"⌵",""),"－",""),"-","")," ",""),"　","")=UPPER($E18&amp;"")&amp;"TP"))*3+SUMPRODUCT(--(SUBSTITUTE(SUBSTITUTE(SUBSTITUTE(SUBSTITUTE(SUBSTITUTE(SUBSTITUTE(SUBSTITUTE(UPPER($W$23:$Y$40&amp;""),"⌢",""),"⌣",""),"⌵",""),"－",""),"-","")," ",""),"　","")="TP"&amp;UPPER($E18&amp;"")))*3+SUMPRODUCT(--(SUBSTITUTE(SUBSTITUTE(SUBSTITUTE(SUBSTITUTE(SUBSTITUTE(SUBSTITUTE(SUBSTITUTE(UPPER($AA$23:$AC$40&amp;""),"⌢",""),"⌣",""),"⌵",""),"－",""),"-","")," ",""),"　","")=UPPER($E18&amp;"")))+SUMPRODUCT(--(SUBSTITUTE(SUBSTITUTE(SUBSTITUTE(SUBSTITUTE(SUBSTITUTE(SUBSTITUTE(SUBSTITUTE(UPPER($AA$23:$AC$40&amp;""),"⌢",""),"⌣",""),"⌵",""),"－",""),"-","")," ",""),"　","")=UPPER($E18&amp;"")&amp;"DP"))*2+SUMPRODUCT(--(SUBSTITUTE(SUBSTITUTE(SUBSTITUTE(SUBSTITUTE(SUBSTITUTE(SUBSTITUTE(SUBSTITUTE(UPPER($AA$23:$AC$40&amp;""),"⌢",""),"⌣",""),"⌵",""),"－",""),"-","")," ",""),"　","")="DP"&amp;UPPER($E18&amp;"")))*2+SUMPRODUCT(--(SUBSTITUTE(SUBSTITUTE(SUBSTITUTE(SUBSTITUTE(SUBSTITUTE(SUBSTITUTE(SUBSTITUTE(UPPER($AA$23:$AC$40&amp;""),"⌢",""),"⌣",""),"⌵",""),"－",""),"-","")," ",""),"　","")=UPPER($E18&amp;"")&amp;"TP"))*3+SUMPRODUCT(--(SUBSTITUTE(SUBSTITUTE(SUBSTITUTE(SUBSTITUTE(SUBSTITUTE(SUBSTITUTE(SUBSTITUTE(UPPER($AA$23:$AC$40&amp;""),"⌢",""),"⌣",""),"⌵",""),"－",""),"-","")," ",""),"　","")="TP"&amp;UPPER($E18&amp;"")))*3+SUMPRODUCT(--(SUBSTITUTE(SUBSTITUTE(SUBSTITUTE(SUBSTITUTE(SUBSTITUTE(SUBSTITUTE(SUBSTITUTE(UPPER($AE$23:$AG$40&amp;""),"⌢",""),"⌣",""),"⌵",""),"－",""),"-","")," ",""),"　","")=UPPER($E18&amp;"")))+SUMPRODUCT(--(SUBSTITUTE(SUBSTITUTE(SUBSTITUTE(SUBSTITUTE(SUBSTITUTE(SUBSTITUTE(SUBSTITUTE(UPPER($AE$23:$AG$40&amp;""),"⌢",""),"⌣",""),"⌵",""),"－",""),"-","")," ",""),"　","")=UPPER($E18&amp;"")&amp;"DP"))*2+SUMPRODUCT(--(SUBSTITUTE(SUBSTITUTE(SUBSTITUTE(SUBSTITUTE(SUBSTITUTE(SUBSTITUTE(SUBSTITUTE(UPPER($AE$23:$AG$40&amp;""),"⌢",""),"⌣",""),"⌵",""),"－",""),"-","")," ",""),"　","")="DP"&amp;UPPER($E18&amp;"")))*2+SUMPRODUCT(--(SUBSTITUTE(SUBSTITUTE(SUBSTITUTE(SUBSTITUTE(SUBSTITUTE(SUBSTITUTE(SUBSTITUTE(UPPER($AE$23:$AG$40&amp;""),"⌢",""),"⌣",""),"⌵",""),"－",""),"-","")," ",""),"　","")=UPPER($E18&amp;"")&amp;"TP"))*3+SUMPRODUCT(--(SUBSTITUTE(SUBSTITUTE(SUBSTITUTE(SUBSTITUTE(SUBSTITUTE(SUBSTITUTE(SUBSTITUTE(UPPER($AE$23:$AG$40&amp;""),"⌢",""),"⌣",""),"⌵",""),"－",""),"-","")," ",""),"　","")="TP"&amp;UPPER($E18&amp;"")))*3)</f>
        <v>0</v>
      </c>
      <c r="B18" s="52"/>
      <c r="C18" s="58"/>
      <c r="D18" s="274">
        <v>6</v>
      </c>
      <c r="E18" s="61" t="s">
        <v>165</v>
      </c>
      <c r="F18" s="250" t="s">
        <v>99</v>
      </c>
      <c r="G18" s="24"/>
      <c r="H18" s="2"/>
      <c r="I18" s="5"/>
      <c r="J18" s="8"/>
      <c r="K18" s="24" t="inlineStr">
        <is>
          <t>8 ⌣</t>
        </is>
      </c>
      <c r="L18" s="2"/>
      <c r="M18" s="5"/>
      <c r="N18" s="8"/>
      <c r="O18" s="24"/>
      <c r="P18" s="2"/>
      <c r="Q18" s="5"/>
      <c r="R18" s="8"/>
      <c r="S18" s="24" t="s">
        <v>183</v>
      </c>
      <c r="T18" s="2"/>
      <c r="U18" s="5"/>
      <c r="V18" s="8"/>
      <c r="W18" s="24"/>
      <c r="X18" s="2"/>
      <c r="Y18" s="5"/>
      <c r="Z18" s="8"/>
      <c r="AA18" s="24" t="s">
        <v>183</v>
      </c>
      <c r="AB18" s="2"/>
      <c r="AC18" s="5"/>
      <c r="AD18" s="8"/>
      <c r="AE18" s="2"/>
      <c r="AF18" s="2"/>
      <c r="AG18" s="5"/>
      <c r="AH18" s="8"/>
      <c r="AI18" s="44">
        <f t="shared" si="2"/>
        <v>3</v>
      </c>
      <c r="AJ18" s="44">
        <f>SUMPRODUCT(--(SUBSTITUTE(SUBSTITUTE(SUBSTITUTE(SUBSTITUTE(SUBSTITUTE(SUBSTITUTE(SUBSTITUTE(UPPER(G18:AG18&amp;""),"⌢",""),"⌣",""),"⌵",""),"－",""),"-","")," ",""),"　","")="R"))+SUMPRODUCT(--(SUBSTITUTE(SUBSTITUTE(SUBSTITUTE(SUBSTITUTE(SUBSTITUTE(SUBSTITUTE(SUBSTITUTE(UPPER(G18:AG18&amp;""),"⌢",""),"⌣",""),"⌵",""),"－",""),"-","")," ",""),"　","")="HR"))*2</f>
        <v>0</v>
      </c>
      <c r="AK18" s="44">
        <f t="shared" si="4"/>
        <v>2</v>
      </c>
      <c r="AL18" s="44">
        <f>$A18</f>
        <v>0</v>
      </c>
      <c r="AM18" s="286"/>
    </row>
    <row r="19" spans="1:54" ht="15" customHeight="1">
      <c r="A19" s="52">
        <f>IF($E19="",0,SUMPRODUCT(--(SUBSTITUTE(SUBSTITUTE(SUBSTITUTE(SUBSTITUTE(SUBSTITUTE(SUBSTITUTE(SUBSTITUTE(UPPER($G$23:$I$40&amp;""),"⌢",""),"⌣",""),"⌵",""),"－",""),"-","")," ",""),"　","")=UPPER($E19&amp;"")))+SUMPRODUCT(--(SUBSTITUTE(SUBSTITUTE(SUBSTITUTE(SUBSTITUTE(SUBSTITUTE(SUBSTITUTE(SUBSTITUTE(UPPER($G$23:$I$40&amp;""),"⌢",""),"⌣",""),"⌵",""),"－",""),"-","")," ",""),"　","")=UPPER($E19&amp;"")&amp;"DP"))*2+SUMPRODUCT(--(SUBSTITUTE(SUBSTITUTE(SUBSTITUTE(SUBSTITUTE(SUBSTITUTE(SUBSTITUTE(SUBSTITUTE(UPPER($G$23:$I$40&amp;""),"⌢",""),"⌣",""),"⌵",""),"－",""),"-","")," ",""),"　","")="DP"&amp;UPPER($E19&amp;"")))*2+SUMPRODUCT(--(SUBSTITUTE(SUBSTITUTE(SUBSTITUTE(SUBSTITUTE(SUBSTITUTE(SUBSTITUTE(SUBSTITUTE(UPPER($G$23:$I$40&amp;""),"⌢",""),"⌣",""),"⌵",""),"－",""),"-","")," ",""),"　","")=UPPER($E19&amp;"")&amp;"TP"))*3+SUMPRODUCT(--(SUBSTITUTE(SUBSTITUTE(SUBSTITUTE(SUBSTITUTE(SUBSTITUTE(SUBSTITUTE(SUBSTITUTE(UPPER($G$23:$I$40&amp;""),"⌢",""),"⌣",""),"⌵",""),"－",""),"-","")," ",""),"　","")="TP"&amp;UPPER($E19&amp;"")))*3+SUMPRODUCT(--(SUBSTITUTE(SUBSTITUTE(SUBSTITUTE(SUBSTITUTE(SUBSTITUTE(SUBSTITUTE(SUBSTITUTE(UPPER($K$23:$M$40&amp;""),"⌢",""),"⌣",""),"⌵",""),"－",""),"-","")," ",""),"　","")=UPPER($E19&amp;"")))+SUMPRODUCT(--(SUBSTITUTE(SUBSTITUTE(SUBSTITUTE(SUBSTITUTE(SUBSTITUTE(SUBSTITUTE(SUBSTITUTE(UPPER($K$23:$M$40&amp;""),"⌢",""),"⌣",""),"⌵",""),"－",""),"-","")," ",""),"　","")=UPPER($E19&amp;"")&amp;"DP"))*2+SUMPRODUCT(--(SUBSTITUTE(SUBSTITUTE(SUBSTITUTE(SUBSTITUTE(SUBSTITUTE(SUBSTITUTE(SUBSTITUTE(UPPER($K$23:$M$40&amp;""),"⌢",""),"⌣",""),"⌵",""),"－",""),"-","")," ",""),"　","")="DP"&amp;UPPER($E19&amp;"")))*2+SUMPRODUCT(--(SUBSTITUTE(SUBSTITUTE(SUBSTITUTE(SUBSTITUTE(SUBSTITUTE(SUBSTITUTE(SUBSTITUTE(UPPER($K$23:$M$40&amp;""),"⌢",""),"⌣",""),"⌵",""),"－",""),"-","")," ",""),"　","")=UPPER($E19&amp;"")&amp;"TP"))*3+SUMPRODUCT(--(SUBSTITUTE(SUBSTITUTE(SUBSTITUTE(SUBSTITUTE(SUBSTITUTE(SUBSTITUTE(SUBSTITUTE(UPPER($K$23:$M$40&amp;""),"⌢",""),"⌣",""),"⌵",""),"－",""),"-","")," ",""),"　","")="TP"&amp;UPPER($E19&amp;"")))*3+SUMPRODUCT(--(SUBSTITUTE(SUBSTITUTE(SUBSTITUTE(SUBSTITUTE(SUBSTITUTE(SUBSTITUTE(SUBSTITUTE(UPPER($O$23:$Q$40&amp;""),"⌢",""),"⌣",""),"⌵",""),"－",""),"-","")," ",""),"　","")=UPPER($E19&amp;"")))+SUMPRODUCT(--(SUBSTITUTE(SUBSTITUTE(SUBSTITUTE(SUBSTITUTE(SUBSTITUTE(SUBSTITUTE(SUBSTITUTE(UPPER($O$23:$Q$40&amp;""),"⌢",""),"⌣",""),"⌵",""),"－",""),"-","")," ",""),"　","")=UPPER($E19&amp;"")&amp;"DP"))*2+SUMPRODUCT(--(SUBSTITUTE(SUBSTITUTE(SUBSTITUTE(SUBSTITUTE(SUBSTITUTE(SUBSTITUTE(SUBSTITUTE(UPPER($O$23:$Q$40&amp;""),"⌢",""),"⌣",""),"⌵",""),"－",""),"-","")," ",""),"　","")="DP"&amp;UPPER($E19&amp;"")))*2+SUMPRODUCT(--(SUBSTITUTE(SUBSTITUTE(SUBSTITUTE(SUBSTITUTE(SUBSTITUTE(SUBSTITUTE(SUBSTITUTE(UPPER($O$23:$Q$40&amp;""),"⌢",""),"⌣",""),"⌵",""),"－",""),"-","")," ",""),"　","")=UPPER($E19&amp;"")&amp;"TP"))*3+SUMPRODUCT(--(SUBSTITUTE(SUBSTITUTE(SUBSTITUTE(SUBSTITUTE(SUBSTITUTE(SUBSTITUTE(SUBSTITUTE(UPPER($O$23:$Q$40&amp;""),"⌢",""),"⌣",""),"⌵",""),"－",""),"-","")," ",""),"　","")="TP"&amp;UPPER($E19&amp;"")))*3+SUMPRODUCT(--(SUBSTITUTE(SUBSTITUTE(SUBSTITUTE(SUBSTITUTE(SUBSTITUTE(SUBSTITUTE(SUBSTITUTE(UPPER($S$23:$U$40&amp;""),"⌢",""),"⌣",""),"⌵",""),"－",""),"-","")," ",""),"　","")=UPPER($E19&amp;"")))+SUMPRODUCT(--(SUBSTITUTE(SUBSTITUTE(SUBSTITUTE(SUBSTITUTE(SUBSTITUTE(SUBSTITUTE(SUBSTITUTE(UPPER($S$23:$U$40&amp;""),"⌢",""),"⌣",""),"⌵",""),"－",""),"-","")," ",""),"　","")=UPPER($E19&amp;"")&amp;"DP"))*2+SUMPRODUCT(--(SUBSTITUTE(SUBSTITUTE(SUBSTITUTE(SUBSTITUTE(SUBSTITUTE(SUBSTITUTE(SUBSTITUTE(UPPER($S$23:$U$40&amp;""),"⌢",""),"⌣",""),"⌵",""),"－",""),"-","")," ",""),"　","")="DP"&amp;UPPER($E19&amp;"")))*2+SUMPRODUCT(--(SUBSTITUTE(SUBSTITUTE(SUBSTITUTE(SUBSTITUTE(SUBSTITUTE(SUBSTITUTE(SUBSTITUTE(UPPER($S$23:$U$40&amp;""),"⌢",""),"⌣",""),"⌵",""),"－",""),"-","")," ",""),"　","")=UPPER($E19&amp;"")&amp;"TP"))*3+SUMPRODUCT(--(SUBSTITUTE(SUBSTITUTE(SUBSTITUTE(SUBSTITUTE(SUBSTITUTE(SUBSTITUTE(SUBSTITUTE(UPPER($S$23:$U$40&amp;""),"⌢",""),"⌣",""),"⌵",""),"－",""),"-","")," ",""),"　","")="TP"&amp;UPPER($E19&amp;"")))*3+SUMPRODUCT(--(SUBSTITUTE(SUBSTITUTE(SUBSTITUTE(SUBSTITUTE(SUBSTITUTE(SUBSTITUTE(SUBSTITUTE(UPPER($W$23:$Y$40&amp;""),"⌢",""),"⌣",""),"⌵",""),"－",""),"-","")," ",""),"　","")=UPPER($E19&amp;"")))+SUMPRODUCT(--(SUBSTITUTE(SUBSTITUTE(SUBSTITUTE(SUBSTITUTE(SUBSTITUTE(SUBSTITUTE(SUBSTITUTE(UPPER($W$23:$Y$40&amp;""),"⌢",""),"⌣",""),"⌵",""),"－",""),"-","")," ",""),"　","")=UPPER($E19&amp;"")&amp;"DP"))*2+SUMPRODUCT(--(SUBSTITUTE(SUBSTITUTE(SUBSTITUTE(SUBSTITUTE(SUBSTITUTE(SUBSTITUTE(SUBSTITUTE(UPPER($W$23:$Y$40&amp;""),"⌢",""),"⌣",""),"⌵",""),"－",""),"-","")," ",""),"　","")="DP"&amp;UPPER($E19&amp;"")))*2+SUMPRODUCT(--(SUBSTITUTE(SUBSTITUTE(SUBSTITUTE(SUBSTITUTE(SUBSTITUTE(SUBSTITUTE(SUBSTITUTE(UPPER($W$23:$Y$40&amp;""),"⌢",""),"⌣",""),"⌵",""),"－",""),"-","")," ",""),"　","")=UPPER($E19&amp;"")&amp;"TP"))*3+SUMPRODUCT(--(SUBSTITUTE(SUBSTITUTE(SUBSTITUTE(SUBSTITUTE(SUBSTITUTE(SUBSTITUTE(SUBSTITUTE(UPPER($W$23:$Y$40&amp;""),"⌢",""),"⌣",""),"⌵",""),"－",""),"-","")," ",""),"　","")="TP"&amp;UPPER($E19&amp;"")))*3+SUMPRODUCT(--(SUBSTITUTE(SUBSTITUTE(SUBSTITUTE(SUBSTITUTE(SUBSTITUTE(SUBSTITUTE(SUBSTITUTE(UPPER($AA$23:$AC$40&amp;""),"⌢",""),"⌣",""),"⌵",""),"－",""),"-","")," ",""),"　","")=UPPER($E19&amp;"")))+SUMPRODUCT(--(SUBSTITUTE(SUBSTITUTE(SUBSTITUTE(SUBSTITUTE(SUBSTITUTE(SUBSTITUTE(SUBSTITUTE(UPPER($AA$23:$AC$40&amp;""),"⌢",""),"⌣",""),"⌵",""),"－",""),"-","")," ",""),"　","")=UPPER($E19&amp;"")&amp;"DP"))*2+SUMPRODUCT(--(SUBSTITUTE(SUBSTITUTE(SUBSTITUTE(SUBSTITUTE(SUBSTITUTE(SUBSTITUTE(SUBSTITUTE(UPPER($AA$23:$AC$40&amp;""),"⌢",""),"⌣",""),"⌵",""),"－",""),"-","")," ",""),"　","")="DP"&amp;UPPER($E19&amp;"")))*2+SUMPRODUCT(--(SUBSTITUTE(SUBSTITUTE(SUBSTITUTE(SUBSTITUTE(SUBSTITUTE(SUBSTITUTE(SUBSTITUTE(UPPER($AA$23:$AC$40&amp;""),"⌢",""),"⌣",""),"⌵",""),"－",""),"-","")," ",""),"　","")=UPPER($E19&amp;"")&amp;"TP"))*3+SUMPRODUCT(--(SUBSTITUTE(SUBSTITUTE(SUBSTITUTE(SUBSTITUTE(SUBSTITUTE(SUBSTITUTE(SUBSTITUTE(UPPER($AA$23:$AC$40&amp;""),"⌢",""),"⌣",""),"⌵",""),"－",""),"-","")," ",""),"　","")="TP"&amp;UPPER($E19&amp;"")))*3+SUMPRODUCT(--(SUBSTITUTE(SUBSTITUTE(SUBSTITUTE(SUBSTITUTE(SUBSTITUTE(SUBSTITUTE(SUBSTITUTE(UPPER($AE$23:$AG$40&amp;""),"⌢",""),"⌣",""),"⌵",""),"－",""),"-","")," ",""),"　","")=UPPER($E19&amp;"")))+SUMPRODUCT(--(SUBSTITUTE(SUBSTITUTE(SUBSTITUTE(SUBSTITUTE(SUBSTITUTE(SUBSTITUTE(SUBSTITUTE(UPPER($AE$23:$AG$40&amp;""),"⌢",""),"⌣",""),"⌵",""),"－",""),"-","")," ",""),"　","")=UPPER($E19&amp;"")&amp;"DP"))*2+SUMPRODUCT(--(SUBSTITUTE(SUBSTITUTE(SUBSTITUTE(SUBSTITUTE(SUBSTITUTE(SUBSTITUTE(SUBSTITUTE(UPPER($AE$23:$AG$40&amp;""),"⌢",""),"⌣",""),"⌵",""),"－",""),"-","")," ",""),"　","")="DP"&amp;UPPER($E19&amp;"")))*2+SUMPRODUCT(--(SUBSTITUTE(SUBSTITUTE(SUBSTITUTE(SUBSTITUTE(SUBSTITUTE(SUBSTITUTE(SUBSTITUTE(UPPER($AE$23:$AG$40&amp;""),"⌢",""),"⌣",""),"⌵",""),"－",""),"-","")," ",""),"　","")=UPPER($E19&amp;"")&amp;"TP"))*3+SUMPRODUCT(--(SUBSTITUTE(SUBSTITUTE(SUBSTITUTE(SUBSTITUTE(SUBSTITUTE(SUBSTITUTE(SUBSTITUTE(UPPER($AE$23:$AG$40&amp;""),"⌢",""),"⌣",""),"⌵",""),"－",""),"-","")," ",""),"　","")="TP"&amp;UPPER($E19&amp;"")))*3)</f>
        <v>0</v>
      </c>
      <c r="B19" s="52"/>
      <c r="C19" s="58"/>
      <c r="D19" s="288"/>
      <c r="E19" s="61"/>
      <c r="F19" s="250"/>
      <c r="G19" s="22"/>
      <c r="H19" s="3"/>
      <c r="I19" s="6"/>
      <c r="J19" s="8"/>
      <c r="K19" s="22"/>
      <c r="L19" s="3"/>
      <c r="M19" s="6"/>
      <c r="N19" s="8"/>
      <c r="O19" s="22"/>
      <c r="P19" s="3"/>
      <c r="Q19" s="6"/>
      <c r="R19" s="8"/>
      <c r="S19" s="22"/>
      <c r="T19" s="3"/>
      <c r="U19" s="6"/>
      <c r="V19" s="8"/>
      <c r="W19" s="22"/>
      <c r="X19" s="3"/>
      <c r="Y19" s="6"/>
      <c r="Z19" s="8"/>
      <c r="AA19" s="22"/>
      <c r="AB19" s="3"/>
      <c r="AC19" s="6"/>
      <c r="AD19" s="8"/>
      <c r="AE19" s="3"/>
      <c r="AF19" s="3"/>
      <c r="AG19" s="6"/>
      <c r="AH19" s="8"/>
      <c r="AI19" s="44">
        <f t="shared" si="2"/>
        <v>0</v>
      </c>
      <c r="AJ19" s="44">
        <f>SUMPRODUCT(--(SUBSTITUTE(SUBSTITUTE(SUBSTITUTE(SUBSTITUTE(SUBSTITUTE(SUBSTITUTE(SUBSTITUTE(UPPER(G19:AG19&amp;""),"⌢",""),"⌣",""),"⌵",""),"－",""),"-","")," ",""),"　","")="R"))+SUMPRODUCT(--(SUBSTITUTE(SUBSTITUTE(SUBSTITUTE(SUBSTITUTE(SUBSTITUTE(SUBSTITUTE(SUBSTITUTE(UPPER(G19:AG19&amp;""),"⌢",""),"⌣",""),"⌵",""),"－",""),"-","")," ",""),"　","")="HR"))*2</f>
        <v>0</v>
      </c>
      <c r="AK19" s="44">
        <f t="shared" si="4"/>
        <v>0</v>
      </c>
      <c r="AL19" s="44">
        <f>$A19</f>
        <v>0</v>
      </c>
      <c r="AM19" s="286"/>
    </row>
    <row r="20" spans="1:54" ht="15" customHeight="1" thickBot="1">
      <c r="A20" s="57">
        <f>IF($E20="",0,SUMPRODUCT(--(SUBSTITUTE(SUBSTITUTE(SUBSTITUTE(SUBSTITUTE(SUBSTITUTE(SUBSTITUTE(SUBSTITUTE(UPPER($G$23:$I$40&amp;""),"⌢",""),"⌣",""),"⌵",""),"－",""),"-","")," ",""),"　","")=UPPER($E20&amp;"")))+SUMPRODUCT(--(SUBSTITUTE(SUBSTITUTE(SUBSTITUTE(SUBSTITUTE(SUBSTITUTE(SUBSTITUTE(SUBSTITUTE(UPPER($G$23:$I$40&amp;""),"⌢",""),"⌣",""),"⌵",""),"－",""),"-","")," ",""),"　","")=UPPER($E20&amp;"")&amp;"DP"))*2+SUMPRODUCT(--(SUBSTITUTE(SUBSTITUTE(SUBSTITUTE(SUBSTITUTE(SUBSTITUTE(SUBSTITUTE(SUBSTITUTE(UPPER($G$23:$I$40&amp;""),"⌢",""),"⌣",""),"⌵",""),"－",""),"-","")," ",""),"　","")="DP"&amp;UPPER($E20&amp;"")))*2+SUMPRODUCT(--(SUBSTITUTE(SUBSTITUTE(SUBSTITUTE(SUBSTITUTE(SUBSTITUTE(SUBSTITUTE(SUBSTITUTE(UPPER($G$23:$I$40&amp;""),"⌢",""),"⌣",""),"⌵",""),"－",""),"-","")," ",""),"　","")=UPPER($E20&amp;"")&amp;"TP"))*3+SUMPRODUCT(--(SUBSTITUTE(SUBSTITUTE(SUBSTITUTE(SUBSTITUTE(SUBSTITUTE(SUBSTITUTE(SUBSTITUTE(UPPER($G$23:$I$40&amp;""),"⌢",""),"⌣",""),"⌵",""),"－",""),"-","")," ",""),"　","")="TP"&amp;UPPER($E20&amp;"")))*3+SUMPRODUCT(--(SUBSTITUTE(SUBSTITUTE(SUBSTITUTE(SUBSTITUTE(SUBSTITUTE(SUBSTITUTE(SUBSTITUTE(UPPER($K$23:$M$40&amp;""),"⌢",""),"⌣",""),"⌵",""),"－",""),"-","")," ",""),"　","")=UPPER($E20&amp;"")))+SUMPRODUCT(--(SUBSTITUTE(SUBSTITUTE(SUBSTITUTE(SUBSTITUTE(SUBSTITUTE(SUBSTITUTE(SUBSTITUTE(UPPER($K$23:$M$40&amp;""),"⌢",""),"⌣",""),"⌵",""),"－",""),"-","")," ",""),"　","")=UPPER($E20&amp;"")&amp;"DP"))*2+SUMPRODUCT(--(SUBSTITUTE(SUBSTITUTE(SUBSTITUTE(SUBSTITUTE(SUBSTITUTE(SUBSTITUTE(SUBSTITUTE(UPPER($K$23:$M$40&amp;""),"⌢",""),"⌣",""),"⌵",""),"－",""),"-","")," ",""),"　","")="DP"&amp;UPPER($E20&amp;"")))*2+SUMPRODUCT(--(SUBSTITUTE(SUBSTITUTE(SUBSTITUTE(SUBSTITUTE(SUBSTITUTE(SUBSTITUTE(SUBSTITUTE(UPPER($K$23:$M$40&amp;""),"⌢",""),"⌣",""),"⌵",""),"－",""),"-","")," ",""),"　","")=UPPER($E20&amp;"")&amp;"TP"))*3+SUMPRODUCT(--(SUBSTITUTE(SUBSTITUTE(SUBSTITUTE(SUBSTITUTE(SUBSTITUTE(SUBSTITUTE(SUBSTITUTE(UPPER($K$23:$M$40&amp;""),"⌢",""),"⌣",""),"⌵",""),"－",""),"-","")," ",""),"　","")="TP"&amp;UPPER($E20&amp;"")))*3+SUMPRODUCT(--(SUBSTITUTE(SUBSTITUTE(SUBSTITUTE(SUBSTITUTE(SUBSTITUTE(SUBSTITUTE(SUBSTITUTE(UPPER($O$23:$Q$40&amp;""),"⌢",""),"⌣",""),"⌵",""),"－",""),"-","")," ",""),"　","")=UPPER($E20&amp;"")))+SUMPRODUCT(--(SUBSTITUTE(SUBSTITUTE(SUBSTITUTE(SUBSTITUTE(SUBSTITUTE(SUBSTITUTE(SUBSTITUTE(UPPER($O$23:$Q$40&amp;""),"⌢",""),"⌣",""),"⌵",""),"－",""),"-","")," ",""),"　","")=UPPER($E20&amp;"")&amp;"DP"))*2+SUMPRODUCT(--(SUBSTITUTE(SUBSTITUTE(SUBSTITUTE(SUBSTITUTE(SUBSTITUTE(SUBSTITUTE(SUBSTITUTE(UPPER($O$23:$Q$40&amp;""),"⌢",""),"⌣",""),"⌵",""),"－",""),"-","")," ",""),"　","")="DP"&amp;UPPER($E20&amp;"")))*2+SUMPRODUCT(--(SUBSTITUTE(SUBSTITUTE(SUBSTITUTE(SUBSTITUTE(SUBSTITUTE(SUBSTITUTE(SUBSTITUTE(UPPER($O$23:$Q$40&amp;""),"⌢",""),"⌣",""),"⌵",""),"－",""),"-","")," ",""),"　","")=UPPER($E20&amp;"")&amp;"TP"))*3+SUMPRODUCT(--(SUBSTITUTE(SUBSTITUTE(SUBSTITUTE(SUBSTITUTE(SUBSTITUTE(SUBSTITUTE(SUBSTITUTE(UPPER($O$23:$Q$40&amp;""),"⌢",""),"⌣",""),"⌵",""),"－",""),"-","")," ",""),"　","")="TP"&amp;UPPER($E20&amp;"")))*3+SUMPRODUCT(--(SUBSTITUTE(SUBSTITUTE(SUBSTITUTE(SUBSTITUTE(SUBSTITUTE(SUBSTITUTE(SUBSTITUTE(UPPER($S$23:$U$40&amp;""),"⌢",""),"⌣",""),"⌵",""),"－",""),"-","")," ",""),"　","")=UPPER($E20&amp;"")))+SUMPRODUCT(--(SUBSTITUTE(SUBSTITUTE(SUBSTITUTE(SUBSTITUTE(SUBSTITUTE(SUBSTITUTE(SUBSTITUTE(UPPER($S$23:$U$40&amp;""),"⌢",""),"⌣",""),"⌵",""),"－",""),"-","")," ",""),"　","")=UPPER($E20&amp;"")&amp;"DP"))*2+SUMPRODUCT(--(SUBSTITUTE(SUBSTITUTE(SUBSTITUTE(SUBSTITUTE(SUBSTITUTE(SUBSTITUTE(SUBSTITUTE(UPPER($S$23:$U$40&amp;""),"⌢",""),"⌣",""),"⌵",""),"－",""),"-","")," ",""),"　","")="DP"&amp;UPPER($E20&amp;"")))*2+SUMPRODUCT(--(SUBSTITUTE(SUBSTITUTE(SUBSTITUTE(SUBSTITUTE(SUBSTITUTE(SUBSTITUTE(SUBSTITUTE(UPPER($S$23:$U$40&amp;""),"⌢",""),"⌣",""),"⌵",""),"－",""),"-","")," ",""),"　","")=UPPER($E20&amp;"")&amp;"TP"))*3+SUMPRODUCT(--(SUBSTITUTE(SUBSTITUTE(SUBSTITUTE(SUBSTITUTE(SUBSTITUTE(SUBSTITUTE(SUBSTITUTE(UPPER($S$23:$U$40&amp;""),"⌢",""),"⌣",""),"⌵",""),"－",""),"-","")," ",""),"　","")="TP"&amp;UPPER($E20&amp;"")))*3+SUMPRODUCT(--(SUBSTITUTE(SUBSTITUTE(SUBSTITUTE(SUBSTITUTE(SUBSTITUTE(SUBSTITUTE(SUBSTITUTE(UPPER($W$23:$Y$40&amp;""),"⌢",""),"⌣",""),"⌵",""),"－",""),"-","")," ",""),"　","")=UPPER($E20&amp;"")))+SUMPRODUCT(--(SUBSTITUTE(SUBSTITUTE(SUBSTITUTE(SUBSTITUTE(SUBSTITUTE(SUBSTITUTE(SUBSTITUTE(UPPER($W$23:$Y$40&amp;""),"⌢",""),"⌣",""),"⌵",""),"－",""),"-","")," ",""),"　","")=UPPER($E20&amp;"")&amp;"DP"))*2+SUMPRODUCT(--(SUBSTITUTE(SUBSTITUTE(SUBSTITUTE(SUBSTITUTE(SUBSTITUTE(SUBSTITUTE(SUBSTITUTE(UPPER($W$23:$Y$40&amp;""),"⌢",""),"⌣",""),"⌵",""),"－",""),"-","")," ",""),"　","")="DP"&amp;UPPER($E20&amp;"")))*2+SUMPRODUCT(--(SUBSTITUTE(SUBSTITUTE(SUBSTITUTE(SUBSTITUTE(SUBSTITUTE(SUBSTITUTE(SUBSTITUTE(UPPER($W$23:$Y$40&amp;""),"⌢",""),"⌣",""),"⌵",""),"－",""),"-","")," ",""),"　","")=UPPER($E20&amp;"")&amp;"TP"))*3+SUMPRODUCT(--(SUBSTITUTE(SUBSTITUTE(SUBSTITUTE(SUBSTITUTE(SUBSTITUTE(SUBSTITUTE(SUBSTITUTE(UPPER($W$23:$Y$40&amp;""),"⌢",""),"⌣",""),"⌵",""),"－",""),"-","")," ",""),"　","")="TP"&amp;UPPER($E20&amp;"")))*3+SUMPRODUCT(--(SUBSTITUTE(SUBSTITUTE(SUBSTITUTE(SUBSTITUTE(SUBSTITUTE(SUBSTITUTE(SUBSTITUTE(UPPER($AA$23:$AC$40&amp;""),"⌢",""),"⌣",""),"⌵",""),"－",""),"-","")," ",""),"　","")=UPPER($E20&amp;"")))+SUMPRODUCT(--(SUBSTITUTE(SUBSTITUTE(SUBSTITUTE(SUBSTITUTE(SUBSTITUTE(SUBSTITUTE(SUBSTITUTE(UPPER($AA$23:$AC$40&amp;""),"⌢",""),"⌣",""),"⌵",""),"－",""),"-","")," ",""),"　","")=UPPER($E20&amp;"")&amp;"DP"))*2+SUMPRODUCT(--(SUBSTITUTE(SUBSTITUTE(SUBSTITUTE(SUBSTITUTE(SUBSTITUTE(SUBSTITUTE(SUBSTITUTE(UPPER($AA$23:$AC$40&amp;""),"⌢",""),"⌣",""),"⌵",""),"－",""),"-","")," ",""),"　","")="DP"&amp;UPPER($E20&amp;"")))*2+SUMPRODUCT(--(SUBSTITUTE(SUBSTITUTE(SUBSTITUTE(SUBSTITUTE(SUBSTITUTE(SUBSTITUTE(SUBSTITUTE(UPPER($AA$23:$AC$40&amp;""),"⌢",""),"⌣",""),"⌵",""),"－",""),"-","")," ",""),"　","")=UPPER($E20&amp;"")&amp;"TP"))*3+SUMPRODUCT(--(SUBSTITUTE(SUBSTITUTE(SUBSTITUTE(SUBSTITUTE(SUBSTITUTE(SUBSTITUTE(SUBSTITUTE(UPPER($AA$23:$AC$40&amp;""),"⌢",""),"⌣",""),"⌵",""),"－",""),"-","")," ",""),"　","")="TP"&amp;UPPER($E20&amp;"")))*3+SUMPRODUCT(--(SUBSTITUTE(SUBSTITUTE(SUBSTITUTE(SUBSTITUTE(SUBSTITUTE(SUBSTITUTE(SUBSTITUTE(UPPER($AE$23:$AG$40&amp;""),"⌢",""),"⌣",""),"⌵",""),"－",""),"-","")," ",""),"　","")=UPPER($E20&amp;"")))+SUMPRODUCT(--(SUBSTITUTE(SUBSTITUTE(SUBSTITUTE(SUBSTITUTE(SUBSTITUTE(SUBSTITUTE(SUBSTITUTE(UPPER($AE$23:$AG$40&amp;""),"⌢",""),"⌣",""),"⌵",""),"－",""),"-","")," ",""),"　","")=UPPER($E20&amp;"")&amp;"DP"))*2+SUMPRODUCT(--(SUBSTITUTE(SUBSTITUTE(SUBSTITUTE(SUBSTITUTE(SUBSTITUTE(SUBSTITUTE(SUBSTITUTE(UPPER($AE$23:$AG$40&amp;""),"⌢",""),"⌣",""),"⌵",""),"－",""),"-","")," ",""),"　","")="DP"&amp;UPPER($E20&amp;"")))*2+SUMPRODUCT(--(SUBSTITUTE(SUBSTITUTE(SUBSTITUTE(SUBSTITUTE(SUBSTITUTE(SUBSTITUTE(SUBSTITUTE(UPPER($AE$23:$AG$40&amp;""),"⌢",""),"⌣",""),"⌵",""),"－",""),"-","")," ",""),"　","")=UPPER($E20&amp;"")&amp;"TP"))*3+SUMPRODUCT(--(SUBSTITUTE(SUBSTITUTE(SUBSTITUTE(SUBSTITUTE(SUBSTITUTE(SUBSTITUTE(SUBSTITUTE(UPPER($AE$23:$AG$40&amp;""),"⌢",""),"⌣",""),"⌵",""),"－",""),"-","")," ",""),"　","")="TP"&amp;UPPER($E20&amp;"")))*3)</f>
        <v>0</v>
      </c>
      <c r="B20" s="57"/>
      <c r="C20" s="58"/>
      <c r="D20" s="288"/>
      <c r="E20" s="61"/>
      <c r="F20" s="49"/>
      <c r="G20" s="38"/>
      <c r="H20" s="39"/>
      <c r="I20" s="40"/>
      <c r="J20" s="41"/>
      <c r="K20" s="38"/>
      <c r="L20" s="39"/>
      <c r="M20" s="40"/>
      <c r="N20" s="41"/>
      <c r="O20" s="38"/>
      <c r="P20" s="39"/>
      <c r="Q20" s="40"/>
      <c r="R20" s="41"/>
      <c r="S20" s="38"/>
      <c r="T20" s="39"/>
      <c r="U20" s="40"/>
      <c r="V20" s="41"/>
      <c r="W20" s="38"/>
      <c r="X20" s="39"/>
      <c r="Y20" s="40"/>
      <c r="Z20" s="41"/>
      <c r="AA20" s="38"/>
      <c r="AB20" s="39"/>
      <c r="AC20" s="40"/>
      <c r="AD20" s="41"/>
      <c r="AE20" s="39"/>
      <c r="AF20" s="39"/>
      <c r="AG20" s="40"/>
      <c r="AH20" s="41"/>
      <c r="AI20" s="44">
        <f t="shared" si="2"/>
        <v>0</v>
      </c>
      <c r="AJ20" s="44">
        <f>SUMPRODUCT(--(SUBSTITUTE(SUBSTITUTE(SUBSTITUTE(SUBSTITUTE(SUBSTITUTE(SUBSTITUTE(SUBSTITUTE(UPPER(G20:AG20&amp;""),"⌢",""),"⌣",""),"⌵",""),"－",""),"-","")," ",""),"　","")="R"))+SUMPRODUCT(--(SUBSTITUTE(SUBSTITUTE(SUBSTITUTE(SUBSTITUTE(SUBSTITUTE(SUBSTITUTE(SUBSTITUTE(UPPER(G20:AG20&amp;""),"⌢",""),"⌣",""),"⌵",""),"－",""),"-","")," ",""),"　","")="HR"))*2</f>
        <v>0</v>
      </c>
      <c r="AK20" s="44">
        <f t="shared" si="4"/>
        <v>0</v>
      </c>
      <c r="AL20" s="44">
        <f>$A20</f>
        <v>0</v>
      </c>
      <c r="AM20" s="286"/>
    </row>
    <row r="21" spans="1:54" ht="15" customHeight="1" thickBot="1">
      <c r="A21" s="51">
        <f>SUM(A3:A20)</f>
        <v>5</v>
      </c>
      <c r="B21" s="51"/>
      <c r="C21" s="51"/>
      <c r="D21" s="289" t="s">
        <v>12</v>
      </c>
      <c r="E21" s="290"/>
      <c r="F21" s="277"/>
      <c r="G21" s="291">
        <f>SUMPRODUCT(--(SUBSTITUTE(SUBSTITUTE(SUBSTITUTE(SUBSTITUTE(SUBSTITUTE(SUBSTITUTE(SUBSTITUTE(UPPER(G3:I20&amp;""),"⌢",""),"⌣",""),"⌵",""),"－",""),"-","")," ",""),"　","")="R"))+SUMPRODUCT(--(SUBSTITUTE(SUBSTITUTE(SUBSTITUTE(SUBSTITUTE(SUBSTITUTE(SUBSTITUTE(SUBSTITUTE(UPPER(G3:I20&amp;""),"⌢",""),"⌣",""),"⌵",""),"－",""),"-","")," ",""),"　","")="INT"))+SUMPRODUCT(--(SUBSTITUTE(SUBSTITUTE(SUBSTITUTE(SUBSTITUTE(SUBSTITUTE(SUBSTITUTE(SUBSTITUTE(UPPER(G3:I20&amp;""),"⌢",""),"⌣",""),"⌵",""),"－",""),"-","")," ",""),"　","")="OBS"))+SUMPRODUCT(--(SUBSTITUTE(SUBSTITUTE(SUBSTITUTE(SUBSTITUTE(SUBSTITUTE(SUBSTITUTE(SUBSTITUTE(UPPER(G3:I20&amp;""),"⌢",""),"⌣",""),"⌵",""),"－",""),"-","")," ",""),"　","")="HR"))*2</f>
        <v>0</v>
      </c>
      <c r="H21" s="292"/>
      <c r="I21" s="293"/>
      <c r="J21" s="46"/>
      <c r="K21" s="291">
        <f>SUMPRODUCT(--(SUBSTITUTE(SUBSTITUTE(SUBSTITUTE(SUBSTITUTE(SUBSTITUTE(SUBSTITUTE(SUBSTITUTE(UPPER(K3:M20&amp;""),"⌢",""),"⌣",""),"⌵",""),"－",""),"-","")," ",""),"　","")="R"))+SUMPRODUCT(--(SUBSTITUTE(SUBSTITUTE(SUBSTITUTE(SUBSTITUTE(SUBSTITUTE(SUBSTITUTE(SUBSTITUTE(UPPER(K3:M20&amp;""),"⌢",""),"⌣",""),"⌵",""),"－",""),"-","")," ",""),"　","")="INT"))+SUMPRODUCT(--(SUBSTITUTE(SUBSTITUTE(SUBSTITUTE(SUBSTITUTE(SUBSTITUTE(SUBSTITUTE(SUBSTITUTE(UPPER(K3:M20&amp;""),"⌢",""),"⌣",""),"⌵",""),"－",""),"-","")," ",""),"　","")="OBS"))+SUMPRODUCT(--(SUBSTITUTE(SUBSTITUTE(SUBSTITUTE(SUBSTITUTE(SUBSTITUTE(SUBSTITUTE(SUBSTITUTE(UPPER(K3:M20&amp;""),"⌢",""),"⌣",""),"⌵",""),"－",""),"-","")," ",""),"　","")="HR"))*2+G21</f>
        <v>0</v>
      </c>
      <c r="L21" s="292"/>
      <c r="M21" s="293"/>
      <c r="N21" s="46"/>
      <c r="O21" s="291">
        <f>SUMPRODUCT(--(SUBSTITUTE(SUBSTITUTE(SUBSTITUTE(SUBSTITUTE(SUBSTITUTE(SUBSTITUTE(SUBSTITUTE(UPPER(O3:Q20&amp;""),"⌢",""),"⌣",""),"⌵",""),"－",""),"-","")," ",""),"　","")="R"))+SUMPRODUCT(--(SUBSTITUTE(SUBSTITUTE(SUBSTITUTE(SUBSTITUTE(SUBSTITUTE(SUBSTITUTE(SUBSTITUTE(UPPER(O3:Q20&amp;""),"⌢",""),"⌣",""),"⌵",""),"－",""),"-","")," ",""),"　","")="INT"))+SUMPRODUCT(--(SUBSTITUTE(SUBSTITUTE(SUBSTITUTE(SUBSTITUTE(SUBSTITUTE(SUBSTITUTE(SUBSTITUTE(UPPER(O3:Q20&amp;""),"⌢",""),"⌣",""),"⌵",""),"－",""),"-","")," ",""),"　","")="OBS"))+SUMPRODUCT(--(SUBSTITUTE(SUBSTITUTE(SUBSTITUTE(SUBSTITUTE(SUBSTITUTE(SUBSTITUTE(SUBSTITUTE(UPPER(O3:Q20&amp;""),"⌢",""),"⌣",""),"⌵",""),"－",""),"-","")," ",""),"　","")="HR"))*2+K21</f>
        <v>1</v>
      </c>
      <c r="P21" s="292"/>
      <c r="Q21" s="293"/>
      <c r="R21" s="45"/>
      <c r="S21" s="291">
        <f>SUMPRODUCT(--(SUBSTITUTE(SUBSTITUTE(SUBSTITUTE(SUBSTITUTE(SUBSTITUTE(SUBSTITUTE(SUBSTITUTE(UPPER(S3:U20&amp;""),"⌢",""),"⌣",""),"⌵",""),"－",""),"-","")," ",""),"　","")="R"))+SUMPRODUCT(--(SUBSTITUTE(SUBSTITUTE(SUBSTITUTE(SUBSTITUTE(SUBSTITUTE(SUBSTITUTE(SUBSTITUTE(UPPER(S3:U20&amp;""),"⌢",""),"⌣",""),"⌵",""),"－",""),"-","")," ",""),"　","")="INT"))+SUMPRODUCT(--(SUBSTITUTE(SUBSTITUTE(SUBSTITUTE(SUBSTITUTE(SUBSTITUTE(SUBSTITUTE(SUBSTITUTE(UPPER(S3:U20&amp;""),"⌢",""),"⌣",""),"⌵",""),"－",""),"-","")," ",""),"　","")="OBS"))+SUMPRODUCT(--(SUBSTITUTE(SUBSTITUTE(SUBSTITUTE(SUBSTITUTE(SUBSTITUTE(SUBSTITUTE(SUBSTITUTE(UPPER(S3:U20&amp;""),"⌢",""),"⌣",""),"⌵",""),"－",""),"-","")," ",""),"　","")="HR"))*2+O21</f>
        <v>1</v>
      </c>
      <c r="T21" s="292"/>
      <c r="U21" s="293"/>
      <c r="V21" s="46"/>
      <c r="W21" s="291">
        <f>SUMPRODUCT(--(SUBSTITUTE(SUBSTITUTE(SUBSTITUTE(SUBSTITUTE(SUBSTITUTE(SUBSTITUTE(SUBSTITUTE(UPPER(W3:Y20&amp;""),"⌢",""),"⌣",""),"⌵",""),"－",""),"-","")," ",""),"　","")="R"))+SUMPRODUCT(--(SUBSTITUTE(SUBSTITUTE(SUBSTITUTE(SUBSTITUTE(SUBSTITUTE(SUBSTITUTE(SUBSTITUTE(UPPER(W3:Y20&amp;""),"⌢",""),"⌣",""),"⌵",""),"－",""),"-","")," ",""),"　","")="INT"))+SUMPRODUCT(--(SUBSTITUTE(SUBSTITUTE(SUBSTITUTE(SUBSTITUTE(SUBSTITUTE(SUBSTITUTE(SUBSTITUTE(UPPER(W3:Y20&amp;""),"⌢",""),"⌣",""),"⌵",""),"－",""),"-","")," ",""),"　","")="OBS"))+SUMPRODUCT(--(SUBSTITUTE(SUBSTITUTE(SUBSTITUTE(SUBSTITUTE(SUBSTITUTE(SUBSTITUTE(SUBSTITUTE(UPPER(W3:Y20&amp;""),"⌢",""),"⌣",""),"⌵",""),"－",""),"-","")," ",""),"　","")="HR"))*2+S21</f>
        <v>1</v>
      </c>
      <c r="X21" s="292"/>
      <c r="Y21" s="293"/>
      <c r="Z21" s="46"/>
      <c r="AA21" s="291">
        <f>SUMPRODUCT(--(SUBSTITUTE(SUBSTITUTE(SUBSTITUTE(SUBSTITUTE(SUBSTITUTE(SUBSTITUTE(SUBSTITUTE(UPPER(AA3:AC20&amp;""),"⌢",""),"⌣",""),"⌵",""),"－",""),"-","")," ",""),"　","")="R"))+SUMPRODUCT(--(SUBSTITUTE(SUBSTITUTE(SUBSTITUTE(SUBSTITUTE(SUBSTITUTE(SUBSTITUTE(SUBSTITUTE(UPPER(AA3:AC20&amp;""),"⌢",""),"⌣",""),"⌵",""),"－",""),"-","")," ",""),"　","")="INT"))+SUMPRODUCT(--(SUBSTITUTE(SUBSTITUTE(SUBSTITUTE(SUBSTITUTE(SUBSTITUTE(SUBSTITUTE(SUBSTITUTE(UPPER(AA3:AC20&amp;""),"⌢",""),"⌣",""),"⌵",""),"－",""),"-","")," ",""),"　","")="OBS"))+SUMPRODUCT(--(SUBSTITUTE(SUBSTITUTE(SUBSTITUTE(SUBSTITUTE(SUBSTITUTE(SUBSTITUTE(SUBSTITUTE(UPPER(AA3:AC20&amp;""),"⌢",""),"⌣",""),"⌵",""),"－",""),"-","")," ",""),"　","")="HR"))*2+W21</f>
        <v>1</v>
      </c>
      <c r="AB21" s="292"/>
      <c r="AC21" s="293"/>
      <c r="AD21" s="46"/>
      <c r="AE21" s="291">
        <f>SUMPRODUCT(--(SUBSTITUTE(SUBSTITUTE(SUBSTITUTE(SUBSTITUTE(SUBSTITUTE(SUBSTITUTE(SUBSTITUTE(UPPER(AE3:AG20&amp;""),"⌢",""),"⌣",""),"⌵",""),"－",""),"-","")," ",""),"　","")="R"))+SUMPRODUCT(--(SUBSTITUTE(SUBSTITUTE(SUBSTITUTE(SUBSTITUTE(SUBSTITUTE(SUBSTITUTE(SUBSTITUTE(UPPER(AE3:AG20&amp;""),"⌢",""),"⌣",""),"⌵",""),"－",""),"-","")," ",""),"　","")="INT"))+SUMPRODUCT(--(SUBSTITUTE(SUBSTITUTE(SUBSTITUTE(SUBSTITUTE(SUBSTITUTE(SUBSTITUTE(SUBSTITUTE(UPPER(AE3:AG20&amp;""),"⌢",""),"⌣",""),"⌵",""),"－",""),"-","")," ",""),"　","")="OBS"))+SUMPRODUCT(--(SUBSTITUTE(SUBSTITUTE(SUBSTITUTE(SUBSTITUTE(SUBSTITUTE(SUBSTITUTE(SUBSTITUTE(UPPER(AE3:AG20&amp;""),"⌢",""),"⌣",""),"⌵",""),"－",""),"-","")," ",""),"　","")="HR"))*2+AA21</f>
        <v>1</v>
      </c>
      <c r="AF21" s="292"/>
      <c r="AG21" s="293"/>
      <c r="AH21" s="248"/>
      <c r="AI21" s="31">
        <f>SUM(AI3:AI20)</f>
        <v>19</v>
      </c>
      <c r="AJ21" s="32">
        <f>SUM(AJ3:AJ20)</f>
        <v>1</v>
      </c>
      <c r="AK21" s="33">
        <f>SUM(AK3:AK20)</f>
        <v>13</v>
      </c>
      <c r="AL21" s="54">
        <f>SUM(AL3:AL20)</f>
        <v>5</v>
      </c>
      <c r="AM21" s="287"/>
    </row>
    <row r="22" spans="1:54" ht="15" customHeight="1" thickBot="1">
      <c r="A22" s="51" t="s">
        <v>16</v>
      </c>
      <c r="B22" s="51" t="s">
        <v>25</v>
      </c>
      <c r="C22" s="51" t="s">
        <v>23</v>
      </c>
      <c r="D22" s="13" t="s">
        <v>5</v>
      </c>
      <c r="E22" s="13" t="s">
        <v>17</v>
      </c>
      <c r="F22" s="43" t="s">
        <v>4</v>
      </c>
      <c r="G22" s="271">
        <v>1</v>
      </c>
      <c r="H22" s="272"/>
      <c r="I22" s="272"/>
      <c r="J22" s="14" t="inlineStr">
        <is>
          <t>投</t>
        </is>
      </c>
      <c r="K22" s="272">
        <v>2</v>
      </c>
      <c r="L22" s="272"/>
      <c r="M22" s="272"/>
      <c r="N22" s="14" t="inlineStr">
        <is>
          <t>投</t>
        </is>
      </c>
      <c r="O22" s="271">
        <v>3</v>
      </c>
      <c r="P22" s="272"/>
      <c r="Q22" s="272"/>
      <c r="R22" s="179" t="inlineStr">
        <is>
          <t>投</t>
        </is>
      </c>
      <c r="S22" s="271">
        <v>4</v>
      </c>
      <c r="T22" s="272"/>
      <c r="U22" s="272"/>
      <c r="V22" s="14" t="inlineStr">
        <is>
          <t>投</t>
        </is>
      </c>
      <c r="W22" s="271">
        <v>5</v>
      </c>
      <c r="X22" s="272"/>
      <c r="Y22" s="272"/>
      <c r="Z22" s="18" t="inlineStr">
        <is>
          <t>投</t>
        </is>
      </c>
      <c r="AA22" s="271">
        <v>6</v>
      </c>
      <c r="AB22" s="272"/>
      <c r="AC22" s="273"/>
      <c r="AD22" s="18" t="inlineStr">
        <is>
          <t>投</t>
        </is>
      </c>
      <c r="AE22" s="271">
        <v>7</v>
      </c>
      <c r="AF22" s="272"/>
      <c r="AG22" s="272"/>
      <c r="AH22" s="14" t="inlineStr">
        <is>
          <t>投</t>
        </is>
      </c>
      <c r="AI22" s="34" t="s">
        <v>24</v>
      </c>
      <c r="AJ22" s="34" t="s">
        <v>10</v>
      </c>
      <c r="AK22" s="35" t="s">
        <v>6</v>
      </c>
      <c r="AL22" s="53" t="s">
        <v>68</v>
      </c>
      <c r="AM22" s="55" t="s">
        <v>21</v>
      </c>
      <c r="AW22" s="197"/>
      <c r="AX22" s="1"/>
      <c r="AY22" s="29"/>
      <c r="AZ22" s="29"/>
      <c r="BA22" s="29"/>
      <c r="BB22" s="29"/>
    </row>
    <row r="23" spans="1:54" ht="15" customHeight="1">
      <c r="A23" s="58">
        <f>IF($E23="",0,SUMPRODUCT(--(SUBSTITUTE(SUBSTITUTE(SUBSTITUTE(SUBSTITUTE(SUBSTITUTE(SUBSTITUTE(SUBSTITUTE(UPPER($G$3:$I$20&amp;""),"⌢",""),"⌣",""),"⌵",""),"－",""),"-","")," ",""),"　","")=UPPER($E23&amp;"")))+SUMPRODUCT(--(SUBSTITUTE(SUBSTITUTE(SUBSTITUTE(SUBSTITUTE(SUBSTITUTE(SUBSTITUTE(SUBSTITUTE(UPPER($G$3:$I$20&amp;""),"⌢",""),"⌣",""),"⌵",""),"－",""),"-","")," ",""),"　","")=UPPER($E23&amp;"")&amp;"DP"))*2+SUMPRODUCT(--(SUBSTITUTE(SUBSTITUTE(SUBSTITUTE(SUBSTITUTE(SUBSTITUTE(SUBSTITUTE(SUBSTITUTE(UPPER($G$3:$I$20&amp;""),"⌢",""),"⌣",""),"⌵",""),"－",""),"-","")," ",""),"　","")="DP"&amp;UPPER($E23&amp;"")))*2+SUMPRODUCT(--(SUBSTITUTE(SUBSTITUTE(SUBSTITUTE(SUBSTITUTE(SUBSTITUTE(SUBSTITUTE(SUBSTITUTE(UPPER($G$3:$I$20&amp;""),"⌢",""),"⌣",""),"⌵",""),"－",""),"-","")," ",""),"　","")=UPPER($E23&amp;"")&amp;"TP"))*3+SUMPRODUCT(--(SUBSTITUTE(SUBSTITUTE(SUBSTITUTE(SUBSTITUTE(SUBSTITUTE(SUBSTITUTE(SUBSTITUTE(UPPER($G$3:$I$20&amp;""),"⌢",""),"⌣",""),"⌵",""),"－",""),"-","")," ",""),"　","")="TP"&amp;UPPER($E23&amp;"")))*3+SUMPRODUCT(--(SUBSTITUTE(SUBSTITUTE(SUBSTITUTE(SUBSTITUTE(SUBSTITUTE(SUBSTITUTE(SUBSTITUTE(UPPER($K$3:$M$20&amp;""),"⌢",""),"⌣",""),"⌵",""),"－",""),"-","")," ",""),"　","")=UPPER($E23&amp;"")))+SUMPRODUCT(--(SUBSTITUTE(SUBSTITUTE(SUBSTITUTE(SUBSTITUTE(SUBSTITUTE(SUBSTITUTE(SUBSTITUTE(UPPER($K$3:$M$20&amp;""),"⌢",""),"⌣",""),"⌵",""),"－",""),"-","")," ",""),"　","")=UPPER($E23&amp;"")&amp;"DP"))*2+SUMPRODUCT(--(SUBSTITUTE(SUBSTITUTE(SUBSTITUTE(SUBSTITUTE(SUBSTITUTE(SUBSTITUTE(SUBSTITUTE(UPPER($K$3:$M$20&amp;""),"⌢",""),"⌣",""),"⌵",""),"－",""),"-","")," ",""),"　","")="DP"&amp;UPPER($E23&amp;"")))*2+SUMPRODUCT(--(SUBSTITUTE(SUBSTITUTE(SUBSTITUTE(SUBSTITUTE(SUBSTITUTE(SUBSTITUTE(SUBSTITUTE(UPPER($K$3:$M$20&amp;""),"⌢",""),"⌣",""),"⌵",""),"－",""),"-","")," ",""),"　","")=UPPER($E23&amp;"")&amp;"TP"))*3+SUMPRODUCT(--(SUBSTITUTE(SUBSTITUTE(SUBSTITUTE(SUBSTITUTE(SUBSTITUTE(SUBSTITUTE(SUBSTITUTE(UPPER($K$3:$M$20&amp;""),"⌢",""),"⌣",""),"⌵",""),"－",""),"-","")," ",""),"　","")="TP"&amp;UPPER($E23&amp;"")))*3+SUMPRODUCT(--(SUBSTITUTE(SUBSTITUTE(SUBSTITUTE(SUBSTITUTE(SUBSTITUTE(SUBSTITUTE(SUBSTITUTE(UPPER($O$3:$Q$20&amp;""),"⌢",""),"⌣",""),"⌵",""),"－",""),"-","")," ",""),"　","")=UPPER($E23&amp;"")))+SUMPRODUCT(--(SUBSTITUTE(SUBSTITUTE(SUBSTITUTE(SUBSTITUTE(SUBSTITUTE(SUBSTITUTE(SUBSTITUTE(UPPER($O$3:$Q$20&amp;""),"⌢",""),"⌣",""),"⌵",""),"－",""),"-","")," ",""),"　","")=UPPER($E23&amp;"")&amp;"DP"))*2+SUMPRODUCT(--(SUBSTITUTE(SUBSTITUTE(SUBSTITUTE(SUBSTITUTE(SUBSTITUTE(SUBSTITUTE(SUBSTITUTE(UPPER($O$3:$Q$20&amp;""),"⌢",""),"⌣",""),"⌵",""),"－",""),"-","")," ",""),"　","")="DP"&amp;UPPER($E23&amp;"")))*2+SUMPRODUCT(--(SUBSTITUTE(SUBSTITUTE(SUBSTITUTE(SUBSTITUTE(SUBSTITUTE(SUBSTITUTE(SUBSTITUTE(UPPER($O$3:$Q$20&amp;""),"⌢",""),"⌣",""),"⌵",""),"－",""),"-","")," ",""),"　","")=UPPER($E23&amp;"")&amp;"TP"))*3+SUMPRODUCT(--(SUBSTITUTE(SUBSTITUTE(SUBSTITUTE(SUBSTITUTE(SUBSTITUTE(SUBSTITUTE(SUBSTITUTE(UPPER($O$3:$Q$20&amp;""),"⌢",""),"⌣",""),"⌵",""),"－",""),"-","")," ",""),"　","")="TP"&amp;UPPER($E23&amp;"")))*3+SUMPRODUCT(--(SUBSTITUTE(SUBSTITUTE(SUBSTITUTE(SUBSTITUTE(SUBSTITUTE(SUBSTITUTE(SUBSTITUTE(UPPER($S$3:$U$20&amp;""),"⌢",""),"⌣",""),"⌵",""),"－",""),"-","")," ",""),"　","")=UPPER($E23&amp;"")))+SUMPRODUCT(--(SUBSTITUTE(SUBSTITUTE(SUBSTITUTE(SUBSTITUTE(SUBSTITUTE(SUBSTITUTE(SUBSTITUTE(UPPER($S$3:$U$20&amp;""),"⌢",""),"⌣",""),"⌵",""),"－",""),"-","")," ",""),"　","")=UPPER($E23&amp;"")&amp;"DP"))*2+SUMPRODUCT(--(SUBSTITUTE(SUBSTITUTE(SUBSTITUTE(SUBSTITUTE(SUBSTITUTE(SUBSTITUTE(SUBSTITUTE(UPPER($S$3:$U$20&amp;""),"⌢",""),"⌣",""),"⌵",""),"－",""),"-","")," ",""),"　","")="DP"&amp;UPPER($E23&amp;"")))*2+SUMPRODUCT(--(SUBSTITUTE(SUBSTITUTE(SUBSTITUTE(SUBSTITUTE(SUBSTITUTE(SUBSTITUTE(SUBSTITUTE(UPPER($S$3:$U$20&amp;""),"⌢",""),"⌣",""),"⌵",""),"－",""),"-","")," ",""),"　","")=UPPER($E23&amp;"")&amp;"TP"))*3+SUMPRODUCT(--(SUBSTITUTE(SUBSTITUTE(SUBSTITUTE(SUBSTITUTE(SUBSTITUTE(SUBSTITUTE(SUBSTITUTE(UPPER($S$3:$U$20&amp;""),"⌢",""),"⌣",""),"⌵",""),"－",""),"-","")," ",""),"　","")="TP"&amp;UPPER($E23&amp;"")))*3+SUMPRODUCT(--(SUBSTITUTE(SUBSTITUTE(SUBSTITUTE(SUBSTITUTE(SUBSTITUTE(SUBSTITUTE(SUBSTITUTE(UPPER($W$3:$Y$20&amp;""),"⌢",""),"⌣",""),"⌵",""),"－",""),"-","")," ",""),"　","")=UPPER($E23&amp;"")))+SUMPRODUCT(--(SUBSTITUTE(SUBSTITUTE(SUBSTITUTE(SUBSTITUTE(SUBSTITUTE(SUBSTITUTE(SUBSTITUTE(UPPER($W$3:$Y$20&amp;""),"⌢",""),"⌣",""),"⌵",""),"－",""),"-","")," ",""),"　","")=UPPER($E23&amp;"")&amp;"DP"))*2+SUMPRODUCT(--(SUBSTITUTE(SUBSTITUTE(SUBSTITUTE(SUBSTITUTE(SUBSTITUTE(SUBSTITUTE(SUBSTITUTE(UPPER($W$3:$Y$20&amp;""),"⌢",""),"⌣",""),"⌵",""),"－",""),"-","")," ",""),"　","")="DP"&amp;UPPER($E23&amp;"")))*2+SUMPRODUCT(--(SUBSTITUTE(SUBSTITUTE(SUBSTITUTE(SUBSTITUTE(SUBSTITUTE(SUBSTITUTE(SUBSTITUTE(UPPER($W$3:$Y$20&amp;""),"⌢",""),"⌣",""),"⌵",""),"－",""),"-","")," ",""),"　","")=UPPER($E23&amp;"")&amp;"TP"))*3+SUMPRODUCT(--(SUBSTITUTE(SUBSTITUTE(SUBSTITUTE(SUBSTITUTE(SUBSTITUTE(SUBSTITUTE(SUBSTITUTE(UPPER($W$3:$Y$20&amp;""),"⌢",""),"⌣",""),"⌵",""),"－",""),"-","")," ",""),"　","")="TP"&amp;UPPER($E23&amp;"")))*3+SUMPRODUCT(--(SUBSTITUTE(SUBSTITUTE(SUBSTITUTE(SUBSTITUTE(SUBSTITUTE(SUBSTITUTE(SUBSTITUTE(UPPER($AA$3:$AC$20&amp;""),"⌢",""),"⌣",""),"⌵",""),"－",""),"-","")," ",""),"　","")=UPPER($E23&amp;"")))+SUMPRODUCT(--(SUBSTITUTE(SUBSTITUTE(SUBSTITUTE(SUBSTITUTE(SUBSTITUTE(SUBSTITUTE(SUBSTITUTE(UPPER($AA$3:$AC$20&amp;""),"⌢",""),"⌣",""),"⌵",""),"－",""),"-","")," ",""),"　","")=UPPER($E23&amp;"")&amp;"DP"))*2+SUMPRODUCT(--(SUBSTITUTE(SUBSTITUTE(SUBSTITUTE(SUBSTITUTE(SUBSTITUTE(SUBSTITUTE(SUBSTITUTE(UPPER($AA$3:$AC$20&amp;""),"⌢",""),"⌣",""),"⌵",""),"－",""),"-","")," ",""),"　","")="DP"&amp;UPPER($E23&amp;"")))*2+SUMPRODUCT(--(SUBSTITUTE(SUBSTITUTE(SUBSTITUTE(SUBSTITUTE(SUBSTITUTE(SUBSTITUTE(SUBSTITUTE(UPPER($AA$3:$AC$20&amp;""),"⌢",""),"⌣",""),"⌵",""),"－",""),"-","")," ",""),"　","")=UPPER($E23&amp;"")&amp;"TP"))*3+SUMPRODUCT(--(SUBSTITUTE(SUBSTITUTE(SUBSTITUTE(SUBSTITUTE(SUBSTITUTE(SUBSTITUTE(SUBSTITUTE(UPPER($AA$3:$AC$20&amp;""),"⌢",""),"⌣",""),"⌵",""),"－",""),"-","")," ",""),"　","")="TP"&amp;UPPER($E23&amp;"")))*3+SUMPRODUCT(--(SUBSTITUTE(SUBSTITUTE(SUBSTITUTE(SUBSTITUTE(SUBSTITUTE(SUBSTITUTE(SUBSTITUTE(UPPER($AE$3:$AG$20&amp;""),"⌢",""),"⌣",""),"⌵",""),"－",""),"-","")," ",""),"　","")=UPPER($E23&amp;"")))+SUMPRODUCT(--(SUBSTITUTE(SUBSTITUTE(SUBSTITUTE(SUBSTITUTE(SUBSTITUTE(SUBSTITUTE(SUBSTITUTE(UPPER($AE$3:$AG$20&amp;""),"⌢",""),"⌣",""),"⌵",""),"－",""),"-","")," ",""),"　","")=UPPER($E23&amp;"")&amp;"DP"))*2+SUMPRODUCT(--(SUBSTITUTE(SUBSTITUTE(SUBSTITUTE(SUBSTITUTE(SUBSTITUTE(SUBSTITUTE(SUBSTITUTE(UPPER($AE$3:$AG$20&amp;""),"⌢",""),"⌣",""),"⌵",""),"－",""),"-","")," ",""),"　","")="DP"&amp;UPPER($E23&amp;"")))*2+SUMPRODUCT(--(SUBSTITUTE(SUBSTITUTE(SUBSTITUTE(SUBSTITUTE(SUBSTITUTE(SUBSTITUTE(SUBSTITUTE(UPPER($AE$3:$AG$20&amp;""),"⌢",""),"⌣",""),"⌵",""),"－",""),"-","")," ",""),"　","")=UPPER($E23&amp;"")&amp;"TP"))*3+SUMPRODUCT(--(SUBSTITUTE(SUBSTITUTE(SUBSTITUTE(SUBSTITUTE(SUBSTITUTE(SUBSTITUTE(SUBSTITUTE(UPPER($AE$3:$AG$20&amp;""),"⌢",""),"⌣",""),"⌵",""),"－",""),"-","")," ",""),"　","")="TP"&amp;UPPER($E23&amp;"")))*3)</f>
        <v>1</v>
      </c>
      <c r="B23" s="58"/>
      <c r="C23" s="58"/>
      <c r="D23" s="275">
        <v>1</v>
      </c>
      <c r="E23" s="166" t="s">
        <v>166</v>
      </c>
      <c r="F23" s="167" t="s">
        <v>72</v>
      </c>
      <c r="G23" s="168" t="inlineStr">
        <is>
          <t>R ⌢</t>
        </is>
      </c>
      <c r="H23" s="63"/>
      <c r="I23" s="47"/>
      <c r="J23" s="246"/>
      <c r="K23" s="168"/>
      <c r="L23" s="63" t="inlineStr">
        <is>
          <t>R ⌣</t>
        </is>
      </c>
      <c r="M23" s="47"/>
      <c r="N23" s="246"/>
      <c r="O23" s="168"/>
      <c r="P23" s="63" t="inlineStr">
        <is>
          <t>R ⌢</t>
        </is>
      </c>
      <c r="Q23" s="47"/>
      <c r="R23" s="246"/>
      <c r="S23" s="168"/>
      <c r="T23" s="63" t="s">
        <v>183</v>
      </c>
      <c r="U23" s="47"/>
      <c r="V23" s="246"/>
      <c r="W23" s="168"/>
      <c r="X23" s="63"/>
      <c r="Y23" s="47"/>
      <c r="Z23" s="246"/>
      <c r="AA23" s="168"/>
      <c r="AB23" s="63"/>
      <c r="AC23" s="47"/>
      <c r="AD23" s="246"/>
      <c r="AE23" s="63"/>
      <c r="AF23" s="63"/>
      <c r="AG23" s="47"/>
      <c r="AH23" s="246"/>
      <c r="AI23" s="44">
        <f>COUNTA(G23:I23,K23:M23,O23:Q23,S23:U23,W23:Y23,AA23:AC23,AE23:AG23)</f>
        <v>4</v>
      </c>
      <c r="AJ23" s="44">
        <f>SUMPRODUCT(--(SUBSTITUTE(SUBSTITUTE(SUBSTITUTE(SUBSTITUTE(SUBSTITUTE(SUBSTITUTE(SUBSTITUTE(UPPER(G23:AG23&amp;""),"⌢",""),"⌣",""),"⌵",""),"－",""),"-","")," ",""),"　","")="R"))+SUMPRODUCT(--(SUBSTITUTE(SUBSTITUTE(SUBSTITUTE(SUBSTITUTE(SUBSTITUTE(SUBSTITUTE(SUBSTITUTE(UPPER(G23:AG23&amp;""),"⌢",""),"⌣",""),"⌵",""),"－",""),"-","")," ",""),"　","")="HR"))*2</f>
        <v>3</v>
      </c>
      <c r="AK23" s="44">
        <f>COUNTIF(G23:AG23,"K")</f>
        <v>1</v>
      </c>
      <c r="AL23" s="44">
        <f>$A23</f>
        <v>1</v>
      </c>
      <c r="AM23" s="70" t="s">
        <v>20</v>
      </c>
      <c r="AO23" s="52">
        <v>8</v>
      </c>
      <c r="AP23" s="52" t="str" cm="1">
        <f t="array" ref="AP23:AP30">_xlfn.UNIQUE(SUBSTITUTE(SUBSTITUTE(F23:F40," DF",""),"DF",""))</f>
        <v>陳璽帆</v>
      </c>
      <c r="AQ23" s="73">
        <f>SUMIF($F$23:$F$40,AP23,$AI$23:$AI$40)+SUMIF($F$23:$F$40,AP23&amp;" DF",$AI$23:$AI$40)+SUMIF($F$23:$F$40,AP23&amp;"DF",$AI$23:$AI$40)</f>
        <v>4</v>
      </c>
      <c r="AR23" s="73">
        <f>SUMIF($F$23:$F$40,AP23,$AJ$23:$AJ$40)+SUMIF($F$23:$F$40,AP23&amp;" DF",$AJ$23:$AJ$40)+SUMIF($F$23:$F$40,AP23&amp;"DF",$AJ$23:$AJ$40)</f>
        <v>3</v>
      </c>
      <c r="AS23" s="73">
        <f>SUMIF($F$23:$F$40,AP23,$AK$23:$AK$40)+SUMIF($F$23:$F$40,AP23&amp;" DF",$AK$23:$AK$40)+SUMIF($F$23:$F$40,AP23&amp;"DF",$AK$23:$AK$40)</f>
        <v>1</v>
      </c>
      <c r="AT23" s="73">
        <f>SUMIF($F$23:$F$40,AP23,$AL$23:$AL$40)+SUMIF($F$23:$F$40,AP23&amp;" DF",$AL$23:$AL$40)+SUMIF($F$23:$F$40,AP23&amp;"DF",$AL$23:$AL$40)</f>
        <v>1</v>
      </c>
      <c r="AW23" s="1"/>
      <c r="AX23" s="113"/>
    </row>
    <row r="24" spans="1:54" ht="15" customHeight="1" thickBot="1">
      <c r="A24" s="58">
        <f>IF($E24="",0,SUMPRODUCT(--(SUBSTITUTE(SUBSTITUTE(SUBSTITUTE(SUBSTITUTE(SUBSTITUTE(SUBSTITUTE(SUBSTITUTE(UPPER($G$3:$I$20&amp;""),"⌢",""),"⌣",""),"⌵",""),"－",""),"-","")," ",""),"　","")=UPPER($E24&amp;"")))+SUMPRODUCT(--(SUBSTITUTE(SUBSTITUTE(SUBSTITUTE(SUBSTITUTE(SUBSTITUTE(SUBSTITUTE(SUBSTITUTE(UPPER($G$3:$I$20&amp;""),"⌢",""),"⌣",""),"⌵",""),"－",""),"-","")," ",""),"　","")=UPPER($E24&amp;"")&amp;"DP"))*2+SUMPRODUCT(--(SUBSTITUTE(SUBSTITUTE(SUBSTITUTE(SUBSTITUTE(SUBSTITUTE(SUBSTITUTE(SUBSTITUTE(UPPER($G$3:$I$20&amp;""),"⌢",""),"⌣",""),"⌵",""),"－",""),"-","")," ",""),"　","")="DP"&amp;UPPER($E24&amp;"")))*2+SUMPRODUCT(--(SUBSTITUTE(SUBSTITUTE(SUBSTITUTE(SUBSTITUTE(SUBSTITUTE(SUBSTITUTE(SUBSTITUTE(UPPER($G$3:$I$20&amp;""),"⌢",""),"⌣",""),"⌵",""),"－",""),"-","")," ",""),"　","")=UPPER($E24&amp;"")&amp;"TP"))*3+SUMPRODUCT(--(SUBSTITUTE(SUBSTITUTE(SUBSTITUTE(SUBSTITUTE(SUBSTITUTE(SUBSTITUTE(SUBSTITUTE(UPPER($G$3:$I$20&amp;""),"⌢",""),"⌣",""),"⌵",""),"－",""),"-","")," ",""),"　","")="TP"&amp;UPPER($E24&amp;"")))*3+SUMPRODUCT(--(SUBSTITUTE(SUBSTITUTE(SUBSTITUTE(SUBSTITUTE(SUBSTITUTE(SUBSTITUTE(SUBSTITUTE(UPPER($K$3:$M$20&amp;""),"⌢",""),"⌣",""),"⌵",""),"－",""),"-","")," ",""),"　","")=UPPER($E24&amp;"")))+SUMPRODUCT(--(SUBSTITUTE(SUBSTITUTE(SUBSTITUTE(SUBSTITUTE(SUBSTITUTE(SUBSTITUTE(SUBSTITUTE(UPPER($K$3:$M$20&amp;""),"⌢",""),"⌣",""),"⌵",""),"－",""),"-","")," ",""),"　","")=UPPER($E24&amp;"")&amp;"DP"))*2+SUMPRODUCT(--(SUBSTITUTE(SUBSTITUTE(SUBSTITUTE(SUBSTITUTE(SUBSTITUTE(SUBSTITUTE(SUBSTITUTE(UPPER($K$3:$M$20&amp;""),"⌢",""),"⌣",""),"⌵",""),"－",""),"-","")," ",""),"　","")="DP"&amp;UPPER($E24&amp;"")))*2+SUMPRODUCT(--(SUBSTITUTE(SUBSTITUTE(SUBSTITUTE(SUBSTITUTE(SUBSTITUTE(SUBSTITUTE(SUBSTITUTE(UPPER($K$3:$M$20&amp;""),"⌢",""),"⌣",""),"⌵",""),"－",""),"-","")," ",""),"　","")=UPPER($E24&amp;"")&amp;"TP"))*3+SUMPRODUCT(--(SUBSTITUTE(SUBSTITUTE(SUBSTITUTE(SUBSTITUTE(SUBSTITUTE(SUBSTITUTE(SUBSTITUTE(UPPER($K$3:$M$20&amp;""),"⌢",""),"⌣",""),"⌵",""),"－",""),"-","")," ",""),"　","")="TP"&amp;UPPER($E24&amp;"")))*3+SUMPRODUCT(--(SUBSTITUTE(SUBSTITUTE(SUBSTITUTE(SUBSTITUTE(SUBSTITUTE(SUBSTITUTE(SUBSTITUTE(UPPER($O$3:$Q$20&amp;""),"⌢",""),"⌣",""),"⌵",""),"－",""),"-","")," ",""),"　","")=UPPER($E24&amp;"")))+SUMPRODUCT(--(SUBSTITUTE(SUBSTITUTE(SUBSTITUTE(SUBSTITUTE(SUBSTITUTE(SUBSTITUTE(SUBSTITUTE(UPPER($O$3:$Q$20&amp;""),"⌢",""),"⌣",""),"⌵",""),"－",""),"-","")," ",""),"　","")=UPPER($E24&amp;"")&amp;"DP"))*2+SUMPRODUCT(--(SUBSTITUTE(SUBSTITUTE(SUBSTITUTE(SUBSTITUTE(SUBSTITUTE(SUBSTITUTE(SUBSTITUTE(UPPER($O$3:$Q$20&amp;""),"⌢",""),"⌣",""),"⌵",""),"－",""),"-","")," ",""),"　","")="DP"&amp;UPPER($E24&amp;"")))*2+SUMPRODUCT(--(SUBSTITUTE(SUBSTITUTE(SUBSTITUTE(SUBSTITUTE(SUBSTITUTE(SUBSTITUTE(SUBSTITUTE(UPPER($O$3:$Q$20&amp;""),"⌢",""),"⌣",""),"⌵",""),"－",""),"-","")," ",""),"　","")=UPPER($E24&amp;"")&amp;"TP"))*3+SUMPRODUCT(--(SUBSTITUTE(SUBSTITUTE(SUBSTITUTE(SUBSTITUTE(SUBSTITUTE(SUBSTITUTE(SUBSTITUTE(UPPER($O$3:$Q$20&amp;""),"⌢",""),"⌣",""),"⌵",""),"－",""),"-","")," ",""),"　","")="TP"&amp;UPPER($E24&amp;"")))*3+SUMPRODUCT(--(SUBSTITUTE(SUBSTITUTE(SUBSTITUTE(SUBSTITUTE(SUBSTITUTE(SUBSTITUTE(SUBSTITUTE(UPPER($S$3:$U$20&amp;""),"⌢",""),"⌣",""),"⌵",""),"－",""),"-","")," ",""),"　","")=UPPER($E24&amp;"")))+SUMPRODUCT(--(SUBSTITUTE(SUBSTITUTE(SUBSTITUTE(SUBSTITUTE(SUBSTITUTE(SUBSTITUTE(SUBSTITUTE(UPPER($S$3:$U$20&amp;""),"⌢",""),"⌣",""),"⌵",""),"－",""),"-","")," ",""),"　","")=UPPER($E24&amp;"")&amp;"DP"))*2+SUMPRODUCT(--(SUBSTITUTE(SUBSTITUTE(SUBSTITUTE(SUBSTITUTE(SUBSTITUTE(SUBSTITUTE(SUBSTITUTE(UPPER($S$3:$U$20&amp;""),"⌢",""),"⌣",""),"⌵",""),"－",""),"-","")," ",""),"　","")="DP"&amp;UPPER($E24&amp;"")))*2+SUMPRODUCT(--(SUBSTITUTE(SUBSTITUTE(SUBSTITUTE(SUBSTITUTE(SUBSTITUTE(SUBSTITUTE(SUBSTITUTE(UPPER($S$3:$U$20&amp;""),"⌢",""),"⌣",""),"⌵",""),"－",""),"-","")," ",""),"　","")=UPPER($E24&amp;"")&amp;"TP"))*3+SUMPRODUCT(--(SUBSTITUTE(SUBSTITUTE(SUBSTITUTE(SUBSTITUTE(SUBSTITUTE(SUBSTITUTE(SUBSTITUTE(UPPER($S$3:$U$20&amp;""),"⌢",""),"⌣",""),"⌵",""),"－",""),"-","")," ",""),"　","")="TP"&amp;UPPER($E24&amp;"")))*3+SUMPRODUCT(--(SUBSTITUTE(SUBSTITUTE(SUBSTITUTE(SUBSTITUTE(SUBSTITUTE(SUBSTITUTE(SUBSTITUTE(UPPER($W$3:$Y$20&amp;""),"⌢",""),"⌣",""),"⌵",""),"－",""),"-","")," ",""),"　","")=UPPER($E24&amp;"")))+SUMPRODUCT(--(SUBSTITUTE(SUBSTITUTE(SUBSTITUTE(SUBSTITUTE(SUBSTITUTE(SUBSTITUTE(SUBSTITUTE(UPPER($W$3:$Y$20&amp;""),"⌢",""),"⌣",""),"⌵",""),"－",""),"-","")," ",""),"　","")=UPPER($E24&amp;"")&amp;"DP"))*2+SUMPRODUCT(--(SUBSTITUTE(SUBSTITUTE(SUBSTITUTE(SUBSTITUTE(SUBSTITUTE(SUBSTITUTE(SUBSTITUTE(UPPER($W$3:$Y$20&amp;""),"⌢",""),"⌣",""),"⌵",""),"－",""),"-","")," ",""),"　","")="DP"&amp;UPPER($E24&amp;"")))*2+SUMPRODUCT(--(SUBSTITUTE(SUBSTITUTE(SUBSTITUTE(SUBSTITUTE(SUBSTITUTE(SUBSTITUTE(SUBSTITUTE(UPPER($W$3:$Y$20&amp;""),"⌢",""),"⌣",""),"⌵",""),"－",""),"-","")," ",""),"　","")=UPPER($E24&amp;"")&amp;"TP"))*3+SUMPRODUCT(--(SUBSTITUTE(SUBSTITUTE(SUBSTITUTE(SUBSTITUTE(SUBSTITUTE(SUBSTITUTE(SUBSTITUTE(UPPER($W$3:$Y$20&amp;""),"⌢",""),"⌣",""),"⌵",""),"－",""),"-","")," ",""),"　","")="TP"&amp;UPPER($E24&amp;"")))*3+SUMPRODUCT(--(SUBSTITUTE(SUBSTITUTE(SUBSTITUTE(SUBSTITUTE(SUBSTITUTE(SUBSTITUTE(SUBSTITUTE(UPPER($AA$3:$AC$20&amp;""),"⌢",""),"⌣",""),"⌵",""),"－",""),"-","")," ",""),"　","")=UPPER($E24&amp;"")))+SUMPRODUCT(--(SUBSTITUTE(SUBSTITUTE(SUBSTITUTE(SUBSTITUTE(SUBSTITUTE(SUBSTITUTE(SUBSTITUTE(UPPER($AA$3:$AC$20&amp;""),"⌢",""),"⌣",""),"⌵",""),"－",""),"-","")," ",""),"　","")=UPPER($E24&amp;"")&amp;"DP"))*2+SUMPRODUCT(--(SUBSTITUTE(SUBSTITUTE(SUBSTITUTE(SUBSTITUTE(SUBSTITUTE(SUBSTITUTE(SUBSTITUTE(UPPER($AA$3:$AC$20&amp;""),"⌢",""),"⌣",""),"⌵",""),"－",""),"-","")," ",""),"　","")="DP"&amp;UPPER($E24&amp;"")))*2+SUMPRODUCT(--(SUBSTITUTE(SUBSTITUTE(SUBSTITUTE(SUBSTITUTE(SUBSTITUTE(SUBSTITUTE(SUBSTITUTE(UPPER($AA$3:$AC$20&amp;""),"⌢",""),"⌣",""),"⌵",""),"－",""),"-","")," ",""),"　","")=UPPER($E24&amp;"")&amp;"TP"))*3+SUMPRODUCT(--(SUBSTITUTE(SUBSTITUTE(SUBSTITUTE(SUBSTITUTE(SUBSTITUTE(SUBSTITUTE(SUBSTITUTE(UPPER($AA$3:$AC$20&amp;""),"⌢",""),"⌣",""),"⌵",""),"－",""),"-","")," ",""),"　","")="TP"&amp;UPPER($E24&amp;"")))*3+SUMPRODUCT(--(SUBSTITUTE(SUBSTITUTE(SUBSTITUTE(SUBSTITUTE(SUBSTITUTE(SUBSTITUTE(SUBSTITUTE(UPPER($AE$3:$AG$20&amp;""),"⌢",""),"⌣",""),"⌵",""),"－",""),"-","")," ",""),"　","")=UPPER($E24&amp;"")))+SUMPRODUCT(--(SUBSTITUTE(SUBSTITUTE(SUBSTITUTE(SUBSTITUTE(SUBSTITUTE(SUBSTITUTE(SUBSTITUTE(UPPER($AE$3:$AG$20&amp;""),"⌢",""),"⌣",""),"⌵",""),"－",""),"-","")," ",""),"　","")=UPPER($E24&amp;"")&amp;"DP"))*2+SUMPRODUCT(--(SUBSTITUTE(SUBSTITUTE(SUBSTITUTE(SUBSTITUTE(SUBSTITUTE(SUBSTITUTE(SUBSTITUTE(UPPER($AE$3:$AG$20&amp;""),"⌢",""),"⌣",""),"⌵",""),"－",""),"-","")," ",""),"　","")="DP"&amp;UPPER($E24&amp;"")))*2+SUMPRODUCT(--(SUBSTITUTE(SUBSTITUTE(SUBSTITUTE(SUBSTITUTE(SUBSTITUTE(SUBSTITUTE(SUBSTITUTE(UPPER($AE$3:$AG$20&amp;""),"⌢",""),"⌣",""),"⌵",""),"－",""),"-","")," ",""),"　","")=UPPER($E24&amp;"")&amp;"TP"))*3+SUMPRODUCT(--(SUBSTITUTE(SUBSTITUTE(SUBSTITUTE(SUBSTITUTE(SUBSTITUTE(SUBSTITUTE(SUBSTITUTE(UPPER($AE$3:$AG$20&amp;""),"⌢",""),"⌣",""),"⌵",""),"－",""),"-","")," ",""),"　","")="TP"&amp;UPPER($E24&amp;"")))*3)</f>
        <v>0</v>
      </c>
      <c r="B24" s="58"/>
      <c r="C24" s="58"/>
      <c r="D24" s="275"/>
      <c r="E24" s="166"/>
      <c r="F24" s="169"/>
      <c r="G24" s="170"/>
      <c r="H24" s="171"/>
      <c r="I24" s="75"/>
      <c r="J24" s="8"/>
      <c r="K24" s="170"/>
      <c r="L24" s="171"/>
      <c r="M24" s="75"/>
      <c r="N24" s="8"/>
      <c r="O24" s="170"/>
      <c r="P24" s="171"/>
      <c r="Q24" s="75"/>
      <c r="R24" s="8"/>
      <c r="S24" s="170"/>
      <c r="T24" s="171"/>
      <c r="U24" s="75"/>
      <c r="V24" s="8"/>
      <c r="W24" s="170"/>
      <c r="X24" s="171"/>
      <c r="Y24" s="75"/>
      <c r="Z24" s="8"/>
      <c r="AA24" s="170"/>
      <c r="AB24" s="171"/>
      <c r="AC24" s="75"/>
      <c r="AD24" s="8"/>
      <c r="AE24" s="171"/>
      <c r="AF24" s="171"/>
      <c r="AG24" s="75"/>
      <c r="AH24" s="8"/>
      <c r="AI24" s="44">
        <f t="shared" ref="AI24:AI40" si="17">COUNTA(G24:I24,K24:M24,O24:Q24,S24:U24,W24:Y24,AA24:AC24,AE24:AG24)</f>
        <v>0</v>
      </c>
      <c r="AJ24" s="44">
        <f>SUMPRODUCT(--(SUBSTITUTE(SUBSTITUTE(SUBSTITUTE(SUBSTITUTE(SUBSTITUTE(SUBSTITUTE(SUBSTITUTE(UPPER(G24:AG24&amp;""),"⌢",""),"⌣",""),"⌵",""),"－",""),"-","")," ",""),"　","")="R"))+SUMPRODUCT(--(SUBSTITUTE(SUBSTITUTE(SUBSTITUTE(SUBSTITUTE(SUBSTITUTE(SUBSTITUTE(SUBSTITUTE(UPPER(G24:AG24&amp;""),"⌢",""),"⌣",""),"⌵",""),"－",""),"-","")," ",""),"　","")="HR"))*2</f>
        <v>0</v>
      </c>
      <c r="AK24" s="44">
        <f t="shared" ref="AK24:AK40" si="19">COUNTIF(G24:AG24,"K")</f>
        <v>0</v>
      </c>
      <c r="AL24" s="44">
        <f>$A24</f>
        <v>0</v>
      </c>
      <c r="AM24" s="66" t="s">
        <v>36</v>
      </c>
      <c r="AO24" s="52"/>
      <c r="AP24" s="52" t="str">
        <v/>
      </c>
      <c r="AQ24" s="73">
        <f>SUMIF($F$23:$F$40,AP24,$AI$23:$AI$40)+SUMIF($F$23:$F$40,AP24&amp;" DF",$AI$23:$AI$40)+SUMIF($F$23:$F$40,AP24&amp;"DF",$AI$23:$AI$40)</f>
        <v>0</v>
      </c>
      <c r="AR24" s="73">
        <f>SUMIF($F$23:$F$40,AP24,$AJ$23:$AJ$40)+SUMIF($F$23:$F$40,AP24&amp;" DF",$AJ$23:$AJ$40)+SUMIF($F$23:$F$40,AP24&amp;"DF",$AJ$23:$AJ$40)</f>
        <v>0</v>
      </c>
      <c r="AS24" s="73">
        <f>SUMIF($F$23:$F$40,AP24,$AK$23:$AK$40)+SUMIF($F$23:$F$40,AP24&amp;" DF",$AK$23:$AK$40)+SUMIF($F$23:$F$40,AP24&amp;"DF",$AK$23:$AK$40)</f>
        <v>0</v>
      </c>
      <c r="AT24" s="73">
        <f>SUMIF($F$23:$F$40,AP24,$AL$23:$AL$40)+SUMIF($F$23:$F$40,AP24&amp;" DF",$AL$23:$AL$40)+SUMIF($F$23:$F$40,AP24&amp;"DF",$AL$23:$AL$40)</f>
        <v>0</v>
      </c>
      <c r="AV24" s="1"/>
      <c r="AW24" s="1"/>
      <c r="AX24" s="198"/>
    </row>
    <row r="25" spans="1:54" ht="15" customHeight="1">
      <c r="A25" s="58">
        <f>IF($E25="",0,SUMPRODUCT(--(SUBSTITUTE(SUBSTITUTE(SUBSTITUTE(SUBSTITUTE(SUBSTITUTE(SUBSTITUTE(SUBSTITUTE(UPPER($G$3:$I$20&amp;""),"⌢",""),"⌣",""),"⌵",""),"－",""),"-","")," ",""),"　","")=UPPER($E25&amp;"")))+SUMPRODUCT(--(SUBSTITUTE(SUBSTITUTE(SUBSTITUTE(SUBSTITUTE(SUBSTITUTE(SUBSTITUTE(SUBSTITUTE(UPPER($G$3:$I$20&amp;""),"⌢",""),"⌣",""),"⌵",""),"－",""),"-","")," ",""),"　","")=UPPER($E25&amp;"")&amp;"DP"))*2+SUMPRODUCT(--(SUBSTITUTE(SUBSTITUTE(SUBSTITUTE(SUBSTITUTE(SUBSTITUTE(SUBSTITUTE(SUBSTITUTE(UPPER($G$3:$I$20&amp;""),"⌢",""),"⌣",""),"⌵",""),"－",""),"-","")," ",""),"　","")="DP"&amp;UPPER($E25&amp;"")))*2+SUMPRODUCT(--(SUBSTITUTE(SUBSTITUTE(SUBSTITUTE(SUBSTITUTE(SUBSTITUTE(SUBSTITUTE(SUBSTITUTE(UPPER($G$3:$I$20&amp;""),"⌢",""),"⌣",""),"⌵",""),"－",""),"-","")," ",""),"　","")=UPPER($E25&amp;"")&amp;"TP"))*3+SUMPRODUCT(--(SUBSTITUTE(SUBSTITUTE(SUBSTITUTE(SUBSTITUTE(SUBSTITUTE(SUBSTITUTE(SUBSTITUTE(UPPER($G$3:$I$20&amp;""),"⌢",""),"⌣",""),"⌵",""),"－",""),"-","")," ",""),"　","")="TP"&amp;UPPER($E25&amp;"")))*3+SUMPRODUCT(--(SUBSTITUTE(SUBSTITUTE(SUBSTITUTE(SUBSTITUTE(SUBSTITUTE(SUBSTITUTE(SUBSTITUTE(UPPER($K$3:$M$20&amp;""),"⌢",""),"⌣",""),"⌵",""),"－",""),"-","")," ",""),"　","")=UPPER($E25&amp;"")))+SUMPRODUCT(--(SUBSTITUTE(SUBSTITUTE(SUBSTITUTE(SUBSTITUTE(SUBSTITUTE(SUBSTITUTE(SUBSTITUTE(UPPER($K$3:$M$20&amp;""),"⌢",""),"⌣",""),"⌵",""),"－",""),"-","")," ",""),"　","")=UPPER($E25&amp;"")&amp;"DP"))*2+SUMPRODUCT(--(SUBSTITUTE(SUBSTITUTE(SUBSTITUTE(SUBSTITUTE(SUBSTITUTE(SUBSTITUTE(SUBSTITUTE(UPPER($K$3:$M$20&amp;""),"⌢",""),"⌣",""),"⌵",""),"－",""),"-","")," ",""),"　","")="DP"&amp;UPPER($E25&amp;"")))*2+SUMPRODUCT(--(SUBSTITUTE(SUBSTITUTE(SUBSTITUTE(SUBSTITUTE(SUBSTITUTE(SUBSTITUTE(SUBSTITUTE(UPPER($K$3:$M$20&amp;""),"⌢",""),"⌣",""),"⌵",""),"－",""),"-","")," ",""),"　","")=UPPER($E25&amp;"")&amp;"TP"))*3+SUMPRODUCT(--(SUBSTITUTE(SUBSTITUTE(SUBSTITUTE(SUBSTITUTE(SUBSTITUTE(SUBSTITUTE(SUBSTITUTE(UPPER($K$3:$M$20&amp;""),"⌢",""),"⌣",""),"⌵",""),"－",""),"-","")," ",""),"　","")="TP"&amp;UPPER($E25&amp;"")))*3+SUMPRODUCT(--(SUBSTITUTE(SUBSTITUTE(SUBSTITUTE(SUBSTITUTE(SUBSTITUTE(SUBSTITUTE(SUBSTITUTE(UPPER($O$3:$Q$20&amp;""),"⌢",""),"⌣",""),"⌵",""),"－",""),"-","")," ",""),"　","")=UPPER($E25&amp;"")))+SUMPRODUCT(--(SUBSTITUTE(SUBSTITUTE(SUBSTITUTE(SUBSTITUTE(SUBSTITUTE(SUBSTITUTE(SUBSTITUTE(UPPER($O$3:$Q$20&amp;""),"⌢",""),"⌣",""),"⌵",""),"－",""),"-","")," ",""),"　","")=UPPER($E25&amp;"")&amp;"DP"))*2+SUMPRODUCT(--(SUBSTITUTE(SUBSTITUTE(SUBSTITUTE(SUBSTITUTE(SUBSTITUTE(SUBSTITUTE(SUBSTITUTE(UPPER($O$3:$Q$20&amp;""),"⌢",""),"⌣",""),"⌵",""),"－",""),"-","")," ",""),"　","")="DP"&amp;UPPER($E25&amp;"")))*2+SUMPRODUCT(--(SUBSTITUTE(SUBSTITUTE(SUBSTITUTE(SUBSTITUTE(SUBSTITUTE(SUBSTITUTE(SUBSTITUTE(UPPER($O$3:$Q$20&amp;""),"⌢",""),"⌣",""),"⌵",""),"－",""),"-","")," ",""),"　","")=UPPER($E25&amp;"")&amp;"TP"))*3+SUMPRODUCT(--(SUBSTITUTE(SUBSTITUTE(SUBSTITUTE(SUBSTITUTE(SUBSTITUTE(SUBSTITUTE(SUBSTITUTE(UPPER($O$3:$Q$20&amp;""),"⌢",""),"⌣",""),"⌵",""),"－",""),"-","")," ",""),"　","")="TP"&amp;UPPER($E25&amp;"")))*3+SUMPRODUCT(--(SUBSTITUTE(SUBSTITUTE(SUBSTITUTE(SUBSTITUTE(SUBSTITUTE(SUBSTITUTE(SUBSTITUTE(UPPER($S$3:$U$20&amp;""),"⌢",""),"⌣",""),"⌵",""),"－",""),"-","")," ",""),"　","")=UPPER($E25&amp;"")))+SUMPRODUCT(--(SUBSTITUTE(SUBSTITUTE(SUBSTITUTE(SUBSTITUTE(SUBSTITUTE(SUBSTITUTE(SUBSTITUTE(UPPER($S$3:$U$20&amp;""),"⌢",""),"⌣",""),"⌵",""),"－",""),"-","")," ",""),"　","")=UPPER($E25&amp;"")&amp;"DP"))*2+SUMPRODUCT(--(SUBSTITUTE(SUBSTITUTE(SUBSTITUTE(SUBSTITUTE(SUBSTITUTE(SUBSTITUTE(SUBSTITUTE(UPPER($S$3:$U$20&amp;""),"⌢",""),"⌣",""),"⌵",""),"－",""),"-","")," ",""),"　","")="DP"&amp;UPPER($E25&amp;"")))*2+SUMPRODUCT(--(SUBSTITUTE(SUBSTITUTE(SUBSTITUTE(SUBSTITUTE(SUBSTITUTE(SUBSTITUTE(SUBSTITUTE(UPPER($S$3:$U$20&amp;""),"⌢",""),"⌣",""),"⌵",""),"－",""),"-","")," ",""),"　","")=UPPER($E25&amp;"")&amp;"TP"))*3+SUMPRODUCT(--(SUBSTITUTE(SUBSTITUTE(SUBSTITUTE(SUBSTITUTE(SUBSTITUTE(SUBSTITUTE(SUBSTITUTE(UPPER($S$3:$U$20&amp;""),"⌢",""),"⌣",""),"⌵",""),"－",""),"-","")," ",""),"　","")="TP"&amp;UPPER($E25&amp;"")))*3+SUMPRODUCT(--(SUBSTITUTE(SUBSTITUTE(SUBSTITUTE(SUBSTITUTE(SUBSTITUTE(SUBSTITUTE(SUBSTITUTE(UPPER($W$3:$Y$20&amp;""),"⌢",""),"⌣",""),"⌵",""),"－",""),"-","")," ",""),"　","")=UPPER($E25&amp;"")))+SUMPRODUCT(--(SUBSTITUTE(SUBSTITUTE(SUBSTITUTE(SUBSTITUTE(SUBSTITUTE(SUBSTITUTE(SUBSTITUTE(UPPER($W$3:$Y$20&amp;""),"⌢",""),"⌣",""),"⌵",""),"－",""),"-","")," ",""),"　","")=UPPER($E25&amp;"")&amp;"DP"))*2+SUMPRODUCT(--(SUBSTITUTE(SUBSTITUTE(SUBSTITUTE(SUBSTITUTE(SUBSTITUTE(SUBSTITUTE(SUBSTITUTE(UPPER($W$3:$Y$20&amp;""),"⌢",""),"⌣",""),"⌵",""),"－",""),"-","")," ",""),"　","")="DP"&amp;UPPER($E25&amp;"")))*2+SUMPRODUCT(--(SUBSTITUTE(SUBSTITUTE(SUBSTITUTE(SUBSTITUTE(SUBSTITUTE(SUBSTITUTE(SUBSTITUTE(UPPER($W$3:$Y$20&amp;""),"⌢",""),"⌣",""),"⌵",""),"－",""),"-","")," ",""),"　","")=UPPER($E25&amp;"")&amp;"TP"))*3+SUMPRODUCT(--(SUBSTITUTE(SUBSTITUTE(SUBSTITUTE(SUBSTITUTE(SUBSTITUTE(SUBSTITUTE(SUBSTITUTE(UPPER($W$3:$Y$20&amp;""),"⌢",""),"⌣",""),"⌵",""),"－",""),"-","")," ",""),"　","")="TP"&amp;UPPER($E25&amp;"")))*3+SUMPRODUCT(--(SUBSTITUTE(SUBSTITUTE(SUBSTITUTE(SUBSTITUTE(SUBSTITUTE(SUBSTITUTE(SUBSTITUTE(UPPER($AA$3:$AC$20&amp;""),"⌢",""),"⌣",""),"⌵",""),"－",""),"-","")," ",""),"　","")=UPPER($E25&amp;"")))+SUMPRODUCT(--(SUBSTITUTE(SUBSTITUTE(SUBSTITUTE(SUBSTITUTE(SUBSTITUTE(SUBSTITUTE(SUBSTITUTE(UPPER($AA$3:$AC$20&amp;""),"⌢",""),"⌣",""),"⌵",""),"－",""),"-","")," ",""),"　","")=UPPER($E25&amp;"")&amp;"DP"))*2+SUMPRODUCT(--(SUBSTITUTE(SUBSTITUTE(SUBSTITUTE(SUBSTITUTE(SUBSTITUTE(SUBSTITUTE(SUBSTITUTE(UPPER($AA$3:$AC$20&amp;""),"⌢",""),"⌣",""),"⌵",""),"－",""),"-","")," ",""),"　","")="DP"&amp;UPPER($E25&amp;"")))*2+SUMPRODUCT(--(SUBSTITUTE(SUBSTITUTE(SUBSTITUTE(SUBSTITUTE(SUBSTITUTE(SUBSTITUTE(SUBSTITUTE(UPPER($AA$3:$AC$20&amp;""),"⌢",""),"⌣",""),"⌵",""),"－",""),"-","")," ",""),"　","")=UPPER($E25&amp;"")&amp;"TP"))*3+SUMPRODUCT(--(SUBSTITUTE(SUBSTITUTE(SUBSTITUTE(SUBSTITUTE(SUBSTITUTE(SUBSTITUTE(SUBSTITUTE(UPPER($AA$3:$AC$20&amp;""),"⌢",""),"⌣",""),"⌵",""),"－",""),"-","")," ",""),"　","")="TP"&amp;UPPER($E25&amp;"")))*3+SUMPRODUCT(--(SUBSTITUTE(SUBSTITUTE(SUBSTITUTE(SUBSTITUTE(SUBSTITUTE(SUBSTITUTE(SUBSTITUTE(UPPER($AE$3:$AG$20&amp;""),"⌢",""),"⌣",""),"⌵",""),"－",""),"-","")," ",""),"　","")=UPPER($E25&amp;"")))+SUMPRODUCT(--(SUBSTITUTE(SUBSTITUTE(SUBSTITUTE(SUBSTITUTE(SUBSTITUTE(SUBSTITUTE(SUBSTITUTE(UPPER($AE$3:$AG$20&amp;""),"⌢",""),"⌣",""),"⌵",""),"－",""),"-","")," ",""),"　","")=UPPER($E25&amp;"")&amp;"DP"))*2+SUMPRODUCT(--(SUBSTITUTE(SUBSTITUTE(SUBSTITUTE(SUBSTITUTE(SUBSTITUTE(SUBSTITUTE(SUBSTITUTE(UPPER($AE$3:$AG$20&amp;""),"⌢",""),"⌣",""),"⌵",""),"－",""),"-","")," ",""),"　","")="DP"&amp;UPPER($E25&amp;"")))*2+SUMPRODUCT(--(SUBSTITUTE(SUBSTITUTE(SUBSTITUTE(SUBSTITUTE(SUBSTITUTE(SUBSTITUTE(SUBSTITUTE(UPPER($AE$3:$AG$20&amp;""),"⌢",""),"⌣",""),"⌵",""),"－",""),"-","")," ",""),"　","")=UPPER($E25&amp;"")&amp;"TP"))*3+SUMPRODUCT(--(SUBSTITUTE(SUBSTITUTE(SUBSTITUTE(SUBSTITUTE(SUBSTITUTE(SUBSTITUTE(SUBSTITUTE(UPPER($AE$3:$AG$20&amp;""),"⌢",""),"⌣",""),"⌵",""),"－",""),"-","")," ",""),"　","")="TP"&amp;UPPER($E25&amp;"")))*3)</f>
        <v>0</v>
      </c>
      <c r="B25" s="58"/>
      <c r="C25" s="58"/>
      <c r="D25" s="276"/>
      <c r="E25" s="166"/>
      <c r="F25" s="169"/>
      <c r="G25" s="172"/>
      <c r="H25" s="173"/>
      <c r="I25" s="76"/>
      <c r="J25" s="8"/>
      <c r="K25" s="172"/>
      <c r="L25" s="173"/>
      <c r="M25" s="76"/>
      <c r="N25" s="8"/>
      <c r="O25" s="172"/>
      <c r="P25" s="173"/>
      <c r="Q25" s="76"/>
      <c r="R25" s="8"/>
      <c r="S25" s="172"/>
      <c r="T25" s="173"/>
      <c r="U25" s="76"/>
      <c r="V25" s="8"/>
      <c r="W25" s="172"/>
      <c r="X25" s="173"/>
      <c r="Y25" s="76"/>
      <c r="Z25" s="8"/>
      <c r="AA25" s="172"/>
      <c r="AB25" s="173"/>
      <c r="AC25" s="76"/>
      <c r="AD25" s="8"/>
      <c r="AE25" s="173"/>
      <c r="AF25" s="173"/>
      <c r="AG25" s="76"/>
      <c r="AH25" s="8"/>
      <c r="AI25" s="44">
        <f t="shared" si="17"/>
        <v>0</v>
      </c>
      <c r="AJ25" s="44">
        <f>SUMPRODUCT(--(SUBSTITUTE(SUBSTITUTE(SUBSTITUTE(SUBSTITUTE(SUBSTITUTE(SUBSTITUTE(SUBSTITUTE(UPPER(G25:AG25&amp;""),"⌢",""),"⌣",""),"⌵",""),"－",""),"-","")," ",""),"　","")="R"))+SUMPRODUCT(--(SUBSTITUTE(SUBSTITUTE(SUBSTITUTE(SUBSTITUTE(SUBSTITUTE(SUBSTITUTE(SUBSTITUTE(UPPER(G25:AG25&amp;""),"⌢",""),"⌣",""),"⌵",""),"－",""),"-","")," ",""),"　","")="HR"))*2</f>
        <v>0</v>
      </c>
      <c r="AK25" s="44">
        <f t="shared" si="19"/>
        <v>0</v>
      </c>
      <c r="AL25" s="44">
        <f>$A25</f>
        <v>0</v>
      </c>
      <c r="AM25" s="66"/>
      <c r="AO25" s="52">
        <v>99</v>
      </c>
      <c r="AP25" s="52" t="str">
        <v>林育良</v>
      </c>
      <c r="AQ25" s="73">
        <f>SUMIF($F$23:$F$40,AP25,$AI$23:$AI$40)+SUMIF($F$23:$F$40,AP25&amp;" DF",$AI$23:$AI$40)+SUMIF($F$23:$F$40,AP25&amp;"DF",$AI$23:$AI$40)</f>
        <v>4</v>
      </c>
      <c r="AR25" s="73">
        <f>SUMIF($F$23:$F$40,AP25,$AJ$23:$AJ$40)+SUMIF($F$23:$F$40,AP25&amp;" DF",$AJ$23:$AJ$40)+SUMIF($F$23:$F$40,AP25&amp;"DF",$AJ$23:$AJ$40)</f>
        <v>3</v>
      </c>
      <c r="AS25" s="73">
        <f>SUMIF($F$23:$F$40,AP25,$AK$23:$AK$40)+SUMIF($F$23:$F$40,AP25&amp;" DF",$AK$23:$AK$40)+SUMIF($F$23:$F$40,AP25&amp;"DF",$AK$23:$AK$40)</f>
        <v>0</v>
      </c>
      <c r="AT25" s="73">
        <f>SUMIF($F$23:$F$40,AP25,$AL$23:$AL$40)+SUMIF($F$23:$F$40,AP25&amp;" DF",$AL$23:$AL$40)+SUMIF($F$23:$F$40,AP25&amp;"DF",$AL$23:$AL$40)</f>
        <v>0</v>
      </c>
      <c r="AV25" s="194" t="str" cm="1">
        <f t="array" ref="AV25:AV26">_xlfn.UNIQUE(AM24:AM25)</f>
        <v>李裕仁</v>
      </c>
      <c r="AW25" s="200">
        <v>24</v>
      </c>
      <c r="AX25" s="189">
        <v>9</v>
      </c>
      <c r="AY25" s="190">
        <v>10</v>
      </c>
    </row>
    <row r="26" spans="1:54" ht="15" customHeight="1">
      <c r="A26" s="58">
        <f>IF($E26="",0,SUMPRODUCT(--(SUBSTITUTE(SUBSTITUTE(SUBSTITUTE(SUBSTITUTE(SUBSTITUTE(SUBSTITUTE(SUBSTITUTE(UPPER($G$3:$I$20&amp;""),"⌢",""),"⌣",""),"⌵",""),"－",""),"-","")," ",""),"　","")=UPPER($E26&amp;"")))+SUMPRODUCT(--(SUBSTITUTE(SUBSTITUTE(SUBSTITUTE(SUBSTITUTE(SUBSTITUTE(SUBSTITUTE(SUBSTITUTE(UPPER($G$3:$I$20&amp;""),"⌢",""),"⌣",""),"⌵",""),"－",""),"-","")," ",""),"　","")=UPPER($E26&amp;"")&amp;"DP"))*2+SUMPRODUCT(--(SUBSTITUTE(SUBSTITUTE(SUBSTITUTE(SUBSTITUTE(SUBSTITUTE(SUBSTITUTE(SUBSTITUTE(UPPER($G$3:$I$20&amp;""),"⌢",""),"⌣",""),"⌵",""),"－",""),"-","")," ",""),"　","")="DP"&amp;UPPER($E26&amp;"")))*2+SUMPRODUCT(--(SUBSTITUTE(SUBSTITUTE(SUBSTITUTE(SUBSTITUTE(SUBSTITUTE(SUBSTITUTE(SUBSTITUTE(UPPER($G$3:$I$20&amp;""),"⌢",""),"⌣",""),"⌵",""),"－",""),"-","")," ",""),"　","")=UPPER($E26&amp;"")&amp;"TP"))*3+SUMPRODUCT(--(SUBSTITUTE(SUBSTITUTE(SUBSTITUTE(SUBSTITUTE(SUBSTITUTE(SUBSTITUTE(SUBSTITUTE(UPPER($G$3:$I$20&amp;""),"⌢",""),"⌣",""),"⌵",""),"－",""),"-","")," ",""),"　","")="TP"&amp;UPPER($E26&amp;"")))*3+SUMPRODUCT(--(SUBSTITUTE(SUBSTITUTE(SUBSTITUTE(SUBSTITUTE(SUBSTITUTE(SUBSTITUTE(SUBSTITUTE(UPPER($K$3:$M$20&amp;""),"⌢",""),"⌣",""),"⌵",""),"－",""),"-","")," ",""),"　","")=UPPER($E26&amp;"")))+SUMPRODUCT(--(SUBSTITUTE(SUBSTITUTE(SUBSTITUTE(SUBSTITUTE(SUBSTITUTE(SUBSTITUTE(SUBSTITUTE(UPPER($K$3:$M$20&amp;""),"⌢",""),"⌣",""),"⌵",""),"－",""),"-","")," ",""),"　","")=UPPER($E26&amp;"")&amp;"DP"))*2+SUMPRODUCT(--(SUBSTITUTE(SUBSTITUTE(SUBSTITUTE(SUBSTITUTE(SUBSTITUTE(SUBSTITUTE(SUBSTITUTE(UPPER($K$3:$M$20&amp;""),"⌢",""),"⌣",""),"⌵",""),"－",""),"-","")," ",""),"　","")="DP"&amp;UPPER($E26&amp;"")))*2+SUMPRODUCT(--(SUBSTITUTE(SUBSTITUTE(SUBSTITUTE(SUBSTITUTE(SUBSTITUTE(SUBSTITUTE(SUBSTITUTE(UPPER($K$3:$M$20&amp;""),"⌢",""),"⌣",""),"⌵",""),"－",""),"-","")," ",""),"　","")=UPPER($E26&amp;"")&amp;"TP"))*3+SUMPRODUCT(--(SUBSTITUTE(SUBSTITUTE(SUBSTITUTE(SUBSTITUTE(SUBSTITUTE(SUBSTITUTE(SUBSTITUTE(UPPER($K$3:$M$20&amp;""),"⌢",""),"⌣",""),"⌵",""),"－",""),"-","")," ",""),"　","")="TP"&amp;UPPER($E26&amp;"")))*3+SUMPRODUCT(--(SUBSTITUTE(SUBSTITUTE(SUBSTITUTE(SUBSTITUTE(SUBSTITUTE(SUBSTITUTE(SUBSTITUTE(UPPER($O$3:$Q$20&amp;""),"⌢",""),"⌣",""),"⌵",""),"－",""),"-","")," ",""),"　","")=UPPER($E26&amp;"")))+SUMPRODUCT(--(SUBSTITUTE(SUBSTITUTE(SUBSTITUTE(SUBSTITUTE(SUBSTITUTE(SUBSTITUTE(SUBSTITUTE(UPPER($O$3:$Q$20&amp;""),"⌢",""),"⌣",""),"⌵",""),"－",""),"-","")," ",""),"　","")=UPPER($E26&amp;"")&amp;"DP"))*2+SUMPRODUCT(--(SUBSTITUTE(SUBSTITUTE(SUBSTITUTE(SUBSTITUTE(SUBSTITUTE(SUBSTITUTE(SUBSTITUTE(UPPER($O$3:$Q$20&amp;""),"⌢",""),"⌣",""),"⌵",""),"－",""),"-","")," ",""),"　","")="DP"&amp;UPPER($E26&amp;"")))*2+SUMPRODUCT(--(SUBSTITUTE(SUBSTITUTE(SUBSTITUTE(SUBSTITUTE(SUBSTITUTE(SUBSTITUTE(SUBSTITUTE(UPPER($O$3:$Q$20&amp;""),"⌢",""),"⌣",""),"⌵",""),"－",""),"-","")," ",""),"　","")=UPPER($E26&amp;"")&amp;"TP"))*3+SUMPRODUCT(--(SUBSTITUTE(SUBSTITUTE(SUBSTITUTE(SUBSTITUTE(SUBSTITUTE(SUBSTITUTE(SUBSTITUTE(UPPER($O$3:$Q$20&amp;""),"⌢",""),"⌣",""),"⌵",""),"－",""),"-","")," ",""),"　","")="TP"&amp;UPPER($E26&amp;"")))*3+SUMPRODUCT(--(SUBSTITUTE(SUBSTITUTE(SUBSTITUTE(SUBSTITUTE(SUBSTITUTE(SUBSTITUTE(SUBSTITUTE(UPPER($S$3:$U$20&amp;""),"⌢",""),"⌣",""),"⌵",""),"－",""),"-","")," ",""),"　","")=UPPER($E26&amp;"")))+SUMPRODUCT(--(SUBSTITUTE(SUBSTITUTE(SUBSTITUTE(SUBSTITUTE(SUBSTITUTE(SUBSTITUTE(SUBSTITUTE(UPPER($S$3:$U$20&amp;""),"⌢",""),"⌣",""),"⌵",""),"－",""),"-","")," ",""),"　","")=UPPER($E26&amp;"")&amp;"DP"))*2+SUMPRODUCT(--(SUBSTITUTE(SUBSTITUTE(SUBSTITUTE(SUBSTITUTE(SUBSTITUTE(SUBSTITUTE(SUBSTITUTE(UPPER($S$3:$U$20&amp;""),"⌢",""),"⌣",""),"⌵",""),"－",""),"-","")," ",""),"　","")="DP"&amp;UPPER($E26&amp;"")))*2+SUMPRODUCT(--(SUBSTITUTE(SUBSTITUTE(SUBSTITUTE(SUBSTITUTE(SUBSTITUTE(SUBSTITUTE(SUBSTITUTE(UPPER($S$3:$U$20&amp;""),"⌢",""),"⌣",""),"⌵",""),"－",""),"-","")," ",""),"　","")=UPPER($E26&amp;"")&amp;"TP"))*3+SUMPRODUCT(--(SUBSTITUTE(SUBSTITUTE(SUBSTITUTE(SUBSTITUTE(SUBSTITUTE(SUBSTITUTE(SUBSTITUTE(UPPER($S$3:$U$20&amp;""),"⌢",""),"⌣",""),"⌵",""),"－",""),"-","")," ",""),"　","")="TP"&amp;UPPER($E26&amp;"")))*3+SUMPRODUCT(--(SUBSTITUTE(SUBSTITUTE(SUBSTITUTE(SUBSTITUTE(SUBSTITUTE(SUBSTITUTE(SUBSTITUTE(UPPER($W$3:$Y$20&amp;""),"⌢",""),"⌣",""),"⌵",""),"－",""),"-","")," ",""),"　","")=UPPER($E26&amp;"")))+SUMPRODUCT(--(SUBSTITUTE(SUBSTITUTE(SUBSTITUTE(SUBSTITUTE(SUBSTITUTE(SUBSTITUTE(SUBSTITUTE(UPPER($W$3:$Y$20&amp;""),"⌢",""),"⌣",""),"⌵",""),"－",""),"-","")," ",""),"　","")=UPPER($E26&amp;"")&amp;"DP"))*2+SUMPRODUCT(--(SUBSTITUTE(SUBSTITUTE(SUBSTITUTE(SUBSTITUTE(SUBSTITUTE(SUBSTITUTE(SUBSTITUTE(UPPER($W$3:$Y$20&amp;""),"⌢",""),"⌣",""),"⌵",""),"－",""),"-","")," ",""),"　","")="DP"&amp;UPPER($E26&amp;"")))*2+SUMPRODUCT(--(SUBSTITUTE(SUBSTITUTE(SUBSTITUTE(SUBSTITUTE(SUBSTITUTE(SUBSTITUTE(SUBSTITUTE(UPPER($W$3:$Y$20&amp;""),"⌢",""),"⌣",""),"⌵",""),"－",""),"-","")," ",""),"　","")=UPPER($E26&amp;"")&amp;"TP"))*3+SUMPRODUCT(--(SUBSTITUTE(SUBSTITUTE(SUBSTITUTE(SUBSTITUTE(SUBSTITUTE(SUBSTITUTE(SUBSTITUTE(UPPER($W$3:$Y$20&amp;""),"⌢",""),"⌣",""),"⌵",""),"－",""),"-","")," ",""),"　","")="TP"&amp;UPPER($E26&amp;"")))*3+SUMPRODUCT(--(SUBSTITUTE(SUBSTITUTE(SUBSTITUTE(SUBSTITUTE(SUBSTITUTE(SUBSTITUTE(SUBSTITUTE(UPPER($AA$3:$AC$20&amp;""),"⌢",""),"⌣",""),"⌵",""),"－",""),"-","")," ",""),"　","")=UPPER($E26&amp;"")))+SUMPRODUCT(--(SUBSTITUTE(SUBSTITUTE(SUBSTITUTE(SUBSTITUTE(SUBSTITUTE(SUBSTITUTE(SUBSTITUTE(UPPER($AA$3:$AC$20&amp;""),"⌢",""),"⌣",""),"⌵",""),"－",""),"-","")," ",""),"　","")=UPPER($E26&amp;"")&amp;"DP"))*2+SUMPRODUCT(--(SUBSTITUTE(SUBSTITUTE(SUBSTITUTE(SUBSTITUTE(SUBSTITUTE(SUBSTITUTE(SUBSTITUTE(UPPER($AA$3:$AC$20&amp;""),"⌢",""),"⌣",""),"⌵",""),"－",""),"-","")," ",""),"　","")="DP"&amp;UPPER($E26&amp;"")))*2+SUMPRODUCT(--(SUBSTITUTE(SUBSTITUTE(SUBSTITUTE(SUBSTITUTE(SUBSTITUTE(SUBSTITUTE(SUBSTITUTE(UPPER($AA$3:$AC$20&amp;""),"⌢",""),"⌣",""),"⌵",""),"－",""),"-","")," ",""),"　","")=UPPER($E26&amp;"")&amp;"TP"))*3+SUMPRODUCT(--(SUBSTITUTE(SUBSTITUTE(SUBSTITUTE(SUBSTITUTE(SUBSTITUTE(SUBSTITUTE(SUBSTITUTE(UPPER($AA$3:$AC$20&amp;""),"⌢",""),"⌣",""),"⌵",""),"－",""),"-","")," ",""),"　","")="TP"&amp;UPPER($E26&amp;"")))*3+SUMPRODUCT(--(SUBSTITUTE(SUBSTITUTE(SUBSTITUTE(SUBSTITUTE(SUBSTITUTE(SUBSTITUTE(SUBSTITUTE(UPPER($AE$3:$AG$20&amp;""),"⌢",""),"⌣",""),"⌵",""),"－",""),"-","")," ",""),"　","")=UPPER($E26&amp;"")))+SUMPRODUCT(--(SUBSTITUTE(SUBSTITUTE(SUBSTITUTE(SUBSTITUTE(SUBSTITUTE(SUBSTITUTE(SUBSTITUTE(UPPER($AE$3:$AG$20&amp;""),"⌢",""),"⌣",""),"⌵",""),"－",""),"-","")," ",""),"　","")=UPPER($E26&amp;"")&amp;"DP"))*2+SUMPRODUCT(--(SUBSTITUTE(SUBSTITUTE(SUBSTITUTE(SUBSTITUTE(SUBSTITUTE(SUBSTITUTE(SUBSTITUTE(UPPER($AE$3:$AG$20&amp;""),"⌢",""),"⌣",""),"⌵",""),"－",""),"-","")," ",""),"　","")="DP"&amp;UPPER($E26&amp;"")))*2+SUMPRODUCT(--(SUBSTITUTE(SUBSTITUTE(SUBSTITUTE(SUBSTITUTE(SUBSTITUTE(SUBSTITUTE(SUBSTITUTE(UPPER($AE$3:$AG$20&amp;""),"⌢",""),"⌣",""),"⌵",""),"－",""),"-","")," ",""),"　","")=UPPER($E26&amp;"")&amp;"TP"))*3+SUMPRODUCT(--(SUBSTITUTE(SUBSTITUTE(SUBSTITUTE(SUBSTITUTE(SUBSTITUTE(SUBSTITUTE(SUBSTITUTE(UPPER($AE$3:$AG$20&amp;""),"⌢",""),"⌣",""),"⌵",""),"－",""),"-","")," ",""),"　","")="TP"&amp;UPPER($E26&amp;"")))*3)</f>
        <v>0</v>
      </c>
      <c r="B26" s="58"/>
      <c r="C26" s="58"/>
      <c r="D26" s="274">
        <v>2</v>
      </c>
      <c r="E26" s="166" t="s">
        <v>167</v>
      </c>
      <c r="F26" s="174" t="s">
        <v>79</v>
      </c>
      <c r="G26" s="175" t="inlineStr">
        <is>
          <t>R ⌢</t>
        </is>
      </c>
      <c r="H26" s="176"/>
      <c r="I26" s="77"/>
      <c r="J26" s="8"/>
      <c r="K26" s="175"/>
      <c r="L26" s="176" t="inlineStr">
        <is>
          <t>17 －</t>
        </is>
      </c>
      <c r="M26" s="77"/>
      <c r="N26" s="8"/>
      <c r="O26" s="175"/>
      <c r="P26" s="176" t="inlineStr">
        <is>
          <t>R ⌣</t>
        </is>
      </c>
      <c r="Q26" s="77"/>
      <c r="R26" s="8"/>
      <c r="S26" s="175"/>
      <c r="T26" s="176"/>
      <c r="U26" s="77"/>
      <c r="V26" s="8"/>
      <c r="W26" s="175" t="inlineStr">
        <is>
          <t>R ⌣</t>
        </is>
      </c>
      <c r="X26" s="176"/>
      <c r="Y26" s="77"/>
      <c r="Z26" s="8"/>
      <c r="AA26" s="175"/>
      <c r="AB26" s="176"/>
      <c r="AC26" s="77"/>
      <c r="AD26" s="8"/>
      <c r="AE26" s="176"/>
      <c r="AF26" s="176"/>
      <c r="AG26" s="77"/>
      <c r="AH26" s="8"/>
      <c r="AI26" s="44">
        <f t="shared" si="17"/>
        <v>4</v>
      </c>
      <c r="AJ26" s="44">
        <f>SUMPRODUCT(--(SUBSTITUTE(SUBSTITUTE(SUBSTITUTE(SUBSTITUTE(SUBSTITUTE(SUBSTITUTE(SUBSTITUTE(UPPER(G26:AG26&amp;""),"⌢",""),"⌣",""),"⌵",""),"－",""),"-","")," ",""),"　","")="R"))+SUMPRODUCT(--(SUBSTITUTE(SUBSTITUTE(SUBSTITUTE(SUBSTITUTE(SUBSTITUTE(SUBSTITUTE(SUBSTITUTE(UPPER(G26:AG26&amp;""),"⌢",""),"⌣",""),"⌵",""),"－",""),"-","")," ",""),"　","")="HR"))*2</f>
        <v>3</v>
      </c>
      <c r="AK26" s="44">
        <f t="shared" si="19"/>
        <v>0</v>
      </c>
      <c r="AL26" s="44">
        <f>$A26</f>
        <v>0</v>
      </c>
      <c r="AM26" s="68" t="s">
        <v>8</v>
      </c>
      <c r="AO26" s="52">
        <v>88</v>
      </c>
      <c r="AP26" s="52" t="str">
        <v>鄭傳逸</v>
      </c>
      <c r="AQ26" s="73">
        <f>SUMIF($F$23:$F$40,AP26,$AI$23:$AI$40)+SUMIF($F$23:$F$40,AP26&amp;" DF",$AI$23:$AI$40)+SUMIF($F$23:$F$40,AP26&amp;"DF",$AI$23:$AI$40)</f>
        <v>4</v>
      </c>
      <c r="AR26" s="73">
        <f>SUMIF($F$23:$F$40,AP26,$AJ$23:$AJ$40)+SUMIF($F$23:$F$40,AP26&amp;" DF",$AJ$23:$AJ$40)+SUMIF($F$23:$F$40,AP26&amp;"DF",$AJ$23:$AJ$40)</f>
        <v>1</v>
      </c>
      <c r="AS26" s="73">
        <f>SUMIF($F$23:$F$40,AP26,$AK$23:$AK$40)+SUMIF($F$23:$F$40,AP26&amp;" DF",$AK$23:$AK$40)+SUMIF($F$23:$F$40,AP26&amp;"DF",$AK$23:$AK$40)</f>
        <v>1</v>
      </c>
      <c r="AT26" s="73">
        <f>SUMIF($F$23:$F$40,AP26,$AL$23:$AL$40)+SUMIF($F$23:$F$40,AP26&amp;" DF",$AL$23:$AL$40)+SUMIF($F$23:$F$40,AP26&amp;"DF",$AL$23:$AL$40)</f>
        <v>0</v>
      </c>
      <c r="AV26" s="195">
        <v>0</v>
      </c>
      <c r="AW26" s="52"/>
      <c r="AX26" s="73"/>
      <c r="AY26" s="191"/>
    </row>
    <row r="27" spans="1:54" ht="15" customHeight="1" thickBot="1">
      <c r="A27" s="58">
        <f>IF($E27="",0,SUMPRODUCT(--(SUBSTITUTE(SUBSTITUTE(SUBSTITUTE(SUBSTITUTE(SUBSTITUTE(SUBSTITUTE(SUBSTITUTE(UPPER($G$3:$I$20&amp;""),"⌢",""),"⌣",""),"⌵",""),"－",""),"-","")," ",""),"　","")=UPPER($E27&amp;"")))+SUMPRODUCT(--(SUBSTITUTE(SUBSTITUTE(SUBSTITUTE(SUBSTITUTE(SUBSTITUTE(SUBSTITUTE(SUBSTITUTE(UPPER($G$3:$I$20&amp;""),"⌢",""),"⌣",""),"⌵",""),"－",""),"-","")," ",""),"　","")=UPPER($E27&amp;"")&amp;"DP"))*2+SUMPRODUCT(--(SUBSTITUTE(SUBSTITUTE(SUBSTITUTE(SUBSTITUTE(SUBSTITUTE(SUBSTITUTE(SUBSTITUTE(UPPER($G$3:$I$20&amp;""),"⌢",""),"⌣",""),"⌵",""),"－",""),"-","")," ",""),"　","")="DP"&amp;UPPER($E27&amp;"")))*2+SUMPRODUCT(--(SUBSTITUTE(SUBSTITUTE(SUBSTITUTE(SUBSTITUTE(SUBSTITUTE(SUBSTITUTE(SUBSTITUTE(UPPER($G$3:$I$20&amp;""),"⌢",""),"⌣",""),"⌵",""),"－",""),"-","")," ",""),"　","")=UPPER($E27&amp;"")&amp;"TP"))*3+SUMPRODUCT(--(SUBSTITUTE(SUBSTITUTE(SUBSTITUTE(SUBSTITUTE(SUBSTITUTE(SUBSTITUTE(SUBSTITUTE(UPPER($G$3:$I$20&amp;""),"⌢",""),"⌣",""),"⌵",""),"－",""),"-","")," ",""),"　","")="TP"&amp;UPPER($E27&amp;"")))*3+SUMPRODUCT(--(SUBSTITUTE(SUBSTITUTE(SUBSTITUTE(SUBSTITUTE(SUBSTITUTE(SUBSTITUTE(SUBSTITUTE(UPPER($K$3:$M$20&amp;""),"⌢",""),"⌣",""),"⌵",""),"－",""),"-","")," ",""),"　","")=UPPER($E27&amp;"")))+SUMPRODUCT(--(SUBSTITUTE(SUBSTITUTE(SUBSTITUTE(SUBSTITUTE(SUBSTITUTE(SUBSTITUTE(SUBSTITUTE(UPPER($K$3:$M$20&amp;""),"⌢",""),"⌣",""),"⌵",""),"－",""),"-","")," ",""),"　","")=UPPER($E27&amp;"")&amp;"DP"))*2+SUMPRODUCT(--(SUBSTITUTE(SUBSTITUTE(SUBSTITUTE(SUBSTITUTE(SUBSTITUTE(SUBSTITUTE(SUBSTITUTE(UPPER($K$3:$M$20&amp;""),"⌢",""),"⌣",""),"⌵",""),"－",""),"-","")," ",""),"　","")="DP"&amp;UPPER($E27&amp;"")))*2+SUMPRODUCT(--(SUBSTITUTE(SUBSTITUTE(SUBSTITUTE(SUBSTITUTE(SUBSTITUTE(SUBSTITUTE(SUBSTITUTE(UPPER($K$3:$M$20&amp;""),"⌢",""),"⌣",""),"⌵",""),"－",""),"-","")," ",""),"　","")=UPPER($E27&amp;"")&amp;"TP"))*3+SUMPRODUCT(--(SUBSTITUTE(SUBSTITUTE(SUBSTITUTE(SUBSTITUTE(SUBSTITUTE(SUBSTITUTE(SUBSTITUTE(UPPER($K$3:$M$20&amp;""),"⌢",""),"⌣",""),"⌵",""),"－",""),"-","")," ",""),"　","")="TP"&amp;UPPER($E27&amp;"")))*3+SUMPRODUCT(--(SUBSTITUTE(SUBSTITUTE(SUBSTITUTE(SUBSTITUTE(SUBSTITUTE(SUBSTITUTE(SUBSTITUTE(UPPER($O$3:$Q$20&amp;""),"⌢",""),"⌣",""),"⌵",""),"－",""),"-","")," ",""),"　","")=UPPER($E27&amp;"")))+SUMPRODUCT(--(SUBSTITUTE(SUBSTITUTE(SUBSTITUTE(SUBSTITUTE(SUBSTITUTE(SUBSTITUTE(SUBSTITUTE(UPPER($O$3:$Q$20&amp;""),"⌢",""),"⌣",""),"⌵",""),"－",""),"-","")," ",""),"　","")=UPPER($E27&amp;"")&amp;"DP"))*2+SUMPRODUCT(--(SUBSTITUTE(SUBSTITUTE(SUBSTITUTE(SUBSTITUTE(SUBSTITUTE(SUBSTITUTE(SUBSTITUTE(UPPER($O$3:$Q$20&amp;""),"⌢",""),"⌣",""),"⌵",""),"－",""),"-","")," ",""),"　","")="DP"&amp;UPPER($E27&amp;"")))*2+SUMPRODUCT(--(SUBSTITUTE(SUBSTITUTE(SUBSTITUTE(SUBSTITUTE(SUBSTITUTE(SUBSTITUTE(SUBSTITUTE(UPPER($O$3:$Q$20&amp;""),"⌢",""),"⌣",""),"⌵",""),"－",""),"-","")," ",""),"　","")=UPPER($E27&amp;"")&amp;"TP"))*3+SUMPRODUCT(--(SUBSTITUTE(SUBSTITUTE(SUBSTITUTE(SUBSTITUTE(SUBSTITUTE(SUBSTITUTE(SUBSTITUTE(UPPER($O$3:$Q$20&amp;""),"⌢",""),"⌣",""),"⌵",""),"－",""),"-","")," ",""),"　","")="TP"&amp;UPPER($E27&amp;"")))*3+SUMPRODUCT(--(SUBSTITUTE(SUBSTITUTE(SUBSTITUTE(SUBSTITUTE(SUBSTITUTE(SUBSTITUTE(SUBSTITUTE(UPPER($S$3:$U$20&amp;""),"⌢",""),"⌣",""),"⌵",""),"－",""),"-","")," ",""),"　","")=UPPER($E27&amp;"")))+SUMPRODUCT(--(SUBSTITUTE(SUBSTITUTE(SUBSTITUTE(SUBSTITUTE(SUBSTITUTE(SUBSTITUTE(SUBSTITUTE(UPPER($S$3:$U$20&amp;""),"⌢",""),"⌣",""),"⌵",""),"－",""),"-","")," ",""),"　","")=UPPER($E27&amp;"")&amp;"DP"))*2+SUMPRODUCT(--(SUBSTITUTE(SUBSTITUTE(SUBSTITUTE(SUBSTITUTE(SUBSTITUTE(SUBSTITUTE(SUBSTITUTE(UPPER($S$3:$U$20&amp;""),"⌢",""),"⌣",""),"⌵",""),"－",""),"-","")," ",""),"　","")="DP"&amp;UPPER($E27&amp;"")))*2+SUMPRODUCT(--(SUBSTITUTE(SUBSTITUTE(SUBSTITUTE(SUBSTITUTE(SUBSTITUTE(SUBSTITUTE(SUBSTITUTE(UPPER($S$3:$U$20&amp;""),"⌢",""),"⌣",""),"⌵",""),"－",""),"-","")," ",""),"　","")=UPPER($E27&amp;"")&amp;"TP"))*3+SUMPRODUCT(--(SUBSTITUTE(SUBSTITUTE(SUBSTITUTE(SUBSTITUTE(SUBSTITUTE(SUBSTITUTE(SUBSTITUTE(UPPER($S$3:$U$20&amp;""),"⌢",""),"⌣",""),"⌵",""),"－",""),"-","")," ",""),"　","")="TP"&amp;UPPER($E27&amp;"")))*3+SUMPRODUCT(--(SUBSTITUTE(SUBSTITUTE(SUBSTITUTE(SUBSTITUTE(SUBSTITUTE(SUBSTITUTE(SUBSTITUTE(UPPER($W$3:$Y$20&amp;""),"⌢",""),"⌣",""),"⌵",""),"－",""),"-","")," ",""),"　","")=UPPER($E27&amp;"")))+SUMPRODUCT(--(SUBSTITUTE(SUBSTITUTE(SUBSTITUTE(SUBSTITUTE(SUBSTITUTE(SUBSTITUTE(SUBSTITUTE(UPPER($W$3:$Y$20&amp;""),"⌢",""),"⌣",""),"⌵",""),"－",""),"-","")," ",""),"　","")=UPPER($E27&amp;"")&amp;"DP"))*2+SUMPRODUCT(--(SUBSTITUTE(SUBSTITUTE(SUBSTITUTE(SUBSTITUTE(SUBSTITUTE(SUBSTITUTE(SUBSTITUTE(UPPER($W$3:$Y$20&amp;""),"⌢",""),"⌣",""),"⌵",""),"－",""),"-","")," ",""),"　","")="DP"&amp;UPPER($E27&amp;"")))*2+SUMPRODUCT(--(SUBSTITUTE(SUBSTITUTE(SUBSTITUTE(SUBSTITUTE(SUBSTITUTE(SUBSTITUTE(SUBSTITUTE(UPPER($W$3:$Y$20&amp;""),"⌢",""),"⌣",""),"⌵",""),"－",""),"-","")," ",""),"　","")=UPPER($E27&amp;"")&amp;"TP"))*3+SUMPRODUCT(--(SUBSTITUTE(SUBSTITUTE(SUBSTITUTE(SUBSTITUTE(SUBSTITUTE(SUBSTITUTE(SUBSTITUTE(UPPER($W$3:$Y$20&amp;""),"⌢",""),"⌣",""),"⌵",""),"－",""),"-","")," ",""),"　","")="TP"&amp;UPPER($E27&amp;"")))*3+SUMPRODUCT(--(SUBSTITUTE(SUBSTITUTE(SUBSTITUTE(SUBSTITUTE(SUBSTITUTE(SUBSTITUTE(SUBSTITUTE(UPPER($AA$3:$AC$20&amp;""),"⌢",""),"⌣",""),"⌵",""),"－",""),"-","")," ",""),"　","")=UPPER($E27&amp;"")))+SUMPRODUCT(--(SUBSTITUTE(SUBSTITUTE(SUBSTITUTE(SUBSTITUTE(SUBSTITUTE(SUBSTITUTE(SUBSTITUTE(UPPER($AA$3:$AC$20&amp;""),"⌢",""),"⌣",""),"⌵",""),"－",""),"-","")," ",""),"　","")=UPPER($E27&amp;"")&amp;"DP"))*2+SUMPRODUCT(--(SUBSTITUTE(SUBSTITUTE(SUBSTITUTE(SUBSTITUTE(SUBSTITUTE(SUBSTITUTE(SUBSTITUTE(UPPER($AA$3:$AC$20&amp;""),"⌢",""),"⌣",""),"⌵",""),"－",""),"-","")," ",""),"　","")="DP"&amp;UPPER($E27&amp;"")))*2+SUMPRODUCT(--(SUBSTITUTE(SUBSTITUTE(SUBSTITUTE(SUBSTITUTE(SUBSTITUTE(SUBSTITUTE(SUBSTITUTE(UPPER($AA$3:$AC$20&amp;""),"⌢",""),"⌣",""),"⌵",""),"－",""),"-","")," ",""),"　","")=UPPER($E27&amp;"")&amp;"TP"))*3+SUMPRODUCT(--(SUBSTITUTE(SUBSTITUTE(SUBSTITUTE(SUBSTITUTE(SUBSTITUTE(SUBSTITUTE(SUBSTITUTE(UPPER($AA$3:$AC$20&amp;""),"⌢",""),"⌣",""),"⌵",""),"－",""),"-","")," ",""),"　","")="TP"&amp;UPPER($E27&amp;"")))*3+SUMPRODUCT(--(SUBSTITUTE(SUBSTITUTE(SUBSTITUTE(SUBSTITUTE(SUBSTITUTE(SUBSTITUTE(SUBSTITUTE(UPPER($AE$3:$AG$20&amp;""),"⌢",""),"⌣",""),"⌵",""),"－",""),"-","")," ",""),"　","")=UPPER($E27&amp;"")))+SUMPRODUCT(--(SUBSTITUTE(SUBSTITUTE(SUBSTITUTE(SUBSTITUTE(SUBSTITUTE(SUBSTITUTE(SUBSTITUTE(UPPER($AE$3:$AG$20&amp;""),"⌢",""),"⌣",""),"⌵",""),"－",""),"-","")," ",""),"　","")=UPPER($E27&amp;"")&amp;"DP"))*2+SUMPRODUCT(--(SUBSTITUTE(SUBSTITUTE(SUBSTITUTE(SUBSTITUTE(SUBSTITUTE(SUBSTITUTE(SUBSTITUTE(UPPER($AE$3:$AG$20&amp;""),"⌢",""),"⌣",""),"⌵",""),"－",""),"-","")," ",""),"　","")="DP"&amp;UPPER($E27&amp;"")))*2+SUMPRODUCT(--(SUBSTITUTE(SUBSTITUTE(SUBSTITUTE(SUBSTITUTE(SUBSTITUTE(SUBSTITUTE(SUBSTITUTE(UPPER($AE$3:$AG$20&amp;""),"⌢",""),"⌣",""),"⌵",""),"－",""),"-","")," ",""),"　","")=UPPER($E27&amp;"")&amp;"TP"))*3+SUMPRODUCT(--(SUBSTITUTE(SUBSTITUTE(SUBSTITUTE(SUBSTITUTE(SUBSTITUTE(SUBSTITUTE(SUBSTITUTE(UPPER($AE$3:$AG$20&amp;""),"⌢",""),"⌣",""),"⌵",""),"－",""),"-","")," ",""),"　","")="TP"&amp;UPPER($E27&amp;"")))*3)</f>
        <v>0</v>
      </c>
      <c r="B27" s="58"/>
      <c r="C27" s="58"/>
      <c r="D27" s="275"/>
      <c r="E27" s="166"/>
      <c r="F27" s="174"/>
      <c r="G27" s="170"/>
      <c r="H27" s="171"/>
      <c r="I27" s="75"/>
      <c r="J27" s="8"/>
      <c r="K27" s="170"/>
      <c r="L27" s="171"/>
      <c r="M27" s="75"/>
      <c r="N27" s="8"/>
      <c r="O27" s="170"/>
      <c r="P27" s="171"/>
      <c r="Q27" s="75"/>
      <c r="R27" s="8"/>
      <c r="S27" s="170"/>
      <c r="T27" s="171"/>
      <c r="U27" s="75"/>
      <c r="V27" s="8"/>
      <c r="W27" s="170"/>
      <c r="X27" s="171"/>
      <c r="Y27" s="75"/>
      <c r="Z27" s="8"/>
      <c r="AA27" s="170"/>
      <c r="AB27" s="171"/>
      <c r="AC27" s="75"/>
      <c r="AD27" s="8"/>
      <c r="AE27" s="171"/>
      <c r="AF27" s="171"/>
      <c r="AG27" s="75"/>
      <c r="AH27" s="8"/>
      <c r="AI27" s="44">
        <f t="shared" si="17"/>
        <v>0</v>
      </c>
      <c r="AJ27" s="44">
        <f>SUMPRODUCT(--(SUBSTITUTE(SUBSTITUTE(SUBSTITUTE(SUBSTITUTE(SUBSTITUTE(SUBSTITUTE(SUBSTITUTE(UPPER(G27:AG27&amp;""),"⌢",""),"⌣",""),"⌵",""),"－",""),"-","")," ",""),"　","")="R"))+SUMPRODUCT(--(SUBSTITUTE(SUBSTITUTE(SUBSTITUTE(SUBSTITUTE(SUBSTITUTE(SUBSTITUTE(SUBSTITUTE(UPPER(G27:AG27&amp;""),"⌢",""),"⌣",""),"⌵",""),"－",""),"-","")," ",""),"　","")="HR"))*2</f>
        <v>0</v>
      </c>
      <c r="AK27" s="44">
        <f t="shared" si="19"/>
        <v>0</v>
      </c>
      <c r="AL27" s="44">
        <f>$A27</f>
        <v>0</v>
      </c>
      <c r="AM27" s="66" t="s">
        <v>100</v>
      </c>
      <c r="AO27" s="52">
        <v>131</v>
      </c>
      <c r="AP27" s="52" t="str">
        <v>顏士翔</v>
      </c>
      <c r="AQ27" s="73">
        <f>SUMIF($F$23:$F$40,AP27,$AI$23:$AI$40)+SUMIF($F$23:$F$40,AP27&amp;" DF",$AI$23:$AI$40)+SUMIF($F$23:$F$40,AP27&amp;"DF",$AI$23:$AI$40)</f>
        <v>3</v>
      </c>
      <c r="AR27" s="73">
        <f>SUMIF($F$23:$F$40,AP27,$AJ$23:$AJ$40)+SUMIF($F$23:$F$40,AP27&amp;" DF",$AJ$23:$AJ$40)+SUMIF($F$23:$F$40,AP27&amp;"DF",$AJ$23:$AJ$40)</f>
        <v>0</v>
      </c>
      <c r="AS27" s="73">
        <f>SUMIF($F$23:$F$40,AP27,$AK$23:$AK$40)+SUMIF($F$23:$F$40,AP27&amp;" DF",$AK$23:$AK$40)+SUMIF($F$23:$F$40,AP27&amp;"DF",$AK$23:$AK$40)</f>
        <v>2</v>
      </c>
      <c r="AT27" s="73">
        <f>SUMIF($F$23:$F$40,AP27,$AL$23:$AL$40)+SUMIF($F$23:$F$40,AP27&amp;" DF",$AL$23:$AL$40)+SUMIF($F$23:$F$40,AP27&amp;"DF",$AL$23:$AL$40)</f>
        <v>1</v>
      </c>
      <c r="AV27" s="196"/>
      <c r="AW27" s="201"/>
      <c r="AX27" s="192"/>
      <c r="AY27" s="193"/>
    </row>
    <row r="28" spans="1:54" ht="15" customHeight="1">
      <c r="A28" s="58">
        <f>IF($E28="",0,SUMPRODUCT(--(SUBSTITUTE(SUBSTITUTE(SUBSTITUTE(SUBSTITUTE(SUBSTITUTE(SUBSTITUTE(SUBSTITUTE(UPPER($G$3:$I$20&amp;""),"⌢",""),"⌣",""),"⌵",""),"－",""),"-","")," ",""),"　","")=UPPER($E28&amp;"")))+SUMPRODUCT(--(SUBSTITUTE(SUBSTITUTE(SUBSTITUTE(SUBSTITUTE(SUBSTITUTE(SUBSTITUTE(SUBSTITUTE(UPPER($G$3:$I$20&amp;""),"⌢",""),"⌣",""),"⌵",""),"－",""),"-","")," ",""),"　","")=UPPER($E28&amp;"")&amp;"DP"))*2+SUMPRODUCT(--(SUBSTITUTE(SUBSTITUTE(SUBSTITUTE(SUBSTITUTE(SUBSTITUTE(SUBSTITUTE(SUBSTITUTE(UPPER($G$3:$I$20&amp;""),"⌢",""),"⌣",""),"⌵",""),"－",""),"-","")," ",""),"　","")="DP"&amp;UPPER($E28&amp;"")))*2+SUMPRODUCT(--(SUBSTITUTE(SUBSTITUTE(SUBSTITUTE(SUBSTITUTE(SUBSTITUTE(SUBSTITUTE(SUBSTITUTE(UPPER($G$3:$I$20&amp;""),"⌢",""),"⌣",""),"⌵",""),"－",""),"-","")," ",""),"　","")=UPPER($E28&amp;"")&amp;"TP"))*3+SUMPRODUCT(--(SUBSTITUTE(SUBSTITUTE(SUBSTITUTE(SUBSTITUTE(SUBSTITUTE(SUBSTITUTE(SUBSTITUTE(UPPER($G$3:$I$20&amp;""),"⌢",""),"⌣",""),"⌵",""),"－",""),"-","")," ",""),"　","")="TP"&amp;UPPER($E28&amp;"")))*3+SUMPRODUCT(--(SUBSTITUTE(SUBSTITUTE(SUBSTITUTE(SUBSTITUTE(SUBSTITUTE(SUBSTITUTE(SUBSTITUTE(UPPER($K$3:$M$20&amp;""),"⌢",""),"⌣",""),"⌵",""),"－",""),"-","")," ",""),"　","")=UPPER($E28&amp;"")))+SUMPRODUCT(--(SUBSTITUTE(SUBSTITUTE(SUBSTITUTE(SUBSTITUTE(SUBSTITUTE(SUBSTITUTE(SUBSTITUTE(UPPER($K$3:$M$20&amp;""),"⌢",""),"⌣",""),"⌵",""),"－",""),"-","")," ",""),"　","")=UPPER($E28&amp;"")&amp;"DP"))*2+SUMPRODUCT(--(SUBSTITUTE(SUBSTITUTE(SUBSTITUTE(SUBSTITUTE(SUBSTITUTE(SUBSTITUTE(SUBSTITUTE(UPPER($K$3:$M$20&amp;""),"⌢",""),"⌣",""),"⌵",""),"－",""),"-","")," ",""),"　","")="DP"&amp;UPPER($E28&amp;"")))*2+SUMPRODUCT(--(SUBSTITUTE(SUBSTITUTE(SUBSTITUTE(SUBSTITUTE(SUBSTITUTE(SUBSTITUTE(SUBSTITUTE(UPPER($K$3:$M$20&amp;""),"⌢",""),"⌣",""),"⌵",""),"－",""),"-","")," ",""),"　","")=UPPER($E28&amp;"")&amp;"TP"))*3+SUMPRODUCT(--(SUBSTITUTE(SUBSTITUTE(SUBSTITUTE(SUBSTITUTE(SUBSTITUTE(SUBSTITUTE(SUBSTITUTE(UPPER($K$3:$M$20&amp;""),"⌢",""),"⌣",""),"⌵",""),"－",""),"-","")," ",""),"　","")="TP"&amp;UPPER($E28&amp;"")))*3+SUMPRODUCT(--(SUBSTITUTE(SUBSTITUTE(SUBSTITUTE(SUBSTITUTE(SUBSTITUTE(SUBSTITUTE(SUBSTITUTE(UPPER($O$3:$Q$20&amp;""),"⌢",""),"⌣",""),"⌵",""),"－",""),"-","")," ",""),"　","")=UPPER($E28&amp;"")))+SUMPRODUCT(--(SUBSTITUTE(SUBSTITUTE(SUBSTITUTE(SUBSTITUTE(SUBSTITUTE(SUBSTITUTE(SUBSTITUTE(UPPER($O$3:$Q$20&amp;""),"⌢",""),"⌣",""),"⌵",""),"－",""),"-","")," ",""),"　","")=UPPER($E28&amp;"")&amp;"DP"))*2+SUMPRODUCT(--(SUBSTITUTE(SUBSTITUTE(SUBSTITUTE(SUBSTITUTE(SUBSTITUTE(SUBSTITUTE(SUBSTITUTE(UPPER($O$3:$Q$20&amp;""),"⌢",""),"⌣",""),"⌵",""),"－",""),"-","")," ",""),"　","")="DP"&amp;UPPER($E28&amp;"")))*2+SUMPRODUCT(--(SUBSTITUTE(SUBSTITUTE(SUBSTITUTE(SUBSTITUTE(SUBSTITUTE(SUBSTITUTE(SUBSTITUTE(UPPER($O$3:$Q$20&amp;""),"⌢",""),"⌣",""),"⌵",""),"－",""),"-","")," ",""),"　","")=UPPER($E28&amp;"")&amp;"TP"))*3+SUMPRODUCT(--(SUBSTITUTE(SUBSTITUTE(SUBSTITUTE(SUBSTITUTE(SUBSTITUTE(SUBSTITUTE(SUBSTITUTE(UPPER($O$3:$Q$20&amp;""),"⌢",""),"⌣",""),"⌵",""),"－",""),"-","")," ",""),"　","")="TP"&amp;UPPER($E28&amp;"")))*3+SUMPRODUCT(--(SUBSTITUTE(SUBSTITUTE(SUBSTITUTE(SUBSTITUTE(SUBSTITUTE(SUBSTITUTE(SUBSTITUTE(UPPER($S$3:$U$20&amp;""),"⌢",""),"⌣",""),"⌵",""),"－",""),"-","")," ",""),"　","")=UPPER($E28&amp;"")))+SUMPRODUCT(--(SUBSTITUTE(SUBSTITUTE(SUBSTITUTE(SUBSTITUTE(SUBSTITUTE(SUBSTITUTE(SUBSTITUTE(UPPER($S$3:$U$20&amp;""),"⌢",""),"⌣",""),"⌵",""),"－",""),"-","")," ",""),"　","")=UPPER($E28&amp;"")&amp;"DP"))*2+SUMPRODUCT(--(SUBSTITUTE(SUBSTITUTE(SUBSTITUTE(SUBSTITUTE(SUBSTITUTE(SUBSTITUTE(SUBSTITUTE(UPPER($S$3:$U$20&amp;""),"⌢",""),"⌣",""),"⌵",""),"－",""),"-","")," ",""),"　","")="DP"&amp;UPPER($E28&amp;"")))*2+SUMPRODUCT(--(SUBSTITUTE(SUBSTITUTE(SUBSTITUTE(SUBSTITUTE(SUBSTITUTE(SUBSTITUTE(SUBSTITUTE(UPPER($S$3:$U$20&amp;""),"⌢",""),"⌣",""),"⌵",""),"－",""),"-","")," ",""),"　","")=UPPER($E28&amp;"")&amp;"TP"))*3+SUMPRODUCT(--(SUBSTITUTE(SUBSTITUTE(SUBSTITUTE(SUBSTITUTE(SUBSTITUTE(SUBSTITUTE(SUBSTITUTE(UPPER($S$3:$U$20&amp;""),"⌢",""),"⌣",""),"⌵",""),"－",""),"-","")," ",""),"　","")="TP"&amp;UPPER($E28&amp;"")))*3+SUMPRODUCT(--(SUBSTITUTE(SUBSTITUTE(SUBSTITUTE(SUBSTITUTE(SUBSTITUTE(SUBSTITUTE(SUBSTITUTE(UPPER($W$3:$Y$20&amp;""),"⌢",""),"⌣",""),"⌵",""),"－",""),"-","")," ",""),"　","")=UPPER($E28&amp;"")))+SUMPRODUCT(--(SUBSTITUTE(SUBSTITUTE(SUBSTITUTE(SUBSTITUTE(SUBSTITUTE(SUBSTITUTE(SUBSTITUTE(UPPER($W$3:$Y$20&amp;""),"⌢",""),"⌣",""),"⌵",""),"－",""),"-","")," ",""),"　","")=UPPER($E28&amp;"")&amp;"DP"))*2+SUMPRODUCT(--(SUBSTITUTE(SUBSTITUTE(SUBSTITUTE(SUBSTITUTE(SUBSTITUTE(SUBSTITUTE(SUBSTITUTE(UPPER($W$3:$Y$20&amp;""),"⌢",""),"⌣",""),"⌵",""),"－",""),"-","")," ",""),"　","")="DP"&amp;UPPER($E28&amp;"")))*2+SUMPRODUCT(--(SUBSTITUTE(SUBSTITUTE(SUBSTITUTE(SUBSTITUTE(SUBSTITUTE(SUBSTITUTE(SUBSTITUTE(UPPER($W$3:$Y$20&amp;""),"⌢",""),"⌣",""),"⌵",""),"－",""),"-","")," ",""),"　","")=UPPER($E28&amp;"")&amp;"TP"))*3+SUMPRODUCT(--(SUBSTITUTE(SUBSTITUTE(SUBSTITUTE(SUBSTITUTE(SUBSTITUTE(SUBSTITUTE(SUBSTITUTE(UPPER($W$3:$Y$20&amp;""),"⌢",""),"⌣",""),"⌵",""),"－",""),"-","")," ",""),"　","")="TP"&amp;UPPER($E28&amp;"")))*3+SUMPRODUCT(--(SUBSTITUTE(SUBSTITUTE(SUBSTITUTE(SUBSTITUTE(SUBSTITUTE(SUBSTITUTE(SUBSTITUTE(UPPER($AA$3:$AC$20&amp;""),"⌢",""),"⌣",""),"⌵",""),"－",""),"-","")," ",""),"　","")=UPPER($E28&amp;"")))+SUMPRODUCT(--(SUBSTITUTE(SUBSTITUTE(SUBSTITUTE(SUBSTITUTE(SUBSTITUTE(SUBSTITUTE(SUBSTITUTE(UPPER($AA$3:$AC$20&amp;""),"⌢",""),"⌣",""),"⌵",""),"－",""),"-","")," ",""),"　","")=UPPER($E28&amp;"")&amp;"DP"))*2+SUMPRODUCT(--(SUBSTITUTE(SUBSTITUTE(SUBSTITUTE(SUBSTITUTE(SUBSTITUTE(SUBSTITUTE(SUBSTITUTE(UPPER($AA$3:$AC$20&amp;""),"⌢",""),"⌣",""),"⌵",""),"－",""),"-","")," ",""),"　","")="DP"&amp;UPPER($E28&amp;"")))*2+SUMPRODUCT(--(SUBSTITUTE(SUBSTITUTE(SUBSTITUTE(SUBSTITUTE(SUBSTITUTE(SUBSTITUTE(SUBSTITUTE(UPPER($AA$3:$AC$20&amp;""),"⌢",""),"⌣",""),"⌵",""),"－",""),"-","")," ",""),"　","")=UPPER($E28&amp;"")&amp;"TP"))*3+SUMPRODUCT(--(SUBSTITUTE(SUBSTITUTE(SUBSTITUTE(SUBSTITUTE(SUBSTITUTE(SUBSTITUTE(SUBSTITUTE(UPPER($AA$3:$AC$20&amp;""),"⌢",""),"⌣",""),"⌵",""),"－",""),"-","")," ",""),"　","")="TP"&amp;UPPER($E28&amp;"")))*3+SUMPRODUCT(--(SUBSTITUTE(SUBSTITUTE(SUBSTITUTE(SUBSTITUTE(SUBSTITUTE(SUBSTITUTE(SUBSTITUTE(UPPER($AE$3:$AG$20&amp;""),"⌢",""),"⌣",""),"⌵",""),"－",""),"-","")," ",""),"　","")=UPPER($E28&amp;"")))+SUMPRODUCT(--(SUBSTITUTE(SUBSTITUTE(SUBSTITUTE(SUBSTITUTE(SUBSTITUTE(SUBSTITUTE(SUBSTITUTE(UPPER($AE$3:$AG$20&amp;""),"⌢",""),"⌣",""),"⌵",""),"－",""),"-","")," ",""),"　","")=UPPER($E28&amp;"")&amp;"DP"))*2+SUMPRODUCT(--(SUBSTITUTE(SUBSTITUTE(SUBSTITUTE(SUBSTITUTE(SUBSTITUTE(SUBSTITUTE(SUBSTITUTE(UPPER($AE$3:$AG$20&amp;""),"⌢",""),"⌣",""),"⌵",""),"－",""),"-","")," ",""),"　","")="DP"&amp;UPPER($E28&amp;"")))*2+SUMPRODUCT(--(SUBSTITUTE(SUBSTITUTE(SUBSTITUTE(SUBSTITUTE(SUBSTITUTE(SUBSTITUTE(SUBSTITUTE(UPPER($AE$3:$AG$20&amp;""),"⌢",""),"⌣",""),"⌵",""),"－",""),"-","")," ",""),"　","")=UPPER($E28&amp;"")&amp;"TP"))*3+SUMPRODUCT(--(SUBSTITUTE(SUBSTITUTE(SUBSTITUTE(SUBSTITUTE(SUBSTITUTE(SUBSTITUTE(SUBSTITUTE(UPPER($AE$3:$AG$20&amp;""),"⌢",""),"⌣",""),"⌵",""),"－",""),"-","")," ",""),"　","")="TP"&amp;UPPER($E28&amp;"")))*3)</f>
        <v>0</v>
      </c>
      <c r="B28" s="58"/>
      <c r="C28" s="58"/>
      <c r="D28" s="276"/>
      <c r="E28" s="166"/>
      <c r="F28" s="174"/>
      <c r="G28" s="172"/>
      <c r="H28" s="173"/>
      <c r="I28" s="76"/>
      <c r="J28" s="8"/>
      <c r="K28" s="172"/>
      <c r="L28" s="173"/>
      <c r="M28" s="76"/>
      <c r="N28" s="8"/>
      <c r="O28" s="172"/>
      <c r="P28" s="173"/>
      <c r="Q28" s="76"/>
      <c r="R28" s="8"/>
      <c r="S28" s="172"/>
      <c r="T28" s="173"/>
      <c r="U28" s="76"/>
      <c r="V28" s="8"/>
      <c r="W28" s="172"/>
      <c r="X28" s="173"/>
      <c r="Y28" s="76"/>
      <c r="Z28" s="8"/>
      <c r="AA28" s="172"/>
      <c r="AB28" s="173"/>
      <c r="AC28" s="76"/>
      <c r="AD28" s="8"/>
      <c r="AE28" s="173"/>
      <c r="AF28" s="173"/>
      <c r="AG28" s="76"/>
      <c r="AH28" s="8"/>
      <c r="AI28" s="44">
        <f t="shared" si="17"/>
        <v>0</v>
      </c>
      <c r="AJ28" s="44">
        <f>SUMPRODUCT(--(SUBSTITUTE(SUBSTITUTE(SUBSTITUTE(SUBSTITUTE(SUBSTITUTE(SUBSTITUTE(SUBSTITUTE(UPPER(G28:AG28&amp;""),"⌢",""),"⌣",""),"⌵",""),"－",""),"-","")," ",""),"　","")="R"))+SUMPRODUCT(--(SUBSTITUTE(SUBSTITUTE(SUBSTITUTE(SUBSTITUTE(SUBSTITUTE(SUBSTITUTE(SUBSTITUTE(UPPER(G28:AG28&amp;""),"⌢",""),"⌣",""),"⌵",""),"－",""),"-","")," ",""),"　","")="HR"))*2</f>
        <v>0</v>
      </c>
      <c r="AK28" s="44">
        <f t="shared" si="19"/>
        <v>0</v>
      </c>
      <c r="AL28" s="44">
        <f>$A28</f>
        <v>0</v>
      </c>
      <c r="AM28" s="66"/>
      <c r="AO28" s="52">
        <v>111</v>
      </c>
      <c r="AP28" s="52" t="str">
        <v>林健彰</v>
      </c>
      <c r="AQ28" s="73">
        <f>SUMIF($F$23:$F$40,AP28,$AI$23:$AI$40)+SUMIF($F$23:$F$40,AP28&amp;" DF",$AI$23:$AI$40)+SUMIF($F$23:$F$40,AP28&amp;"DF",$AI$23:$AI$40)</f>
        <v>1</v>
      </c>
      <c r="AR28" s="73">
        <f>SUMIF($F$23:$F$40,AP28,$AJ$23:$AJ$40)+SUMIF($F$23:$F$40,AP28&amp;" DF",$AJ$23:$AJ$40)+SUMIF($F$23:$F$40,AP28&amp;"DF",$AJ$23:$AJ$40)</f>
        <v>0</v>
      </c>
      <c r="AS28" s="73">
        <f>SUMIF($F$23:$F$40,AP28,$AK$23:$AK$40)+SUMIF($F$23:$F$40,AP28&amp;" DF",$AK$23:$AK$40)+SUMIF($F$23:$F$40,AP28&amp;"DF",$AK$23:$AK$40)</f>
        <v>1</v>
      </c>
      <c r="AT28" s="73">
        <f>SUMIF($F$23:$F$40,AP28,$AL$23:$AL$40)+SUMIF($F$23:$F$40,AP28&amp;" DF",$AL$23:$AL$40)+SUMIF($F$23:$F$40,AP28&amp;"DF",$AL$23:$AL$40)</f>
        <v>0</v>
      </c>
      <c r="AW28" s="1"/>
    </row>
    <row r="29" spans="1:54" ht="15" customHeight="1">
      <c r="A29" s="58">
        <f>IF($E29="",0,SUMPRODUCT(--(SUBSTITUTE(SUBSTITUTE(SUBSTITUTE(SUBSTITUTE(SUBSTITUTE(SUBSTITUTE(SUBSTITUTE(UPPER($G$3:$I$20&amp;""),"⌢",""),"⌣",""),"⌵",""),"－",""),"-","")," ",""),"　","")=UPPER($E29&amp;"")))+SUMPRODUCT(--(SUBSTITUTE(SUBSTITUTE(SUBSTITUTE(SUBSTITUTE(SUBSTITUTE(SUBSTITUTE(SUBSTITUTE(UPPER($G$3:$I$20&amp;""),"⌢",""),"⌣",""),"⌵",""),"－",""),"-","")," ",""),"　","")=UPPER($E29&amp;"")&amp;"DP"))*2+SUMPRODUCT(--(SUBSTITUTE(SUBSTITUTE(SUBSTITUTE(SUBSTITUTE(SUBSTITUTE(SUBSTITUTE(SUBSTITUTE(UPPER($G$3:$I$20&amp;""),"⌢",""),"⌣",""),"⌵",""),"－",""),"-","")," ",""),"　","")="DP"&amp;UPPER($E29&amp;"")))*2+SUMPRODUCT(--(SUBSTITUTE(SUBSTITUTE(SUBSTITUTE(SUBSTITUTE(SUBSTITUTE(SUBSTITUTE(SUBSTITUTE(UPPER($G$3:$I$20&amp;""),"⌢",""),"⌣",""),"⌵",""),"－",""),"-","")," ",""),"　","")=UPPER($E29&amp;"")&amp;"TP"))*3+SUMPRODUCT(--(SUBSTITUTE(SUBSTITUTE(SUBSTITUTE(SUBSTITUTE(SUBSTITUTE(SUBSTITUTE(SUBSTITUTE(UPPER($G$3:$I$20&amp;""),"⌢",""),"⌣",""),"⌵",""),"－",""),"-","")," ",""),"　","")="TP"&amp;UPPER($E29&amp;"")))*3+SUMPRODUCT(--(SUBSTITUTE(SUBSTITUTE(SUBSTITUTE(SUBSTITUTE(SUBSTITUTE(SUBSTITUTE(SUBSTITUTE(UPPER($K$3:$M$20&amp;""),"⌢",""),"⌣",""),"⌵",""),"－",""),"-","")," ",""),"　","")=UPPER($E29&amp;"")))+SUMPRODUCT(--(SUBSTITUTE(SUBSTITUTE(SUBSTITUTE(SUBSTITUTE(SUBSTITUTE(SUBSTITUTE(SUBSTITUTE(UPPER($K$3:$M$20&amp;""),"⌢",""),"⌣",""),"⌵",""),"－",""),"-","")," ",""),"　","")=UPPER($E29&amp;"")&amp;"DP"))*2+SUMPRODUCT(--(SUBSTITUTE(SUBSTITUTE(SUBSTITUTE(SUBSTITUTE(SUBSTITUTE(SUBSTITUTE(SUBSTITUTE(UPPER($K$3:$M$20&amp;""),"⌢",""),"⌣",""),"⌵",""),"－",""),"-","")," ",""),"　","")="DP"&amp;UPPER($E29&amp;"")))*2+SUMPRODUCT(--(SUBSTITUTE(SUBSTITUTE(SUBSTITUTE(SUBSTITUTE(SUBSTITUTE(SUBSTITUTE(SUBSTITUTE(UPPER($K$3:$M$20&amp;""),"⌢",""),"⌣",""),"⌵",""),"－",""),"-","")," ",""),"　","")=UPPER($E29&amp;"")&amp;"TP"))*3+SUMPRODUCT(--(SUBSTITUTE(SUBSTITUTE(SUBSTITUTE(SUBSTITUTE(SUBSTITUTE(SUBSTITUTE(SUBSTITUTE(UPPER($K$3:$M$20&amp;""),"⌢",""),"⌣",""),"⌵",""),"－",""),"-","")," ",""),"　","")="TP"&amp;UPPER($E29&amp;"")))*3+SUMPRODUCT(--(SUBSTITUTE(SUBSTITUTE(SUBSTITUTE(SUBSTITUTE(SUBSTITUTE(SUBSTITUTE(SUBSTITUTE(UPPER($O$3:$Q$20&amp;""),"⌢",""),"⌣",""),"⌵",""),"－",""),"-","")," ",""),"　","")=UPPER($E29&amp;"")))+SUMPRODUCT(--(SUBSTITUTE(SUBSTITUTE(SUBSTITUTE(SUBSTITUTE(SUBSTITUTE(SUBSTITUTE(SUBSTITUTE(UPPER($O$3:$Q$20&amp;""),"⌢",""),"⌣",""),"⌵",""),"－",""),"-","")," ",""),"　","")=UPPER($E29&amp;"")&amp;"DP"))*2+SUMPRODUCT(--(SUBSTITUTE(SUBSTITUTE(SUBSTITUTE(SUBSTITUTE(SUBSTITUTE(SUBSTITUTE(SUBSTITUTE(UPPER($O$3:$Q$20&amp;""),"⌢",""),"⌣",""),"⌵",""),"－",""),"-","")," ",""),"　","")="DP"&amp;UPPER($E29&amp;"")))*2+SUMPRODUCT(--(SUBSTITUTE(SUBSTITUTE(SUBSTITUTE(SUBSTITUTE(SUBSTITUTE(SUBSTITUTE(SUBSTITUTE(UPPER($O$3:$Q$20&amp;""),"⌢",""),"⌣",""),"⌵",""),"－",""),"-","")," ",""),"　","")=UPPER($E29&amp;"")&amp;"TP"))*3+SUMPRODUCT(--(SUBSTITUTE(SUBSTITUTE(SUBSTITUTE(SUBSTITUTE(SUBSTITUTE(SUBSTITUTE(SUBSTITUTE(UPPER($O$3:$Q$20&amp;""),"⌢",""),"⌣",""),"⌵",""),"－",""),"-","")," ",""),"　","")="TP"&amp;UPPER($E29&amp;"")))*3+SUMPRODUCT(--(SUBSTITUTE(SUBSTITUTE(SUBSTITUTE(SUBSTITUTE(SUBSTITUTE(SUBSTITUTE(SUBSTITUTE(UPPER($S$3:$U$20&amp;""),"⌢",""),"⌣",""),"⌵",""),"－",""),"-","")," ",""),"　","")=UPPER($E29&amp;"")))+SUMPRODUCT(--(SUBSTITUTE(SUBSTITUTE(SUBSTITUTE(SUBSTITUTE(SUBSTITUTE(SUBSTITUTE(SUBSTITUTE(UPPER($S$3:$U$20&amp;""),"⌢",""),"⌣",""),"⌵",""),"－",""),"-","")," ",""),"　","")=UPPER($E29&amp;"")&amp;"DP"))*2+SUMPRODUCT(--(SUBSTITUTE(SUBSTITUTE(SUBSTITUTE(SUBSTITUTE(SUBSTITUTE(SUBSTITUTE(SUBSTITUTE(UPPER($S$3:$U$20&amp;""),"⌢",""),"⌣",""),"⌵",""),"－",""),"-","")," ",""),"　","")="DP"&amp;UPPER($E29&amp;"")))*2+SUMPRODUCT(--(SUBSTITUTE(SUBSTITUTE(SUBSTITUTE(SUBSTITUTE(SUBSTITUTE(SUBSTITUTE(SUBSTITUTE(UPPER($S$3:$U$20&amp;""),"⌢",""),"⌣",""),"⌵",""),"－",""),"-","")," ",""),"　","")=UPPER($E29&amp;"")&amp;"TP"))*3+SUMPRODUCT(--(SUBSTITUTE(SUBSTITUTE(SUBSTITUTE(SUBSTITUTE(SUBSTITUTE(SUBSTITUTE(SUBSTITUTE(UPPER($S$3:$U$20&amp;""),"⌢",""),"⌣",""),"⌵",""),"－",""),"-","")," ",""),"　","")="TP"&amp;UPPER($E29&amp;"")))*3+SUMPRODUCT(--(SUBSTITUTE(SUBSTITUTE(SUBSTITUTE(SUBSTITUTE(SUBSTITUTE(SUBSTITUTE(SUBSTITUTE(UPPER($W$3:$Y$20&amp;""),"⌢",""),"⌣",""),"⌵",""),"－",""),"-","")," ",""),"　","")=UPPER($E29&amp;"")))+SUMPRODUCT(--(SUBSTITUTE(SUBSTITUTE(SUBSTITUTE(SUBSTITUTE(SUBSTITUTE(SUBSTITUTE(SUBSTITUTE(UPPER($W$3:$Y$20&amp;""),"⌢",""),"⌣",""),"⌵",""),"－",""),"-","")," ",""),"　","")=UPPER($E29&amp;"")&amp;"DP"))*2+SUMPRODUCT(--(SUBSTITUTE(SUBSTITUTE(SUBSTITUTE(SUBSTITUTE(SUBSTITUTE(SUBSTITUTE(SUBSTITUTE(UPPER($W$3:$Y$20&amp;""),"⌢",""),"⌣",""),"⌵",""),"－",""),"-","")," ",""),"　","")="DP"&amp;UPPER($E29&amp;"")))*2+SUMPRODUCT(--(SUBSTITUTE(SUBSTITUTE(SUBSTITUTE(SUBSTITUTE(SUBSTITUTE(SUBSTITUTE(SUBSTITUTE(UPPER($W$3:$Y$20&amp;""),"⌢",""),"⌣",""),"⌵",""),"－",""),"-","")," ",""),"　","")=UPPER($E29&amp;"")&amp;"TP"))*3+SUMPRODUCT(--(SUBSTITUTE(SUBSTITUTE(SUBSTITUTE(SUBSTITUTE(SUBSTITUTE(SUBSTITUTE(SUBSTITUTE(UPPER($W$3:$Y$20&amp;""),"⌢",""),"⌣",""),"⌵",""),"－",""),"-","")," ",""),"　","")="TP"&amp;UPPER($E29&amp;"")))*3+SUMPRODUCT(--(SUBSTITUTE(SUBSTITUTE(SUBSTITUTE(SUBSTITUTE(SUBSTITUTE(SUBSTITUTE(SUBSTITUTE(UPPER($AA$3:$AC$20&amp;""),"⌢",""),"⌣",""),"⌵",""),"－",""),"-","")," ",""),"　","")=UPPER($E29&amp;"")))+SUMPRODUCT(--(SUBSTITUTE(SUBSTITUTE(SUBSTITUTE(SUBSTITUTE(SUBSTITUTE(SUBSTITUTE(SUBSTITUTE(UPPER($AA$3:$AC$20&amp;""),"⌢",""),"⌣",""),"⌵",""),"－",""),"-","")," ",""),"　","")=UPPER($E29&amp;"")&amp;"DP"))*2+SUMPRODUCT(--(SUBSTITUTE(SUBSTITUTE(SUBSTITUTE(SUBSTITUTE(SUBSTITUTE(SUBSTITUTE(SUBSTITUTE(UPPER($AA$3:$AC$20&amp;""),"⌢",""),"⌣",""),"⌵",""),"－",""),"-","")," ",""),"　","")="DP"&amp;UPPER($E29&amp;"")))*2+SUMPRODUCT(--(SUBSTITUTE(SUBSTITUTE(SUBSTITUTE(SUBSTITUTE(SUBSTITUTE(SUBSTITUTE(SUBSTITUTE(UPPER($AA$3:$AC$20&amp;""),"⌢",""),"⌣",""),"⌵",""),"－",""),"-","")," ",""),"　","")=UPPER($E29&amp;"")&amp;"TP"))*3+SUMPRODUCT(--(SUBSTITUTE(SUBSTITUTE(SUBSTITUTE(SUBSTITUTE(SUBSTITUTE(SUBSTITUTE(SUBSTITUTE(UPPER($AA$3:$AC$20&amp;""),"⌢",""),"⌣",""),"⌵",""),"－",""),"-","")," ",""),"　","")="TP"&amp;UPPER($E29&amp;"")))*3+SUMPRODUCT(--(SUBSTITUTE(SUBSTITUTE(SUBSTITUTE(SUBSTITUTE(SUBSTITUTE(SUBSTITUTE(SUBSTITUTE(UPPER($AE$3:$AG$20&amp;""),"⌢",""),"⌣",""),"⌵",""),"－",""),"-","")," ",""),"　","")=UPPER($E29&amp;"")))+SUMPRODUCT(--(SUBSTITUTE(SUBSTITUTE(SUBSTITUTE(SUBSTITUTE(SUBSTITUTE(SUBSTITUTE(SUBSTITUTE(UPPER($AE$3:$AG$20&amp;""),"⌢",""),"⌣",""),"⌵",""),"－",""),"-","")," ",""),"　","")=UPPER($E29&amp;"")&amp;"DP"))*2+SUMPRODUCT(--(SUBSTITUTE(SUBSTITUTE(SUBSTITUTE(SUBSTITUTE(SUBSTITUTE(SUBSTITUTE(SUBSTITUTE(UPPER($AE$3:$AG$20&amp;""),"⌢",""),"⌣",""),"⌵",""),"－",""),"-","")," ",""),"　","")="DP"&amp;UPPER($E29&amp;"")))*2+SUMPRODUCT(--(SUBSTITUTE(SUBSTITUTE(SUBSTITUTE(SUBSTITUTE(SUBSTITUTE(SUBSTITUTE(SUBSTITUTE(UPPER($AE$3:$AG$20&amp;""),"⌢",""),"⌣",""),"⌵",""),"－",""),"-","")," ",""),"　","")=UPPER($E29&amp;"")&amp;"TP"))*3+SUMPRODUCT(--(SUBSTITUTE(SUBSTITUTE(SUBSTITUTE(SUBSTITUTE(SUBSTITUTE(SUBSTITUTE(SUBSTITUTE(UPPER($AE$3:$AG$20&amp;""),"⌢",""),"⌣",""),"⌵",""),"－",""),"-","")," ",""),"　","")="TP"&amp;UPPER($E29&amp;"")))*3)</f>
        <v>0</v>
      </c>
      <c r="B29" s="58"/>
      <c r="C29" s="58"/>
      <c r="D29" s="274">
        <v>3</v>
      </c>
      <c r="E29" s="166" t="s">
        <v>190</v>
      </c>
      <c r="F29" s="174" t="s">
        <v>78</v>
      </c>
      <c r="G29" s="175" t="inlineStr">
        <is>
          <t>17 ⌵</t>
        </is>
      </c>
      <c r="H29" s="176"/>
      <c r="I29" s="77"/>
      <c r="J29" s="8"/>
      <c r="K29" s="175"/>
      <c r="L29" s="176" t="s">
        <v>183</v>
      </c>
      <c r="M29" s="77"/>
      <c r="N29" s="8"/>
      <c r="O29" s="175"/>
      <c r="P29" s="176" t="inlineStr">
        <is>
          <t>R ⌣</t>
        </is>
      </c>
      <c r="Q29" s="77"/>
      <c r="R29" s="8"/>
      <c r="S29" s="175"/>
      <c r="T29" s="176"/>
      <c r="U29" s="77"/>
      <c r="V29" s="8"/>
      <c r="W29" s="175" t="inlineStr">
        <is>
          <t>1 －</t>
        </is>
      </c>
      <c r="X29" s="176"/>
      <c r="Y29" s="77"/>
      <c r="Z29" s="8"/>
      <c r="AA29" s="175"/>
      <c r="AB29" s="176"/>
      <c r="AC29" s="77"/>
      <c r="AD29" s="8"/>
      <c r="AE29" s="176"/>
      <c r="AF29" s="176"/>
      <c r="AG29" s="77"/>
      <c r="AH29" s="8"/>
      <c r="AI29" s="44">
        <f t="shared" si="17"/>
        <v>4</v>
      </c>
      <c r="AJ29" s="44">
        <f>SUMPRODUCT(--(SUBSTITUTE(SUBSTITUTE(SUBSTITUTE(SUBSTITUTE(SUBSTITUTE(SUBSTITUTE(SUBSTITUTE(UPPER(G29:AG29&amp;""),"⌢",""),"⌣",""),"⌵",""),"－",""),"-","")," ",""),"　","")="R"))+SUMPRODUCT(--(SUBSTITUTE(SUBSTITUTE(SUBSTITUTE(SUBSTITUTE(SUBSTITUTE(SUBSTITUTE(SUBSTITUTE(UPPER(G29:AG29&amp;""),"⌢",""),"⌣",""),"⌵",""),"－",""),"-","")," ",""),"　","")="HR"))*2</f>
        <v>1</v>
      </c>
      <c r="AK29" s="44">
        <f t="shared" si="19"/>
        <v>1</v>
      </c>
      <c r="AL29" s="44">
        <f>$A29</f>
        <v>0</v>
      </c>
      <c r="AM29" s="69"/>
      <c r="AO29" s="52">
        <v>33</v>
      </c>
      <c r="AP29" s="52" t="str">
        <v>胡文秋</v>
      </c>
      <c r="AQ29" s="73">
        <f>SUMIF($F$23:$F$40,AP29,$AI$23:$AI$40)+SUMIF($F$23:$F$40,AP29&amp;" DF",$AI$23:$AI$40)+SUMIF($F$23:$F$40,AP29&amp;"DF",$AI$23:$AI$40)</f>
        <v>4</v>
      </c>
      <c r="AR29" s="73">
        <f>SUMIF($F$23:$F$40,AP29,$AJ$23:$AJ$40)+SUMIF($F$23:$F$40,AP29&amp;" DF",$AJ$23:$AJ$40)+SUMIF($F$23:$F$40,AP29&amp;"DF",$AJ$23:$AJ$40)</f>
        <v>2</v>
      </c>
      <c r="AS29" s="73">
        <f>SUMIF($F$23:$F$40,AP29,$AK$23:$AK$40)+SUMIF($F$23:$F$40,AP29&amp;" DF",$AK$23:$AK$40)+SUMIF($F$23:$F$40,AP29&amp;"DF",$AK$23:$AK$40)</f>
        <v>1</v>
      </c>
      <c r="AT29" s="73">
        <f>SUMIF($F$23:$F$40,AP29,$AL$23:$AL$40)+SUMIF($F$23:$F$40,AP29&amp;" DF",$AL$23:$AL$40)+SUMIF($F$23:$F$40,AP29&amp;"DF",$AL$23:$AL$40)</f>
        <v>1</v>
      </c>
      <c r="AW29" s="1"/>
    </row>
    <row r="30" spans="1:54" ht="15" customHeight="1">
      <c r="A30" s="58">
        <f>IF($E30="",0,SUMPRODUCT(--(SUBSTITUTE(SUBSTITUTE(SUBSTITUTE(SUBSTITUTE(SUBSTITUTE(SUBSTITUTE(SUBSTITUTE(UPPER($G$3:$I$20&amp;""),"⌢",""),"⌣",""),"⌵",""),"－",""),"-","")," ",""),"　","")=UPPER($E30&amp;"")))+SUMPRODUCT(--(SUBSTITUTE(SUBSTITUTE(SUBSTITUTE(SUBSTITUTE(SUBSTITUTE(SUBSTITUTE(SUBSTITUTE(UPPER($G$3:$I$20&amp;""),"⌢",""),"⌣",""),"⌵",""),"－",""),"-","")," ",""),"　","")=UPPER($E30&amp;"")&amp;"DP"))*2+SUMPRODUCT(--(SUBSTITUTE(SUBSTITUTE(SUBSTITUTE(SUBSTITUTE(SUBSTITUTE(SUBSTITUTE(SUBSTITUTE(UPPER($G$3:$I$20&amp;""),"⌢",""),"⌣",""),"⌵",""),"－",""),"-","")," ",""),"　","")="DP"&amp;UPPER($E30&amp;"")))*2+SUMPRODUCT(--(SUBSTITUTE(SUBSTITUTE(SUBSTITUTE(SUBSTITUTE(SUBSTITUTE(SUBSTITUTE(SUBSTITUTE(UPPER($G$3:$I$20&amp;""),"⌢",""),"⌣",""),"⌵",""),"－",""),"-","")," ",""),"　","")=UPPER($E30&amp;"")&amp;"TP"))*3+SUMPRODUCT(--(SUBSTITUTE(SUBSTITUTE(SUBSTITUTE(SUBSTITUTE(SUBSTITUTE(SUBSTITUTE(SUBSTITUTE(UPPER($G$3:$I$20&amp;""),"⌢",""),"⌣",""),"⌵",""),"－",""),"-","")," ",""),"　","")="TP"&amp;UPPER($E30&amp;"")))*3+SUMPRODUCT(--(SUBSTITUTE(SUBSTITUTE(SUBSTITUTE(SUBSTITUTE(SUBSTITUTE(SUBSTITUTE(SUBSTITUTE(UPPER($K$3:$M$20&amp;""),"⌢",""),"⌣",""),"⌵",""),"－",""),"-","")," ",""),"　","")=UPPER($E30&amp;"")))+SUMPRODUCT(--(SUBSTITUTE(SUBSTITUTE(SUBSTITUTE(SUBSTITUTE(SUBSTITUTE(SUBSTITUTE(SUBSTITUTE(UPPER($K$3:$M$20&amp;""),"⌢",""),"⌣",""),"⌵",""),"－",""),"-","")," ",""),"　","")=UPPER($E30&amp;"")&amp;"DP"))*2+SUMPRODUCT(--(SUBSTITUTE(SUBSTITUTE(SUBSTITUTE(SUBSTITUTE(SUBSTITUTE(SUBSTITUTE(SUBSTITUTE(UPPER($K$3:$M$20&amp;""),"⌢",""),"⌣",""),"⌵",""),"－",""),"-","")," ",""),"　","")="DP"&amp;UPPER($E30&amp;"")))*2+SUMPRODUCT(--(SUBSTITUTE(SUBSTITUTE(SUBSTITUTE(SUBSTITUTE(SUBSTITUTE(SUBSTITUTE(SUBSTITUTE(UPPER($K$3:$M$20&amp;""),"⌢",""),"⌣",""),"⌵",""),"－",""),"-","")," ",""),"　","")=UPPER($E30&amp;"")&amp;"TP"))*3+SUMPRODUCT(--(SUBSTITUTE(SUBSTITUTE(SUBSTITUTE(SUBSTITUTE(SUBSTITUTE(SUBSTITUTE(SUBSTITUTE(UPPER($K$3:$M$20&amp;""),"⌢",""),"⌣",""),"⌵",""),"－",""),"-","")," ",""),"　","")="TP"&amp;UPPER($E30&amp;"")))*3+SUMPRODUCT(--(SUBSTITUTE(SUBSTITUTE(SUBSTITUTE(SUBSTITUTE(SUBSTITUTE(SUBSTITUTE(SUBSTITUTE(UPPER($O$3:$Q$20&amp;""),"⌢",""),"⌣",""),"⌵",""),"－",""),"-","")," ",""),"　","")=UPPER($E30&amp;"")))+SUMPRODUCT(--(SUBSTITUTE(SUBSTITUTE(SUBSTITUTE(SUBSTITUTE(SUBSTITUTE(SUBSTITUTE(SUBSTITUTE(UPPER($O$3:$Q$20&amp;""),"⌢",""),"⌣",""),"⌵",""),"－",""),"-","")," ",""),"　","")=UPPER($E30&amp;"")&amp;"DP"))*2+SUMPRODUCT(--(SUBSTITUTE(SUBSTITUTE(SUBSTITUTE(SUBSTITUTE(SUBSTITUTE(SUBSTITUTE(SUBSTITUTE(UPPER($O$3:$Q$20&amp;""),"⌢",""),"⌣",""),"⌵",""),"－",""),"-","")," ",""),"　","")="DP"&amp;UPPER($E30&amp;"")))*2+SUMPRODUCT(--(SUBSTITUTE(SUBSTITUTE(SUBSTITUTE(SUBSTITUTE(SUBSTITUTE(SUBSTITUTE(SUBSTITUTE(UPPER($O$3:$Q$20&amp;""),"⌢",""),"⌣",""),"⌵",""),"－",""),"-","")," ",""),"　","")=UPPER($E30&amp;"")&amp;"TP"))*3+SUMPRODUCT(--(SUBSTITUTE(SUBSTITUTE(SUBSTITUTE(SUBSTITUTE(SUBSTITUTE(SUBSTITUTE(SUBSTITUTE(UPPER($O$3:$Q$20&amp;""),"⌢",""),"⌣",""),"⌵",""),"－",""),"-","")," ",""),"　","")="TP"&amp;UPPER($E30&amp;"")))*3+SUMPRODUCT(--(SUBSTITUTE(SUBSTITUTE(SUBSTITUTE(SUBSTITUTE(SUBSTITUTE(SUBSTITUTE(SUBSTITUTE(UPPER($S$3:$U$20&amp;""),"⌢",""),"⌣",""),"⌵",""),"－",""),"-","")," ",""),"　","")=UPPER($E30&amp;"")))+SUMPRODUCT(--(SUBSTITUTE(SUBSTITUTE(SUBSTITUTE(SUBSTITUTE(SUBSTITUTE(SUBSTITUTE(SUBSTITUTE(UPPER($S$3:$U$20&amp;""),"⌢",""),"⌣",""),"⌵",""),"－",""),"-","")," ",""),"　","")=UPPER($E30&amp;"")&amp;"DP"))*2+SUMPRODUCT(--(SUBSTITUTE(SUBSTITUTE(SUBSTITUTE(SUBSTITUTE(SUBSTITUTE(SUBSTITUTE(SUBSTITUTE(UPPER($S$3:$U$20&amp;""),"⌢",""),"⌣",""),"⌵",""),"－",""),"-","")," ",""),"　","")="DP"&amp;UPPER($E30&amp;"")))*2+SUMPRODUCT(--(SUBSTITUTE(SUBSTITUTE(SUBSTITUTE(SUBSTITUTE(SUBSTITUTE(SUBSTITUTE(SUBSTITUTE(UPPER($S$3:$U$20&amp;""),"⌢",""),"⌣",""),"⌵",""),"－",""),"-","")," ",""),"　","")=UPPER($E30&amp;"")&amp;"TP"))*3+SUMPRODUCT(--(SUBSTITUTE(SUBSTITUTE(SUBSTITUTE(SUBSTITUTE(SUBSTITUTE(SUBSTITUTE(SUBSTITUTE(UPPER($S$3:$U$20&amp;""),"⌢",""),"⌣",""),"⌵",""),"－",""),"-","")," ",""),"　","")="TP"&amp;UPPER($E30&amp;"")))*3+SUMPRODUCT(--(SUBSTITUTE(SUBSTITUTE(SUBSTITUTE(SUBSTITUTE(SUBSTITUTE(SUBSTITUTE(SUBSTITUTE(UPPER($W$3:$Y$20&amp;""),"⌢",""),"⌣",""),"⌵",""),"－",""),"-","")," ",""),"　","")=UPPER($E30&amp;"")))+SUMPRODUCT(--(SUBSTITUTE(SUBSTITUTE(SUBSTITUTE(SUBSTITUTE(SUBSTITUTE(SUBSTITUTE(SUBSTITUTE(UPPER($W$3:$Y$20&amp;""),"⌢",""),"⌣",""),"⌵",""),"－",""),"-","")," ",""),"　","")=UPPER($E30&amp;"")&amp;"DP"))*2+SUMPRODUCT(--(SUBSTITUTE(SUBSTITUTE(SUBSTITUTE(SUBSTITUTE(SUBSTITUTE(SUBSTITUTE(SUBSTITUTE(UPPER($W$3:$Y$20&amp;""),"⌢",""),"⌣",""),"⌵",""),"－",""),"-","")," ",""),"　","")="DP"&amp;UPPER($E30&amp;"")))*2+SUMPRODUCT(--(SUBSTITUTE(SUBSTITUTE(SUBSTITUTE(SUBSTITUTE(SUBSTITUTE(SUBSTITUTE(SUBSTITUTE(UPPER($W$3:$Y$20&amp;""),"⌢",""),"⌣",""),"⌵",""),"－",""),"-","")," ",""),"　","")=UPPER($E30&amp;"")&amp;"TP"))*3+SUMPRODUCT(--(SUBSTITUTE(SUBSTITUTE(SUBSTITUTE(SUBSTITUTE(SUBSTITUTE(SUBSTITUTE(SUBSTITUTE(UPPER($W$3:$Y$20&amp;""),"⌢",""),"⌣",""),"⌵",""),"－",""),"-","")," ",""),"　","")="TP"&amp;UPPER($E30&amp;"")))*3+SUMPRODUCT(--(SUBSTITUTE(SUBSTITUTE(SUBSTITUTE(SUBSTITUTE(SUBSTITUTE(SUBSTITUTE(SUBSTITUTE(UPPER($AA$3:$AC$20&amp;""),"⌢",""),"⌣",""),"⌵",""),"－",""),"-","")," ",""),"　","")=UPPER($E30&amp;"")))+SUMPRODUCT(--(SUBSTITUTE(SUBSTITUTE(SUBSTITUTE(SUBSTITUTE(SUBSTITUTE(SUBSTITUTE(SUBSTITUTE(UPPER($AA$3:$AC$20&amp;""),"⌢",""),"⌣",""),"⌵",""),"－",""),"-","")," ",""),"　","")=UPPER($E30&amp;"")&amp;"DP"))*2+SUMPRODUCT(--(SUBSTITUTE(SUBSTITUTE(SUBSTITUTE(SUBSTITUTE(SUBSTITUTE(SUBSTITUTE(SUBSTITUTE(UPPER($AA$3:$AC$20&amp;""),"⌢",""),"⌣",""),"⌵",""),"－",""),"-","")," ",""),"　","")="DP"&amp;UPPER($E30&amp;"")))*2+SUMPRODUCT(--(SUBSTITUTE(SUBSTITUTE(SUBSTITUTE(SUBSTITUTE(SUBSTITUTE(SUBSTITUTE(SUBSTITUTE(UPPER($AA$3:$AC$20&amp;""),"⌢",""),"⌣",""),"⌵",""),"－",""),"-","")," ",""),"　","")=UPPER($E30&amp;"")&amp;"TP"))*3+SUMPRODUCT(--(SUBSTITUTE(SUBSTITUTE(SUBSTITUTE(SUBSTITUTE(SUBSTITUTE(SUBSTITUTE(SUBSTITUTE(UPPER($AA$3:$AC$20&amp;""),"⌢",""),"⌣",""),"⌵",""),"－",""),"-","")," ",""),"　","")="TP"&amp;UPPER($E30&amp;"")))*3+SUMPRODUCT(--(SUBSTITUTE(SUBSTITUTE(SUBSTITUTE(SUBSTITUTE(SUBSTITUTE(SUBSTITUTE(SUBSTITUTE(UPPER($AE$3:$AG$20&amp;""),"⌢",""),"⌣",""),"⌵",""),"－",""),"-","")," ",""),"　","")=UPPER($E30&amp;"")))+SUMPRODUCT(--(SUBSTITUTE(SUBSTITUTE(SUBSTITUTE(SUBSTITUTE(SUBSTITUTE(SUBSTITUTE(SUBSTITUTE(UPPER($AE$3:$AG$20&amp;""),"⌢",""),"⌣",""),"⌵",""),"－",""),"-","")," ",""),"　","")=UPPER($E30&amp;"")&amp;"DP"))*2+SUMPRODUCT(--(SUBSTITUTE(SUBSTITUTE(SUBSTITUTE(SUBSTITUTE(SUBSTITUTE(SUBSTITUTE(SUBSTITUTE(UPPER($AE$3:$AG$20&amp;""),"⌢",""),"⌣",""),"⌵",""),"－",""),"-","")," ",""),"　","")="DP"&amp;UPPER($E30&amp;"")))*2+SUMPRODUCT(--(SUBSTITUTE(SUBSTITUTE(SUBSTITUTE(SUBSTITUTE(SUBSTITUTE(SUBSTITUTE(SUBSTITUTE(UPPER($AE$3:$AG$20&amp;""),"⌢",""),"⌣",""),"⌵",""),"－",""),"-","")," ",""),"　","")=UPPER($E30&amp;"")&amp;"TP"))*3+SUMPRODUCT(--(SUBSTITUTE(SUBSTITUTE(SUBSTITUTE(SUBSTITUTE(SUBSTITUTE(SUBSTITUTE(SUBSTITUTE(UPPER($AE$3:$AG$20&amp;""),"⌢",""),"⌣",""),"⌵",""),"－",""),"-","")," ",""),"　","")="TP"&amp;UPPER($E30&amp;"")))*3)</f>
        <v>0</v>
      </c>
      <c r="B30" s="58"/>
      <c r="C30" s="58"/>
      <c r="D30" s="275"/>
      <c r="E30" s="166"/>
      <c r="F30" s="169"/>
      <c r="G30" s="170"/>
      <c r="H30" s="171"/>
      <c r="I30" s="75"/>
      <c r="J30" s="8"/>
      <c r="K30" s="170"/>
      <c r="L30" s="171"/>
      <c r="M30" s="75"/>
      <c r="N30" s="8"/>
      <c r="O30" s="170"/>
      <c r="P30" s="171"/>
      <c r="Q30" s="75"/>
      <c r="R30" s="8"/>
      <c r="S30" s="170"/>
      <c r="T30" s="171"/>
      <c r="U30" s="75"/>
      <c r="V30" s="8"/>
      <c r="W30" s="170"/>
      <c r="X30" s="171"/>
      <c r="Y30" s="75"/>
      <c r="Z30" s="8"/>
      <c r="AA30" s="170"/>
      <c r="AB30" s="171"/>
      <c r="AC30" s="75"/>
      <c r="AD30" s="8"/>
      <c r="AE30" s="171"/>
      <c r="AF30" s="171"/>
      <c r="AG30" s="75"/>
      <c r="AH30" s="8"/>
      <c r="AI30" s="44">
        <f t="shared" si="17"/>
        <v>0</v>
      </c>
      <c r="AJ30" s="44">
        <f>SUMPRODUCT(--(SUBSTITUTE(SUBSTITUTE(SUBSTITUTE(SUBSTITUTE(SUBSTITUTE(SUBSTITUTE(SUBSTITUTE(UPPER(G30:AG30&amp;""),"⌢",""),"⌣",""),"⌵",""),"－",""),"-","")," ",""),"　","")="R"))+SUMPRODUCT(--(SUBSTITUTE(SUBSTITUTE(SUBSTITUTE(SUBSTITUTE(SUBSTITUTE(SUBSTITUTE(SUBSTITUTE(UPPER(G30:AG30&amp;""),"⌢",""),"⌣",""),"⌵",""),"－",""),"-","")," ",""),"　","")="HR"))*2</f>
        <v>0</v>
      </c>
      <c r="AK30" s="44">
        <f t="shared" si="19"/>
        <v>0</v>
      </c>
      <c r="AL30" s="44">
        <f>$A30</f>
        <v>0</v>
      </c>
      <c r="AM30" s="68" t="s">
        <v>9</v>
      </c>
      <c r="AO30" s="52">
        <v>35</v>
      </c>
      <c r="AP30" s="52" t="str">
        <v>陳俊欽</v>
      </c>
      <c r="AQ30" s="73">
        <f>SUMIF($F$23:$F$40,AP30,$AI$23:$AI$40)+SUMIF($F$23:$F$40,AP30&amp;" DF",$AI$23:$AI$40)+SUMIF($F$23:$F$40,AP30&amp;"DF",$AI$23:$AI$40)</f>
        <v>4</v>
      </c>
      <c r="AR30" s="73">
        <f>SUMIF($F$23:$F$40,AP30,$AJ$23:$AJ$40)+SUMIF($F$23:$F$40,AP30&amp;" DF",$AJ$23:$AJ$40)+SUMIF($F$23:$F$40,AP30&amp;"DF",$AJ$23:$AJ$40)</f>
        <v>0</v>
      </c>
      <c r="AS30" s="73">
        <f>SUMIF($F$23:$F$40,AP30,$AK$23:$AK$40)+SUMIF($F$23:$F$40,AP30&amp;" DF",$AK$23:$AK$40)+SUMIF($F$23:$F$40,AP30&amp;"DF",$AK$23:$AK$40)</f>
        <v>4</v>
      </c>
      <c r="AT30" s="73">
        <f>SUMIF($F$23:$F$40,AP30,$AL$23:$AL$40)+SUMIF($F$23:$F$40,AP30&amp;" DF",$AL$23:$AL$40)+SUMIF($F$23:$F$40,AP30&amp;"DF",$AL$23:$AL$40)</f>
        <v>1</v>
      </c>
      <c r="AW30" s="1"/>
    </row>
    <row r="31" spans="1:54" ht="15" customHeight="1">
      <c r="A31" s="58">
        <f>IF($E31="",0,SUMPRODUCT(--(SUBSTITUTE(SUBSTITUTE(SUBSTITUTE(SUBSTITUTE(SUBSTITUTE(SUBSTITUTE(SUBSTITUTE(UPPER($G$3:$I$20&amp;""),"⌢",""),"⌣",""),"⌵",""),"－",""),"-","")," ",""),"　","")=UPPER($E31&amp;"")))+SUMPRODUCT(--(SUBSTITUTE(SUBSTITUTE(SUBSTITUTE(SUBSTITUTE(SUBSTITUTE(SUBSTITUTE(SUBSTITUTE(UPPER($G$3:$I$20&amp;""),"⌢",""),"⌣",""),"⌵",""),"－",""),"-","")," ",""),"　","")=UPPER($E31&amp;"")&amp;"DP"))*2+SUMPRODUCT(--(SUBSTITUTE(SUBSTITUTE(SUBSTITUTE(SUBSTITUTE(SUBSTITUTE(SUBSTITUTE(SUBSTITUTE(UPPER($G$3:$I$20&amp;""),"⌢",""),"⌣",""),"⌵",""),"－",""),"-","")," ",""),"　","")="DP"&amp;UPPER($E31&amp;"")))*2+SUMPRODUCT(--(SUBSTITUTE(SUBSTITUTE(SUBSTITUTE(SUBSTITUTE(SUBSTITUTE(SUBSTITUTE(SUBSTITUTE(UPPER($G$3:$I$20&amp;""),"⌢",""),"⌣",""),"⌵",""),"－",""),"-","")," ",""),"　","")=UPPER($E31&amp;"")&amp;"TP"))*3+SUMPRODUCT(--(SUBSTITUTE(SUBSTITUTE(SUBSTITUTE(SUBSTITUTE(SUBSTITUTE(SUBSTITUTE(SUBSTITUTE(UPPER($G$3:$I$20&amp;""),"⌢",""),"⌣",""),"⌵",""),"－",""),"-","")," ",""),"　","")="TP"&amp;UPPER($E31&amp;"")))*3+SUMPRODUCT(--(SUBSTITUTE(SUBSTITUTE(SUBSTITUTE(SUBSTITUTE(SUBSTITUTE(SUBSTITUTE(SUBSTITUTE(UPPER($K$3:$M$20&amp;""),"⌢",""),"⌣",""),"⌵",""),"－",""),"-","")," ",""),"　","")=UPPER($E31&amp;"")))+SUMPRODUCT(--(SUBSTITUTE(SUBSTITUTE(SUBSTITUTE(SUBSTITUTE(SUBSTITUTE(SUBSTITUTE(SUBSTITUTE(UPPER($K$3:$M$20&amp;""),"⌢",""),"⌣",""),"⌵",""),"－",""),"-","")," ",""),"　","")=UPPER($E31&amp;"")&amp;"DP"))*2+SUMPRODUCT(--(SUBSTITUTE(SUBSTITUTE(SUBSTITUTE(SUBSTITUTE(SUBSTITUTE(SUBSTITUTE(SUBSTITUTE(UPPER($K$3:$M$20&amp;""),"⌢",""),"⌣",""),"⌵",""),"－",""),"-","")," ",""),"　","")="DP"&amp;UPPER($E31&amp;"")))*2+SUMPRODUCT(--(SUBSTITUTE(SUBSTITUTE(SUBSTITUTE(SUBSTITUTE(SUBSTITUTE(SUBSTITUTE(SUBSTITUTE(UPPER($K$3:$M$20&amp;""),"⌢",""),"⌣",""),"⌵",""),"－",""),"-","")," ",""),"　","")=UPPER($E31&amp;"")&amp;"TP"))*3+SUMPRODUCT(--(SUBSTITUTE(SUBSTITUTE(SUBSTITUTE(SUBSTITUTE(SUBSTITUTE(SUBSTITUTE(SUBSTITUTE(UPPER($K$3:$M$20&amp;""),"⌢",""),"⌣",""),"⌵",""),"－",""),"-","")," ",""),"　","")="TP"&amp;UPPER($E31&amp;"")))*3+SUMPRODUCT(--(SUBSTITUTE(SUBSTITUTE(SUBSTITUTE(SUBSTITUTE(SUBSTITUTE(SUBSTITUTE(SUBSTITUTE(UPPER($O$3:$Q$20&amp;""),"⌢",""),"⌣",""),"⌵",""),"－",""),"-","")," ",""),"　","")=UPPER($E31&amp;"")))+SUMPRODUCT(--(SUBSTITUTE(SUBSTITUTE(SUBSTITUTE(SUBSTITUTE(SUBSTITUTE(SUBSTITUTE(SUBSTITUTE(UPPER($O$3:$Q$20&amp;""),"⌢",""),"⌣",""),"⌵",""),"－",""),"-","")," ",""),"　","")=UPPER($E31&amp;"")&amp;"DP"))*2+SUMPRODUCT(--(SUBSTITUTE(SUBSTITUTE(SUBSTITUTE(SUBSTITUTE(SUBSTITUTE(SUBSTITUTE(SUBSTITUTE(UPPER($O$3:$Q$20&amp;""),"⌢",""),"⌣",""),"⌵",""),"－",""),"-","")," ",""),"　","")="DP"&amp;UPPER($E31&amp;"")))*2+SUMPRODUCT(--(SUBSTITUTE(SUBSTITUTE(SUBSTITUTE(SUBSTITUTE(SUBSTITUTE(SUBSTITUTE(SUBSTITUTE(UPPER($O$3:$Q$20&amp;""),"⌢",""),"⌣",""),"⌵",""),"－",""),"-","")," ",""),"　","")=UPPER($E31&amp;"")&amp;"TP"))*3+SUMPRODUCT(--(SUBSTITUTE(SUBSTITUTE(SUBSTITUTE(SUBSTITUTE(SUBSTITUTE(SUBSTITUTE(SUBSTITUTE(UPPER($O$3:$Q$20&amp;""),"⌢",""),"⌣",""),"⌵",""),"－",""),"-","")," ",""),"　","")="TP"&amp;UPPER($E31&amp;"")))*3+SUMPRODUCT(--(SUBSTITUTE(SUBSTITUTE(SUBSTITUTE(SUBSTITUTE(SUBSTITUTE(SUBSTITUTE(SUBSTITUTE(UPPER($S$3:$U$20&amp;""),"⌢",""),"⌣",""),"⌵",""),"－",""),"-","")," ",""),"　","")=UPPER($E31&amp;"")))+SUMPRODUCT(--(SUBSTITUTE(SUBSTITUTE(SUBSTITUTE(SUBSTITUTE(SUBSTITUTE(SUBSTITUTE(SUBSTITUTE(UPPER($S$3:$U$20&amp;""),"⌢",""),"⌣",""),"⌵",""),"－",""),"-","")," ",""),"　","")=UPPER($E31&amp;"")&amp;"DP"))*2+SUMPRODUCT(--(SUBSTITUTE(SUBSTITUTE(SUBSTITUTE(SUBSTITUTE(SUBSTITUTE(SUBSTITUTE(SUBSTITUTE(UPPER($S$3:$U$20&amp;""),"⌢",""),"⌣",""),"⌵",""),"－",""),"-","")," ",""),"　","")="DP"&amp;UPPER($E31&amp;"")))*2+SUMPRODUCT(--(SUBSTITUTE(SUBSTITUTE(SUBSTITUTE(SUBSTITUTE(SUBSTITUTE(SUBSTITUTE(SUBSTITUTE(UPPER($S$3:$U$20&amp;""),"⌢",""),"⌣",""),"⌵",""),"－",""),"-","")," ",""),"　","")=UPPER($E31&amp;"")&amp;"TP"))*3+SUMPRODUCT(--(SUBSTITUTE(SUBSTITUTE(SUBSTITUTE(SUBSTITUTE(SUBSTITUTE(SUBSTITUTE(SUBSTITUTE(UPPER($S$3:$U$20&amp;""),"⌢",""),"⌣",""),"⌵",""),"－",""),"-","")," ",""),"　","")="TP"&amp;UPPER($E31&amp;"")))*3+SUMPRODUCT(--(SUBSTITUTE(SUBSTITUTE(SUBSTITUTE(SUBSTITUTE(SUBSTITUTE(SUBSTITUTE(SUBSTITUTE(UPPER($W$3:$Y$20&amp;""),"⌢",""),"⌣",""),"⌵",""),"－",""),"-","")," ",""),"　","")=UPPER($E31&amp;"")))+SUMPRODUCT(--(SUBSTITUTE(SUBSTITUTE(SUBSTITUTE(SUBSTITUTE(SUBSTITUTE(SUBSTITUTE(SUBSTITUTE(UPPER($W$3:$Y$20&amp;""),"⌢",""),"⌣",""),"⌵",""),"－",""),"-","")," ",""),"　","")=UPPER($E31&amp;"")&amp;"DP"))*2+SUMPRODUCT(--(SUBSTITUTE(SUBSTITUTE(SUBSTITUTE(SUBSTITUTE(SUBSTITUTE(SUBSTITUTE(SUBSTITUTE(UPPER($W$3:$Y$20&amp;""),"⌢",""),"⌣",""),"⌵",""),"－",""),"-","")," ",""),"　","")="DP"&amp;UPPER($E31&amp;"")))*2+SUMPRODUCT(--(SUBSTITUTE(SUBSTITUTE(SUBSTITUTE(SUBSTITUTE(SUBSTITUTE(SUBSTITUTE(SUBSTITUTE(UPPER($W$3:$Y$20&amp;""),"⌢",""),"⌣",""),"⌵",""),"－",""),"-","")," ",""),"　","")=UPPER($E31&amp;"")&amp;"TP"))*3+SUMPRODUCT(--(SUBSTITUTE(SUBSTITUTE(SUBSTITUTE(SUBSTITUTE(SUBSTITUTE(SUBSTITUTE(SUBSTITUTE(UPPER($W$3:$Y$20&amp;""),"⌢",""),"⌣",""),"⌵",""),"－",""),"-","")," ",""),"　","")="TP"&amp;UPPER($E31&amp;"")))*3+SUMPRODUCT(--(SUBSTITUTE(SUBSTITUTE(SUBSTITUTE(SUBSTITUTE(SUBSTITUTE(SUBSTITUTE(SUBSTITUTE(UPPER($AA$3:$AC$20&amp;""),"⌢",""),"⌣",""),"⌵",""),"－",""),"-","")," ",""),"　","")=UPPER($E31&amp;"")))+SUMPRODUCT(--(SUBSTITUTE(SUBSTITUTE(SUBSTITUTE(SUBSTITUTE(SUBSTITUTE(SUBSTITUTE(SUBSTITUTE(UPPER($AA$3:$AC$20&amp;""),"⌢",""),"⌣",""),"⌵",""),"－",""),"-","")," ",""),"　","")=UPPER($E31&amp;"")&amp;"DP"))*2+SUMPRODUCT(--(SUBSTITUTE(SUBSTITUTE(SUBSTITUTE(SUBSTITUTE(SUBSTITUTE(SUBSTITUTE(SUBSTITUTE(UPPER($AA$3:$AC$20&amp;""),"⌢",""),"⌣",""),"⌵",""),"－",""),"-","")," ",""),"　","")="DP"&amp;UPPER($E31&amp;"")))*2+SUMPRODUCT(--(SUBSTITUTE(SUBSTITUTE(SUBSTITUTE(SUBSTITUTE(SUBSTITUTE(SUBSTITUTE(SUBSTITUTE(UPPER($AA$3:$AC$20&amp;""),"⌢",""),"⌣",""),"⌵",""),"－",""),"-","")," ",""),"　","")=UPPER($E31&amp;"")&amp;"TP"))*3+SUMPRODUCT(--(SUBSTITUTE(SUBSTITUTE(SUBSTITUTE(SUBSTITUTE(SUBSTITUTE(SUBSTITUTE(SUBSTITUTE(UPPER($AA$3:$AC$20&amp;""),"⌢",""),"⌣",""),"⌵",""),"－",""),"-","")," ",""),"　","")="TP"&amp;UPPER($E31&amp;"")))*3+SUMPRODUCT(--(SUBSTITUTE(SUBSTITUTE(SUBSTITUTE(SUBSTITUTE(SUBSTITUTE(SUBSTITUTE(SUBSTITUTE(UPPER($AE$3:$AG$20&amp;""),"⌢",""),"⌣",""),"⌵",""),"－",""),"-","")," ",""),"　","")=UPPER($E31&amp;"")))+SUMPRODUCT(--(SUBSTITUTE(SUBSTITUTE(SUBSTITUTE(SUBSTITUTE(SUBSTITUTE(SUBSTITUTE(SUBSTITUTE(UPPER($AE$3:$AG$20&amp;""),"⌢",""),"⌣",""),"⌵",""),"－",""),"-","")," ",""),"　","")=UPPER($E31&amp;"")&amp;"DP"))*2+SUMPRODUCT(--(SUBSTITUTE(SUBSTITUTE(SUBSTITUTE(SUBSTITUTE(SUBSTITUTE(SUBSTITUTE(SUBSTITUTE(UPPER($AE$3:$AG$20&amp;""),"⌢",""),"⌣",""),"⌵",""),"－",""),"-","")," ",""),"　","")="DP"&amp;UPPER($E31&amp;"")))*2+SUMPRODUCT(--(SUBSTITUTE(SUBSTITUTE(SUBSTITUTE(SUBSTITUTE(SUBSTITUTE(SUBSTITUTE(SUBSTITUTE(UPPER($AE$3:$AG$20&amp;""),"⌢",""),"⌣",""),"⌵",""),"－",""),"-","")," ",""),"　","")=UPPER($E31&amp;"")&amp;"TP"))*3+SUMPRODUCT(--(SUBSTITUTE(SUBSTITUTE(SUBSTITUTE(SUBSTITUTE(SUBSTITUTE(SUBSTITUTE(SUBSTITUTE(UPPER($AE$3:$AG$20&amp;""),"⌢",""),"⌣",""),"⌵",""),"－",""),"-","")," ",""),"　","")="TP"&amp;UPPER($E31&amp;"")))*3)</f>
        <v>0</v>
      </c>
      <c r="B31" s="58"/>
      <c r="C31" s="58"/>
      <c r="D31" s="276"/>
      <c r="E31" s="166"/>
      <c r="F31" s="169"/>
      <c r="G31" s="172"/>
      <c r="H31" s="173"/>
      <c r="I31" s="76"/>
      <c r="J31" s="8"/>
      <c r="K31" s="172"/>
      <c r="L31" s="173"/>
      <c r="M31" s="76"/>
      <c r="N31" s="8"/>
      <c r="O31" s="172"/>
      <c r="P31" s="173"/>
      <c r="Q31" s="76"/>
      <c r="R31" s="8"/>
      <c r="S31" s="172"/>
      <c r="T31" s="173"/>
      <c r="U31" s="76"/>
      <c r="V31" s="8"/>
      <c r="W31" s="172"/>
      <c r="X31" s="173"/>
      <c r="Y31" s="76"/>
      <c r="Z31" s="8"/>
      <c r="AA31" s="172"/>
      <c r="AB31" s="173"/>
      <c r="AC31" s="76"/>
      <c r="AD31" s="8"/>
      <c r="AE31" s="173"/>
      <c r="AF31" s="173"/>
      <c r="AG31" s="76"/>
      <c r="AH31" s="8"/>
      <c r="AI31" s="44">
        <f t="shared" si="17"/>
        <v>0</v>
      </c>
      <c r="AJ31" s="44">
        <f>SUMPRODUCT(--(SUBSTITUTE(SUBSTITUTE(SUBSTITUTE(SUBSTITUTE(SUBSTITUTE(SUBSTITUTE(SUBSTITUTE(UPPER(G31:AG31&amp;""),"⌢",""),"⌣",""),"⌵",""),"－",""),"-","")," ",""),"　","")="R"))+SUMPRODUCT(--(SUBSTITUTE(SUBSTITUTE(SUBSTITUTE(SUBSTITUTE(SUBSTITUTE(SUBSTITUTE(SUBSTITUTE(UPPER(G31:AG31&amp;""),"⌢",""),"⌣",""),"⌵",""),"－",""),"-","")," ",""),"　","")="HR"))*2</f>
        <v>0</v>
      </c>
      <c r="AK31" s="44">
        <f t="shared" si="19"/>
        <v>0</v>
      </c>
      <c r="AL31" s="44">
        <f>$A31</f>
        <v>0</v>
      </c>
      <c r="AM31" s="66" t="s">
        <v>37</v>
      </c>
      <c r="AO31" s="52"/>
      <c r="AP31" s="52"/>
      <c r="AQ31" s="73"/>
      <c r="AR31" s="73"/>
      <c r="AS31" s="73"/>
      <c r="AT31" s="73"/>
    </row>
    <row r="32" spans="1:54" ht="15" customHeight="1">
      <c r="A32" s="58">
        <f>IF($E32="",0,SUMPRODUCT(--(SUBSTITUTE(SUBSTITUTE(SUBSTITUTE(SUBSTITUTE(SUBSTITUTE(SUBSTITUTE(SUBSTITUTE(UPPER($G$3:$I$20&amp;""),"⌢",""),"⌣",""),"⌵",""),"－",""),"-","")," ",""),"　","")=UPPER($E32&amp;"")))+SUMPRODUCT(--(SUBSTITUTE(SUBSTITUTE(SUBSTITUTE(SUBSTITUTE(SUBSTITUTE(SUBSTITUTE(SUBSTITUTE(UPPER($G$3:$I$20&amp;""),"⌢",""),"⌣",""),"⌵",""),"－",""),"-","")," ",""),"　","")=UPPER($E32&amp;"")&amp;"DP"))*2+SUMPRODUCT(--(SUBSTITUTE(SUBSTITUTE(SUBSTITUTE(SUBSTITUTE(SUBSTITUTE(SUBSTITUTE(SUBSTITUTE(UPPER($G$3:$I$20&amp;""),"⌢",""),"⌣",""),"⌵",""),"－",""),"-","")," ",""),"　","")="DP"&amp;UPPER($E32&amp;"")))*2+SUMPRODUCT(--(SUBSTITUTE(SUBSTITUTE(SUBSTITUTE(SUBSTITUTE(SUBSTITUTE(SUBSTITUTE(SUBSTITUTE(UPPER($G$3:$I$20&amp;""),"⌢",""),"⌣",""),"⌵",""),"－",""),"-","")," ",""),"　","")=UPPER($E32&amp;"")&amp;"TP"))*3+SUMPRODUCT(--(SUBSTITUTE(SUBSTITUTE(SUBSTITUTE(SUBSTITUTE(SUBSTITUTE(SUBSTITUTE(SUBSTITUTE(UPPER($G$3:$I$20&amp;""),"⌢",""),"⌣",""),"⌵",""),"－",""),"-","")," ",""),"　","")="TP"&amp;UPPER($E32&amp;"")))*3+SUMPRODUCT(--(SUBSTITUTE(SUBSTITUTE(SUBSTITUTE(SUBSTITUTE(SUBSTITUTE(SUBSTITUTE(SUBSTITUTE(UPPER($K$3:$M$20&amp;""),"⌢",""),"⌣",""),"⌵",""),"－",""),"-","")," ",""),"　","")=UPPER($E32&amp;"")))+SUMPRODUCT(--(SUBSTITUTE(SUBSTITUTE(SUBSTITUTE(SUBSTITUTE(SUBSTITUTE(SUBSTITUTE(SUBSTITUTE(UPPER($K$3:$M$20&amp;""),"⌢",""),"⌣",""),"⌵",""),"－",""),"-","")," ",""),"　","")=UPPER($E32&amp;"")&amp;"DP"))*2+SUMPRODUCT(--(SUBSTITUTE(SUBSTITUTE(SUBSTITUTE(SUBSTITUTE(SUBSTITUTE(SUBSTITUTE(SUBSTITUTE(UPPER($K$3:$M$20&amp;""),"⌢",""),"⌣",""),"⌵",""),"－",""),"-","")," ",""),"　","")="DP"&amp;UPPER($E32&amp;"")))*2+SUMPRODUCT(--(SUBSTITUTE(SUBSTITUTE(SUBSTITUTE(SUBSTITUTE(SUBSTITUTE(SUBSTITUTE(SUBSTITUTE(UPPER($K$3:$M$20&amp;""),"⌢",""),"⌣",""),"⌵",""),"－",""),"-","")," ",""),"　","")=UPPER($E32&amp;"")&amp;"TP"))*3+SUMPRODUCT(--(SUBSTITUTE(SUBSTITUTE(SUBSTITUTE(SUBSTITUTE(SUBSTITUTE(SUBSTITUTE(SUBSTITUTE(UPPER($K$3:$M$20&amp;""),"⌢",""),"⌣",""),"⌵",""),"－",""),"-","")," ",""),"　","")="TP"&amp;UPPER($E32&amp;"")))*3+SUMPRODUCT(--(SUBSTITUTE(SUBSTITUTE(SUBSTITUTE(SUBSTITUTE(SUBSTITUTE(SUBSTITUTE(SUBSTITUTE(UPPER($O$3:$Q$20&amp;""),"⌢",""),"⌣",""),"⌵",""),"－",""),"-","")," ",""),"　","")=UPPER($E32&amp;"")))+SUMPRODUCT(--(SUBSTITUTE(SUBSTITUTE(SUBSTITUTE(SUBSTITUTE(SUBSTITUTE(SUBSTITUTE(SUBSTITUTE(UPPER($O$3:$Q$20&amp;""),"⌢",""),"⌣",""),"⌵",""),"－",""),"-","")," ",""),"　","")=UPPER($E32&amp;"")&amp;"DP"))*2+SUMPRODUCT(--(SUBSTITUTE(SUBSTITUTE(SUBSTITUTE(SUBSTITUTE(SUBSTITUTE(SUBSTITUTE(SUBSTITUTE(UPPER($O$3:$Q$20&amp;""),"⌢",""),"⌣",""),"⌵",""),"－",""),"-","")," ",""),"　","")="DP"&amp;UPPER($E32&amp;"")))*2+SUMPRODUCT(--(SUBSTITUTE(SUBSTITUTE(SUBSTITUTE(SUBSTITUTE(SUBSTITUTE(SUBSTITUTE(SUBSTITUTE(UPPER($O$3:$Q$20&amp;""),"⌢",""),"⌣",""),"⌵",""),"－",""),"-","")," ",""),"　","")=UPPER($E32&amp;"")&amp;"TP"))*3+SUMPRODUCT(--(SUBSTITUTE(SUBSTITUTE(SUBSTITUTE(SUBSTITUTE(SUBSTITUTE(SUBSTITUTE(SUBSTITUTE(UPPER($O$3:$Q$20&amp;""),"⌢",""),"⌣",""),"⌵",""),"－",""),"-","")," ",""),"　","")="TP"&amp;UPPER($E32&amp;"")))*3+SUMPRODUCT(--(SUBSTITUTE(SUBSTITUTE(SUBSTITUTE(SUBSTITUTE(SUBSTITUTE(SUBSTITUTE(SUBSTITUTE(UPPER($S$3:$U$20&amp;""),"⌢",""),"⌣",""),"⌵",""),"－",""),"-","")," ",""),"　","")=UPPER($E32&amp;"")))+SUMPRODUCT(--(SUBSTITUTE(SUBSTITUTE(SUBSTITUTE(SUBSTITUTE(SUBSTITUTE(SUBSTITUTE(SUBSTITUTE(UPPER($S$3:$U$20&amp;""),"⌢",""),"⌣",""),"⌵",""),"－",""),"-","")," ",""),"　","")=UPPER($E32&amp;"")&amp;"DP"))*2+SUMPRODUCT(--(SUBSTITUTE(SUBSTITUTE(SUBSTITUTE(SUBSTITUTE(SUBSTITUTE(SUBSTITUTE(SUBSTITUTE(UPPER($S$3:$U$20&amp;""),"⌢",""),"⌣",""),"⌵",""),"－",""),"-","")," ",""),"　","")="DP"&amp;UPPER($E32&amp;"")))*2+SUMPRODUCT(--(SUBSTITUTE(SUBSTITUTE(SUBSTITUTE(SUBSTITUTE(SUBSTITUTE(SUBSTITUTE(SUBSTITUTE(UPPER($S$3:$U$20&amp;""),"⌢",""),"⌣",""),"⌵",""),"－",""),"-","")," ",""),"　","")=UPPER($E32&amp;"")&amp;"TP"))*3+SUMPRODUCT(--(SUBSTITUTE(SUBSTITUTE(SUBSTITUTE(SUBSTITUTE(SUBSTITUTE(SUBSTITUTE(SUBSTITUTE(UPPER($S$3:$U$20&amp;""),"⌢",""),"⌣",""),"⌵",""),"－",""),"-","")," ",""),"　","")="TP"&amp;UPPER($E32&amp;"")))*3+SUMPRODUCT(--(SUBSTITUTE(SUBSTITUTE(SUBSTITUTE(SUBSTITUTE(SUBSTITUTE(SUBSTITUTE(SUBSTITUTE(UPPER($W$3:$Y$20&amp;""),"⌢",""),"⌣",""),"⌵",""),"－",""),"-","")," ",""),"　","")=UPPER($E32&amp;"")))+SUMPRODUCT(--(SUBSTITUTE(SUBSTITUTE(SUBSTITUTE(SUBSTITUTE(SUBSTITUTE(SUBSTITUTE(SUBSTITUTE(UPPER($W$3:$Y$20&amp;""),"⌢",""),"⌣",""),"⌵",""),"－",""),"-","")," ",""),"　","")=UPPER($E32&amp;"")&amp;"DP"))*2+SUMPRODUCT(--(SUBSTITUTE(SUBSTITUTE(SUBSTITUTE(SUBSTITUTE(SUBSTITUTE(SUBSTITUTE(SUBSTITUTE(UPPER($W$3:$Y$20&amp;""),"⌢",""),"⌣",""),"⌵",""),"－",""),"-","")," ",""),"　","")="DP"&amp;UPPER($E32&amp;"")))*2+SUMPRODUCT(--(SUBSTITUTE(SUBSTITUTE(SUBSTITUTE(SUBSTITUTE(SUBSTITUTE(SUBSTITUTE(SUBSTITUTE(UPPER($W$3:$Y$20&amp;""),"⌢",""),"⌣",""),"⌵",""),"－",""),"-","")," ",""),"　","")=UPPER($E32&amp;"")&amp;"TP"))*3+SUMPRODUCT(--(SUBSTITUTE(SUBSTITUTE(SUBSTITUTE(SUBSTITUTE(SUBSTITUTE(SUBSTITUTE(SUBSTITUTE(UPPER($W$3:$Y$20&amp;""),"⌢",""),"⌣",""),"⌵",""),"－",""),"-","")," ",""),"　","")="TP"&amp;UPPER($E32&amp;"")))*3+SUMPRODUCT(--(SUBSTITUTE(SUBSTITUTE(SUBSTITUTE(SUBSTITUTE(SUBSTITUTE(SUBSTITUTE(SUBSTITUTE(UPPER($AA$3:$AC$20&amp;""),"⌢",""),"⌣",""),"⌵",""),"－",""),"-","")," ",""),"　","")=UPPER($E32&amp;"")))+SUMPRODUCT(--(SUBSTITUTE(SUBSTITUTE(SUBSTITUTE(SUBSTITUTE(SUBSTITUTE(SUBSTITUTE(SUBSTITUTE(UPPER($AA$3:$AC$20&amp;""),"⌢",""),"⌣",""),"⌵",""),"－",""),"-","")," ",""),"　","")=UPPER($E32&amp;"")&amp;"DP"))*2+SUMPRODUCT(--(SUBSTITUTE(SUBSTITUTE(SUBSTITUTE(SUBSTITUTE(SUBSTITUTE(SUBSTITUTE(SUBSTITUTE(UPPER($AA$3:$AC$20&amp;""),"⌢",""),"⌣",""),"⌵",""),"－",""),"-","")," ",""),"　","")="DP"&amp;UPPER($E32&amp;"")))*2+SUMPRODUCT(--(SUBSTITUTE(SUBSTITUTE(SUBSTITUTE(SUBSTITUTE(SUBSTITUTE(SUBSTITUTE(SUBSTITUTE(UPPER($AA$3:$AC$20&amp;""),"⌢",""),"⌣",""),"⌵",""),"－",""),"-","")," ",""),"　","")=UPPER($E32&amp;"")&amp;"TP"))*3+SUMPRODUCT(--(SUBSTITUTE(SUBSTITUTE(SUBSTITUTE(SUBSTITUTE(SUBSTITUTE(SUBSTITUTE(SUBSTITUTE(UPPER($AA$3:$AC$20&amp;""),"⌢",""),"⌣",""),"⌵",""),"－",""),"-","")," ",""),"　","")="TP"&amp;UPPER($E32&amp;"")))*3+SUMPRODUCT(--(SUBSTITUTE(SUBSTITUTE(SUBSTITUTE(SUBSTITUTE(SUBSTITUTE(SUBSTITUTE(SUBSTITUTE(UPPER($AE$3:$AG$20&amp;""),"⌢",""),"⌣",""),"⌵",""),"－",""),"-","")," ",""),"　","")=UPPER($E32&amp;"")))+SUMPRODUCT(--(SUBSTITUTE(SUBSTITUTE(SUBSTITUTE(SUBSTITUTE(SUBSTITUTE(SUBSTITUTE(SUBSTITUTE(UPPER($AE$3:$AG$20&amp;""),"⌢",""),"⌣",""),"⌵",""),"－",""),"-","")," ",""),"　","")=UPPER($E32&amp;"")&amp;"DP"))*2+SUMPRODUCT(--(SUBSTITUTE(SUBSTITUTE(SUBSTITUTE(SUBSTITUTE(SUBSTITUTE(SUBSTITUTE(SUBSTITUTE(UPPER($AE$3:$AG$20&amp;""),"⌢",""),"⌣",""),"⌵",""),"－",""),"-","")," ",""),"　","")="DP"&amp;UPPER($E32&amp;"")))*2+SUMPRODUCT(--(SUBSTITUTE(SUBSTITUTE(SUBSTITUTE(SUBSTITUTE(SUBSTITUTE(SUBSTITUTE(SUBSTITUTE(UPPER($AE$3:$AG$20&amp;""),"⌢",""),"⌣",""),"⌵",""),"－",""),"-","")," ",""),"　","")=UPPER($E32&amp;"")&amp;"TP"))*3+SUMPRODUCT(--(SUBSTITUTE(SUBSTITUTE(SUBSTITUTE(SUBSTITUTE(SUBSTITUTE(SUBSTITUTE(SUBSTITUTE(UPPER($AE$3:$AG$20&amp;""),"⌢",""),"⌣",""),"⌵",""),"－",""),"-","")," ",""),"　","")="TP"&amp;UPPER($E32&amp;"")))*3)</f>
        <v>1</v>
      </c>
      <c r="B32" s="58"/>
      <c r="C32" s="58"/>
      <c r="D32" s="274">
        <v>4</v>
      </c>
      <c r="E32" s="166" t="s">
        <v>169</v>
      </c>
      <c r="F32" s="169" t="s">
        <v>115</v>
      </c>
      <c r="G32" s="175" t="s">
        <v>183</v>
      </c>
      <c r="H32" s="176"/>
      <c r="I32" s="77"/>
      <c r="J32" s="8"/>
      <c r="K32" s="175"/>
      <c r="L32" s="176"/>
      <c r="M32" s="77"/>
      <c r="N32" s="8"/>
      <c r="O32" s="175" t="inlineStr">
        <is>
          <t>1 ⌣</t>
        </is>
      </c>
      <c r="P32" s="176" t="s">
        <v>183</v>
      </c>
      <c r="Q32" s="77"/>
      <c r="R32" s="8"/>
      <c r="S32" s="175"/>
      <c r="T32" s="176"/>
      <c r="U32" s="77"/>
      <c r="V32" s="8"/>
      <c r="W32" s="175"/>
      <c r="X32" s="176"/>
      <c r="Y32" s="77"/>
      <c r="Z32" s="8"/>
      <c r="AA32" s="175"/>
      <c r="AB32" s="176"/>
      <c r="AC32" s="77"/>
      <c r="AD32" s="8"/>
      <c r="AE32" s="176"/>
      <c r="AF32" s="176"/>
      <c r="AG32" s="77"/>
      <c r="AH32" s="8"/>
      <c r="AI32" s="44">
        <f t="shared" si="17"/>
        <v>3</v>
      </c>
      <c r="AJ32" s="44">
        <f>SUMPRODUCT(--(SUBSTITUTE(SUBSTITUTE(SUBSTITUTE(SUBSTITUTE(SUBSTITUTE(SUBSTITUTE(SUBSTITUTE(UPPER(G32:AG32&amp;""),"⌢",""),"⌣",""),"⌵",""),"－",""),"-","")," ",""),"　","")="R"))+SUMPRODUCT(--(SUBSTITUTE(SUBSTITUTE(SUBSTITUTE(SUBSTITUTE(SUBSTITUTE(SUBSTITUTE(SUBSTITUTE(UPPER(G32:AG32&amp;""),"⌢",""),"⌣",""),"⌵",""),"－",""),"-","")," ",""),"　","")="HR"))*2</f>
        <v>0</v>
      </c>
      <c r="AK32" s="44">
        <f t="shared" si="19"/>
        <v>2</v>
      </c>
      <c r="AL32" s="44">
        <f>$A32</f>
        <v>1</v>
      </c>
      <c r="AM32" s="66"/>
      <c r="AO32" s="52"/>
      <c r="AP32" s="52"/>
      <c r="AQ32" s="73"/>
      <c r="AR32" s="73"/>
      <c r="AS32" s="73"/>
      <c r="AT32" s="73"/>
    </row>
    <row r="33" spans="1:46" ht="15" customHeight="1">
      <c r="A33" s="58">
        <f>IF($E33="",0,SUMPRODUCT(--(SUBSTITUTE(SUBSTITUTE(SUBSTITUTE(SUBSTITUTE(SUBSTITUTE(SUBSTITUTE(SUBSTITUTE(UPPER($G$3:$I$20&amp;""),"⌢",""),"⌣",""),"⌵",""),"－",""),"-","")," ",""),"　","")=UPPER($E33&amp;"")))+SUMPRODUCT(--(SUBSTITUTE(SUBSTITUTE(SUBSTITUTE(SUBSTITUTE(SUBSTITUTE(SUBSTITUTE(SUBSTITUTE(UPPER($G$3:$I$20&amp;""),"⌢",""),"⌣",""),"⌵",""),"－",""),"-","")," ",""),"　","")=UPPER($E33&amp;"")&amp;"DP"))*2+SUMPRODUCT(--(SUBSTITUTE(SUBSTITUTE(SUBSTITUTE(SUBSTITUTE(SUBSTITUTE(SUBSTITUTE(SUBSTITUTE(UPPER($G$3:$I$20&amp;""),"⌢",""),"⌣",""),"⌵",""),"－",""),"-","")," ",""),"　","")="DP"&amp;UPPER($E33&amp;"")))*2+SUMPRODUCT(--(SUBSTITUTE(SUBSTITUTE(SUBSTITUTE(SUBSTITUTE(SUBSTITUTE(SUBSTITUTE(SUBSTITUTE(UPPER($G$3:$I$20&amp;""),"⌢",""),"⌣",""),"⌵",""),"－",""),"-","")," ",""),"　","")=UPPER($E33&amp;"")&amp;"TP"))*3+SUMPRODUCT(--(SUBSTITUTE(SUBSTITUTE(SUBSTITUTE(SUBSTITUTE(SUBSTITUTE(SUBSTITUTE(SUBSTITUTE(UPPER($G$3:$I$20&amp;""),"⌢",""),"⌣",""),"⌵",""),"－",""),"-","")," ",""),"　","")="TP"&amp;UPPER($E33&amp;"")))*3+SUMPRODUCT(--(SUBSTITUTE(SUBSTITUTE(SUBSTITUTE(SUBSTITUTE(SUBSTITUTE(SUBSTITUTE(SUBSTITUTE(UPPER($K$3:$M$20&amp;""),"⌢",""),"⌣",""),"⌵",""),"－",""),"-","")," ",""),"　","")=UPPER($E33&amp;"")))+SUMPRODUCT(--(SUBSTITUTE(SUBSTITUTE(SUBSTITUTE(SUBSTITUTE(SUBSTITUTE(SUBSTITUTE(SUBSTITUTE(UPPER($K$3:$M$20&amp;""),"⌢",""),"⌣",""),"⌵",""),"－",""),"-","")," ",""),"　","")=UPPER($E33&amp;"")&amp;"DP"))*2+SUMPRODUCT(--(SUBSTITUTE(SUBSTITUTE(SUBSTITUTE(SUBSTITUTE(SUBSTITUTE(SUBSTITUTE(SUBSTITUTE(UPPER($K$3:$M$20&amp;""),"⌢",""),"⌣",""),"⌵",""),"－",""),"-","")," ",""),"　","")="DP"&amp;UPPER($E33&amp;"")))*2+SUMPRODUCT(--(SUBSTITUTE(SUBSTITUTE(SUBSTITUTE(SUBSTITUTE(SUBSTITUTE(SUBSTITUTE(SUBSTITUTE(UPPER($K$3:$M$20&amp;""),"⌢",""),"⌣",""),"⌵",""),"－",""),"-","")," ",""),"　","")=UPPER($E33&amp;"")&amp;"TP"))*3+SUMPRODUCT(--(SUBSTITUTE(SUBSTITUTE(SUBSTITUTE(SUBSTITUTE(SUBSTITUTE(SUBSTITUTE(SUBSTITUTE(UPPER($K$3:$M$20&amp;""),"⌢",""),"⌣",""),"⌵",""),"－",""),"-","")," ",""),"　","")="TP"&amp;UPPER($E33&amp;"")))*3+SUMPRODUCT(--(SUBSTITUTE(SUBSTITUTE(SUBSTITUTE(SUBSTITUTE(SUBSTITUTE(SUBSTITUTE(SUBSTITUTE(UPPER($O$3:$Q$20&amp;""),"⌢",""),"⌣",""),"⌵",""),"－",""),"-","")," ",""),"　","")=UPPER($E33&amp;"")))+SUMPRODUCT(--(SUBSTITUTE(SUBSTITUTE(SUBSTITUTE(SUBSTITUTE(SUBSTITUTE(SUBSTITUTE(SUBSTITUTE(UPPER($O$3:$Q$20&amp;""),"⌢",""),"⌣",""),"⌵",""),"－",""),"-","")," ",""),"　","")=UPPER($E33&amp;"")&amp;"DP"))*2+SUMPRODUCT(--(SUBSTITUTE(SUBSTITUTE(SUBSTITUTE(SUBSTITUTE(SUBSTITUTE(SUBSTITUTE(SUBSTITUTE(UPPER($O$3:$Q$20&amp;""),"⌢",""),"⌣",""),"⌵",""),"－",""),"-","")," ",""),"　","")="DP"&amp;UPPER($E33&amp;"")))*2+SUMPRODUCT(--(SUBSTITUTE(SUBSTITUTE(SUBSTITUTE(SUBSTITUTE(SUBSTITUTE(SUBSTITUTE(SUBSTITUTE(UPPER($O$3:$Q$20&amp;""),"⌢",""),"⌣",""),"⌵",""),"－",""),"-","")," ",""),"　","")=UPPER($E33&amp;"")&amp;"TP"))*3+SUMPRODUCT(--(SUBSTITUTE(SUBSTITUTE(SUBSTITUTE(SUBSTITUTE(SUBSTITUTE(SUBSTITUTE(SUBSTITUTE(UPPER($O$3:$Q$20&amp;""),"⌢",""),"⌣",""),"⌵",""),"－",""),"-","")," ",""),"　","")="TP"&amp;UPPER($E33&amp;"")))*3+SUMPRODUCT(--(SUBSTITUTE(SUBSTITUTE(SUBSTITUTE(SUBSTITUTE(SUBSTITUTE(SUBSTITUTE(SUBSTITUTE(UPPER($S$3:$U$20&amp;""),"⌢",""),"⌣",""),"⌵",""),"－",""),"-","")," ",""),"　","")=UPPER($E33&amp;"")))+SUMPRODUCT(--(SUBSTITUTE(SUBSTITUTE(SUBSTITUTE(SUBSTITUTE(SUBSTITUTE(SUBSTITUTE(SUBSTITUTE(UPPER($S$3:$U$20&amp;""),"⌢",""),"⌣",""),"⌵",""),"－",""),"-","")," ",""),"　","")=UPPER($E33&amp;"")&amp;"DP"))*2+SUMPRODUCT(--(SUBSTITUTE(SUBSTITUTE(SUBSTITUTE(SUBSTITUTE(SUBSTITUTE(SUBSTITUTE(SUBSTITUTE(UPPER($S$3:$U$20&amp;""),"⌢",""),"⌣",""),"⌵",""),"－",""),"-","")," ",""),"　","")="DP"&amp;UPPER($E33&amp;"")))*2+SUMPRODUCT(--(SUBSTITUTE(SUBSTITUTE(SUBSTITUTE(SUBSTITUTE(SUBSTITUTE(SUBSTITUTE(SUBSTITUTE(UPPER($S$3:$U$20&amp;""),"⌢",""),"⌣",""),"⌵",""),"－",""),"-","")," ",""),"　","")=UPPER($E33&amp;"")&amp;"TP"))*3+SUMPRODUCT(--(SUBSTITUTE(SUBSTITUTE(SUBSTITUTE(SUBSTITUTE(SUBSTITUTE(SUBSTITUTE(SUBSTITUTE(UPPER($S$3:$U$20&amp;""),"⌢",""),"⌣",""),"⌵",""),"－",""),"-","")," ",""),"　","")="TP"&amp;UPPER($E33&amp;"")))*3+SUMPRODUCT(--(SUBSTITUTE(SUBSTITUTE(SUBSTITUTE(SUBSTITUTE(SUBSTITUTE(SUBSTITUTE(SUBSTITUTE(UPPER($W$3:$Y$20&amp;""),"⌢",""),"⌣",""),"⌵",""),"－",""),"-","")," ",""),"　","")=UPPER($E33&amp;"")))+SUMPRODUCT(--(SUBSTITUTE(SUBSTITUTE(SUBSTITUTE(SUBSTITUTE(SUBSTITUTE(SUBSTITUTE(SUBSTITUTE(UPPER($W$3:$Y$20&amp;""),"⌢",""),"⌣",""),"⌵",""),"－",""),"-","")," ",""),"　","")=UPPER($E33&amp;"")&amp;"DP"))*2+SUMPRODUCT(--(SUBSTITUTE(SUBSTITUTE(SUBSTITUTE(SUBSTITUTE(SUBSTITUTE(SUBSTITUTE(SUBSTITUTE(UPPER($W$3:$Y$20&amp;""),"⌢",""),"⌣",""),"⌵",""),"－",""),"-","")," ",""),"　","")="DP"&amp;UPPER($E33&amp;"")))*2+SUMPRODUCT(--(SUBSTITUTE(SUBSTITUTE(SUBSTITUTE(SUBSTITUTE(SUBSTITUTE(SUBSTITUTE(SUBSTITUTE(UPPER($W$3:$Y$20&amp;""),"⌢",""),"⌣",""),"⌵",""),"－",""),"-","")," ",""),"　","")=UPPER($E33&amp;"")&amp;"TP"))*3+SUMPRODUCT(--(SUBSTITUTE(SUBSTITUTE(SUBSTITUTE(SUBSTITUTE(SUBSTITUTE(SUBSTITUTE(SUBSTITUTE(UPPER($W$3:$Y$20&amp;""),"⌢",""),"⌣",""),"⌵",""),"－",""),"-","")," ",""),"　","")="TP"&amp;UPPER($E33&amp;"")))*3+SUMPRODUCT(--(SUBSTITUTE(SUBSTITUTE(SUBSTITUTE(SUBSTITUTE(SUBSTITUTE(SUBSTITUTE(SUBSTITUTE(UPPER($AA$3:$AC$20&amp;""),"⌢",""),"⌣",""),"⌵",""),"－",""),"-","")," ",""),"　","")=UPPER($E33&amp;"")))+SUMPRODUCT(--(SUBSTITUTE(SUBSTITUTE(SUBSTITUTE(SUBSTITUTE(SUBSTITUTE(SUBSTITUTE(SUBSTITUTE(UPPER($AA$3:$AC$20&amp;""),"⌢",""),"⌣",""),"⌵",""),"－",""),"-","")," ",""),"　","")=UPPER($E33&amp;"")&amp;"DP"))*2+SUMPRODUCT(--(SUBSTITUTE(SUBSTITUTE(SUBSTITUTE(SUBSTITUTE(SUBSTITUTE(SUBSTITUTE(SUBSTITUTE(UPPER($AA$3:$AC$20&amp;""),"⌢",""),"⌣",""),"⌵",""),"－",""),"-","")," ",""),"　","")="DP"&amp;UPPER($E33&amp;"")))*2+SUMPRODUCT(--(SUBSTITUTE(SUBSTITUTE(SUBSTITUTE(SUBSTITUTE(SUBSTITUTE(SUBSTITUTE(SUBSTITUTE(UPPER($AA$3:$AC$20&amp;""),"⌢",""),"⌣",""),"⌵",""),"－",""),"-","")," ",""),"　","")=UPPER($E33&amp;"")&amp;"TP"))*3+SUMPRODUCT(--(SUBSTITUTE(SUBSTITUTE(SUBSTITUTE(SUBSTITUTE(SUBSTITUTE(SUBSTITUTE(SUBSTITUTE(UPPER($AA$3:$AC$20&amp;""),"⌢",""),"⌣",""),"⌵",""),"－",""),"-","")," ",""),"　","")="TP"&amp;UPPER($E33&amp;"")))*3+SUMPRODUCT(--(SUBSTITUTE(SUBSTITUTE(SUBSTITUTE(SUBSTITUTE(SUBSTITUTE(SUBSTITUTE(SUBSTITUTE(UPPER($AE$3:$AG$20&amp;""),"⌢",""),"⌣",""),"⌵",""),"－",""),"-","")," ",""),"　","")=UPPER($E33&amp;"")))+SUMPRODUCT(--(SUBSTITUTE(SUBSTITUTE(SUBSTITUTE(SUBSTITUTE(SUBSTITUTE(SUBSTITUTE(SUBSTITUTE(UPPER($AE$3:$AG$20&amp;""),"⌢",""),"⌣",""),"⌵",""),"－",""),"-","")," ",""),"　","")=UPPER($E33&amp;"")&amp;"DP"))*2+SUMPRODUCT(--(SUBSTITUTE(SUBSTITUTE(SUBSTITUTE(SUBSTITUTE(SUBSTITUTE(SUBSTITUTE(SUBSTITUTE(UPPER($AE$3:$AG$20&amp;""),"⌢",""),"⌣",""),"⌵",""),"－",""),"-","")," ",""),"　","")="DP"&amp;UPPER($E33&amp;"")))*2+SUMPRODUCT(--(SUBSTITUTE(SUBSTITUTE(SUBSTITUTE(SUBSTITUTE(SUBSTITUTE(SUBSTITUTE(SUBSTITUTE(UPPER($AE$3:$AG$20&amp;""),"⌢",""),"⌣",""),"⌵",""),"－",""),"-","")," ",""),"　","")=UPPER($E33&amp;"")&amp;"TP"))*3+SUMPRODUCT(--(SUBSTITUTE(SUBSTITUTE(SUBSTITUTE(SUBSTITUTE(SUBSTITUTE(SUBSTITUTE(SUBSTITUTE(UPPER($AE$3:$AG$20&amp;""),"⌢",""),"⌣",""),"⌵",""),"－",""),"-","")," ",""),"　","")="TP"&amp;UPPER($E33&amp;"")))*3)</f>
        <v>0</v>
      </c>
      <c r="B33" s="58"/>
      <c r="C33" s="58"/>
      <c r="D33" s="275"/>
      <c r="E33" s="166" t="s">
        <v>187</v>
      </c>
      <c r="F33" s="169" t="s">
        <v>80</v>
      </c>
      <c r="G33" s="170"/>
      <c r="H33" s="171"/>
      <c r="I33" s="75"/>
      <c r="J33" s="8"/>
      <c r="K33" s="170"/>
      <c r="L33" s="171"/>
      <c r="M33" s="75"/>
      <c r="N33" s="8"/>
      <c r="O33" s="170"/>
      <c r="P33" s="171"/>
      <c r="Q33" s="75"/>
      <c r="R33" s="8"/>
      <c r="S33" s="170"/>
      <c r="T33" s="171"/>
      <c r="U33" s="75"/>
      <c r="V33" s="8"/>
      <c r="W33" s="170" t="s">
        <v>183</v>
      </c>
      <c r="X33" s="171"/>
      <c r="Y33" s="75"/>
      <c r="Z33" s="8"/>
      <c r="AA33" s="170"/>
      <c r="AB33" s="171"/>
      <c r="AC33" s="75"/>
      <c r="AD33" s="8"/>
      <c r="AE33" s="171"/>
      <c r="AF33" s="171"/>
      <c r="AG33" s="75"/>
      <c r="AH33" s="8"/>
      <c r="AI33" s="44">
        <f t="shared" si="17"/>
        <v>1</v>
      </c>
      <c r="AJ33" s="44">
        <f>SUMPRODUCT(--(SUBSTITUTE(SUBSTITUTE(SUBSTITUTE(SUBSTITUTE(SUBSTITUTE(SUBSTITUTE(SUBSTITUTE(UPPER(G33:AG33&amp;""),"⌢",""),"⌣",""),"⌵",""),"－",""),"-","")," ",""),"　","")="R"))+SUMPRODUCT(--(SUBSTITUTE(SUBSTITUTE(SUBSTITUTE(SUBSTITUTE(SUBSTITUTE(SUBSTITUTE(SUBSTITUTE(UPPER(G33:AG33&amp;""),"⌢",""),"⌣",""),"⌵",""),"－",""),"-","")," ",""),"　","")="HR"))*2</f>
        <v>0</v>
      </c>
      <c r="AK33" s="44">
        <f t="shared" si="19"/>
        <v>1</v>
      </c>
      <c r="AL33" s="44">
        <f>$A33</f>
        <v>0</v>
      </c>
      <c r="AM33" s="68"/>
      <c r="AO33" s="73"/>
      <c r="AP33" s="52"/>
      <c r="AQ33" s="73"/>
      <c r="AR33" s="73"/>
      <c r="AS33" s="73"/>
      <c r="AT33" s="73"/>
    </row>
    <row r="34" spans="1:46" ht="15" customHeight="1" thickBot="1">
      <c r="A34" s="58">
        <f>IF($E34="",0,SUMPRODUCT(--(SUBSTITUTE(SUBSTITUTE(SUBSTITUTE(SUBSTITUTE(SUBSTITUTE(SUBSTITUTE(SUBSTITUTE(UPPER($G$3:$I$20&amp;""),"⌢",""),"⌣",""),"⌵",""),"－",""),"-","")," ",""),"　","")=UPPER($E34&amp;"")))+SUMPRODUCT(--(SUBSTITUTE(SUBSTITUTE(SUBSTITUTE(SUBSTITUTE(SUBSTITUTE(SUBSTITUTE(SUBSTITUTE(UPPER($G$3:$I$20&amp;""),"⌢",""),"⌣",""),"⌵",""),"－",""),"-","")," ",""),"　","")=UPPER($E34&amp;"")&amp;"DP"))*2+SUMPRODUCT(--(SUBSTITUTE(SUBSTITUTE(SUBSTITUTE(SUBSTITUTE(SUBSTITUTE(SUBSTITUTE(SUBSTITUTE(UPPER($G$3:$I$20&amp;""),"⌢",""),"⌣",""),"⌵",""),"－",""),"-","")," ",""),"　","")="DP"&amp;UPPER($E34&amp;"")))*2+SUMPRODUCT(--(SUBSTITUTE(SUBSTITUTE(SUBSTITUTE(SUBSTITUTE(SUBSTITUTE(SUBSTITUTE(SUBSTITUTE(UPPER($G$3:$I$20&amp;""),"⌢",""),"⌣",""),"⌵",""),"－",""),"-","")," ",""),"　","")=UPPER($E34&amp;"")&amp;"TP"))*3+SUMPRODUCT(--(SUBSTITUTE(SUBSTITUTE(SUBSTITUTE(SUBSTITUTE(SUBSTITUTE(SUBSTITUTE(SUBSTITUTE(UPPER($G$3:$I$20&amp;""),"⌢",""),"⌣",""),"⌵",""),"－",""),"-","")," ",""),"　","")="TP"&amp;UPPER($E34&amp;"")))*3+SUMPRODUCT(--(SUBSTITUTE(SUBSTITUTE(SUBSTITUTE(SUBSTITUTE(SUBSTITUTE(SUBSTITUTE(SUBSTITUTE(UPPER($K$3:$M$20&amp;""),"⌢",""),"⌣",""),"⌵",""),"－",""),"-","")," ",""),"　","")=UPPER($E34&amp;"")))+SUMPRODUCT(--(SUBSTITUTE(SUBSTITUTE(SUBSTITUTE(SUBSTITUTE(SUBSTITUTE(SUBSTITUTE(SUBSTITUTE(UPPER($K$3:$M$20&amp;""),"⌢",""),"⌣",""),"⌵",""),"－",""),"-","")," ",""),"　","")=UPPER($E34&amp;"")&amp;"DP"))*2+SUMPRODUCT(--(SUBSTITUTE(SUBSTITUTE(SUBSTITUTE(SUBSTITUTE(SUBSTITUTE(SUBSTITUTE(SUBSTITUTE(UPPER($K$3:$M$20&amp;""),"⌢",""),"⌣",""),"⌵",""),"－",""),"-","")," ",""),"　","")="DP"&amp;UPPER($E34&amp;"")))*2+SUMPRODUCT(--(SUBSTITUTE(SUBSTITUTE(SUBSTITUTE(SUBSTITUTE(SUBSTITUTE(SUBSTITUTE(SUBSTITUTE(UPPER($K$3:$M$20&amp;""),"⌢",""),"⌣",""),"⌵",""),"－",""),"-","")," ",""),"　","")=UPPER($E34&amp;"")&amp;"TP"))*3+SUMPRODUCT(--(SUBSTITUTE(SUBSTITUTE(SUBSTITUTE(SUBSTITUTE(SUBSTITUTE(SUBSTITUTE(SUBSTITUTE(UPPER($K$3:$M$20&amp;""),"⌢",""),"⌣",""),"⌵",""),"－",""),"-","")," ",""),"　","")="TP"&amp;UPPER($E34&amp;"")))*3+SUMPRODUCT(--(SUBSTITUTE(SUBSTITUTE(SUBSTITUTE(SUBSTITUTE(SUBSTITUTE(SUBSTITUTE(SUBSTITUTE(UPPER($O$3:$Q$20&amp;""),"⌢",""),"⌣",""),"⌵",""),"－",""),"-","")," ",""),"　","")=UPPER($E34&amp;"")))+SUMPRODUCT(--(SUBSTITUTE(SUBSTITUTE(SUBSTITUTE(SUBSTITUTE(SUBSTITUTE(SUBSTITUTE(SUBSTITUTE(UPPER($O$3:$Q$20&amp;""),"⌢",""),"⌣",""),"⌵",""),"－",""),"-","")," ",""),"　","")=UPPER($E34&amp;"")&amp;"DP"))*2+SUMPRODUCT(--(SUBSTITUTE(SUBSTITUTE(SUBSTITUTE(SUBSTITUTE(SUBSTITUTE(SUBSTITUTE(SUBSTITUTE(UPPER($O$3:$Q$20&amp;""),"⌢",""),"⌣",""),"⌵",""),"－",""),"-","")," ",""),"　","")="DP"&amp;UPPER($E34&amp;"")))*2+SUMPRODUCT(--(SUBSTITUTE(SUBSTITUTE(SUBSTITUTE(SUBSTITUTE(SUBSTITUTE(SUBSTITUTE(SUBSTITUTE(UPPER($O$3:$Q$20&amp;""),"⌢",""),"⌣",""),"⌵",""),"－",""),"-","")," ",""),"　","")=UPPER($E34&amp;"")&amp;"TP"))*3+SUMPRODUCT(--(SUBSTITUTE(SUBSTITUTE(SUBSTITUTE(SUBSTITUTE(SUBSTITUTE(SUBSTITUTE(SUBSTITUTE(UPPER($O$3:$Q$20&amp;""),"⌢",""),"⌣",""),"⌵",""),"－",""),"-","")," ",""),"　","")="TP"&amp;UPPER($E34&amp;"")))*3+SUMPRODUCT(--(SUBSTITUTE(SUBSTITUTE(SUBSTITUTE(SUBSTITUTE(SUBSTITUTE(SUBSTITUTE(SUBSTITUTE(UPPER($S$3:$U$20&amp;""),"⌢",""),"⌣",""),"⌵",""),"－",""),"-","")," ",""),"　","")=UPPER($E34&amp;"")))+SUMPRODUCT(--(SUBSTITUTE(SUBSTITUTE(SUBSTITUTE(SUBSTITUTE(SUBSTITUTE(SUBSTITUTE(SUBSTITUTE(UPPER($S$3:$U$20&amp;""),"⌢",""),"⌣",""),"⌵",""),"－",""),"-","")," ",""),"　","")=UPPER($E34&amp;"")&amp;"DP"))*2+SUMPRODUCT(--(SUBSTITUTE(SUBSTITUTE(SUBSTITUTE(SUBSTITUTE(SUBSTITUTE(SUBSTITUTE(SUBSTITUTE(UPPER($S$3:$U$20&amp;""),"⌢",""),"⌣",""),"⌵",""),"－",""),"-","")," ",""),"　","")="DP"&amp;UPPER($E34&amp;"")))*2+SUMPRODUCT(--(SUBSTITUTE(SUBSTITUTE(SUBSTITUTE(SUBSTITUTE(SUBSTITUTE(SUBSTITUTE(SUBSTITUTE(UPPER($S$3:$U$20&amp;""),"⌢",""),"⌣",""),"⌵",""),"－",""),"-","")," ",""),"　","")=UPPER($E34&amp;"")&amp;"TP"))*3+SUMPRODUCT(--(SUBSTITUTE(SUBSTITUTE(SUBSTITUTE(SUBSTITUTE(SUBSTITUTE(SUBSTITUTE(SUBSTITUTE(UPPER($S$3:$U$20&amp;""),"⌢",""),"⌣",""),"⌵",""),"－",""),"-","")," ",""),"　","")="TP"&amp;UPPER($E34&amp;"")))*3+SUMPRODUCT(--(SUBSTITUTE(SUBSTITUTE(SUBSTITUTE(SUBSTITUTE(SUBSTITUTE(SUBSTITUTE(SUBSTITUTE(UPPER($W$3:$Y$20&amp;""),"⌢",""),"⌣",""),"⌵",""),"－",""),"-","")," ",""),"　","")=UPPER($E34&amp;"")))+SUMPRODUCT(--(SUBSTITUTE(SUBSTITUTE(SUBSTITUTE(SUBSTITUTE(SUBSTITUTE(SUBSTITUTE(SUBSTITUTE(UPPER($W$3:$Y$20&amp;""),"⌢",""),"⌣",""),"⌵",""),"－",""),"-","")," ",""),"　","")=UPPER($E34&amp;"")&amp;"DP"))*2+SUMPRODUCT(--(SUBSTITUTE(SUBSTITUTE(SUBSTITUTE(SUBSTITUTE(SUBSTITUTE(SUBSTITUTE(SUBSTITUTE(UPPER($W$3:$Y$20&amp;""),"⌢",""),"⌣",""),"⌵",""),"－",""),"-","")," ",""),"　","")="DP"&amp;UPPER($E34&amp;"")))*2+SUMPRODUCT(--(SUBSTITUTE(SUBSTITUTE(SUBSTITUTE(SUBSTITUTE(SUBSTITUTE(SUBSTITUTE(SUBSTITUTE(UPPER($W$3:$Y$20&amp;""),"⌢",""),"⌣",""),"⌵",""),"－",""),"-","")," ",""),"　","")=UPPER($E34&amp;"")&amp;"TP"))*3+SUMPRODUCT(--(SUBSTITUTE(SUBSTITUTE(SUBSTITUTE(SUBSTITUTE(SUBSTITUTE(SUBSTITUTE(SUBSTITUTE(UPPER($W$3:$Y$20&amp;""),"⌢",""),"⌣",""),"⌵",""),"－",""),"-","")," ",""),"　","")="TP"&amp;UPPER($E34&amp;"")))*3+SUMPRODUCT(--(SUBSTITUTE(SUBSTITUTE(SUBSTITUTE(SUBSTITUTE(SUBSTITUTE(SUBSTITUTE(SUBSTITUTE(UPPER($AA$3:$AC$20&amp;""),"⌢",""),"⌣",""),"⌵",""),"－",""),"-","")," ",""),"　","")=UPPER($E34&amp;"")))+SUMPRODUCT(--(SUBSTITUTE(SUBSTITUTE(SUBSTITUTE(SUBSTITUTE(SUBSTITUTE(SUBSTITUTE(SUBSTITUTE(UPPER($AA$3:$AC$20&amp;""),"⌢",""),"⌣",""),"⌵",""),"－",""),"-","")," ",""),"　","")=UPPER($E34&amp;"")&amp;"DP"))*2+SUMPRODUCT(--(SUBSTITUTE(SUBSTITUTE(SUBSTITUTE(SUBSTITUTE(SUBSTITUTE(SUBSTITUTE(SUBSTITUTE(UPPER($AA$3:$AC$20&amp;""),"⌢",""),"⌣",""),"⌵",""),"－",""),"-","")," ",""),"　","")="DP"&amp;UPPER($E34&amp;"")))*2+SUMPRODUCT(--(SUBSTITUTE(SUBSTITUTE(SUBSTITUTE(SUBSTITUTE(SUBSTITUTE(SUBSTITUTE(SUBSTITUTE(UPPER($AA$3:$AC$20&amp;""),"⌢",""),"⌣",""),"⌵",""),"－",""),"-","")," ",""),"　","")=UPPER($E34&amp;"")&amp;"TP"))*3+SUMPRODUCT(--(SUBSTITUTE(SUBSTITUTE(SUBSTITUTE(SUBSTITUTE(SUBSTITUTE(SUBSTITUTE(SUBSTITUTE(UPPER($AA$3:$AC$20&amp;""),"⌢",""),"⌣",""),"⌵",""),"－",""),"-","")," ",""),"　","")="TP"&amp;UPPER($E34&amp;"")))*3+SUMPRODUCT(--(SUBSTITUTE(SUBSTITUTE(SUBSTITUTE(SUBSTITUTE(SUBSTITUTE(SUBSTITUTE(SUBSTITUTE(UPPER($AE$3:$AG$20&amp;""),"⌢",""),"⌣",""),"⌵",""),"－",""),"-","")," ",""),"　","")=UPPER($E34&amp;"")))+SUMPRODUCT(--(SUBSTITUTE(SUBSTITUTE(SUBSTITUTE(SUBSTITUTE(SUBSTITUTE(SUBSTITUTE(SUBSTITUTE(UPPER($AE$3:$AG$20&amp;""),"⌢",""),"⌣",""),"⌵",""),"－",""),"-","")," ",""),"　","")=UPPER($E34&amp;"")&amp;"DP"))*2+SUMPRODUCT(--(SUBSTITUTE(SUBSTITUTE(SUBSTITUTE(SUBSTITUTE(SUBSTITUTE(SUBSTITUTE(SUBSTITUTE(UPPER($AE$3:$AG$20&amp;""),"⌢",""),"⌣",""),"⌵",""),"－",""),"-","")," ",""),"　","")="DP"&amp;UPPER($E34&amp;"")))*2+SUMPRODUCT(--(SUBSTITUTE(SUBSTITUTE(SUBSTITUTE(SUBSTITUTE(SUBSTITUTE(SUBSTITUTE(SUBSTITUTE(UPPER($AE$3:$AG$20&amp;""),"⌢",""),"⌣",""),"⌵",""),"－",""),"-","")," ",""),"　","")=UPPER($E34&amp;"")&amp;"TP"))*3+SUMPRODUCT(--(SUBSTITUTE(SUBSTITUTE(SUBSTITUTE(SUBSTITUTE(SUBSTITUTE(SUBSTITUTE(SUBSTITUTE(UPPER($AE$3:$AG$20&amp;""),"⌢",""),"⌣",""),"⌵",""),"－",""),"-","")," ",""),"　","")="TP"&amp;UPPER($E34&amp;"")))*3)</f>
        <v>0</v>
      </c>
      <c r="B34" s="58"/>
      <c r="C34" s="58"/>
      <c r="D34" s="276"/>
      <c r="E34" s="166"/>
      <c r="F34" s="169"/>
      <c r="G34" s="172"/>
      <c r="H34" s="173"/>
      <c r="I34" s="76"/>
      <c r="J34" s="8"/>
      <c r="K34" s="172"/>
      <c r="L34" s="173"/>
      <c r="M34" s="76"/>
      <c r="N34" s="8"/>
      <c r="O34" s="172"/>
      <c r="P34" s="173"/>
      <c r="Q34" s="76"/>
      <c r="R34" s="8"/>
      <c r="S34" s="172"/>
      <c r="T34" s="173"/>
      <c r="U34" s="76"/>
      <c r="V34" s="8"/>
      <c r="W34" s="172"/>
      <c r="X34" s="173"/>
      <c r="Y34" s="76"/>
      <c r="Z34" s="8"/>
      <c r="AA34" s="172"/>
      <c r="AB34" s="173"/>
      <c r="AC34" s="76"/>
      <c r="AD34" s="8"/>
      <c r="AE34" s="173"/>
      <c r="AF34" s="173"/>
      <c r="AG34" s="76"/>
      <c r="AH34" s="8"/>
      <c r="AI34" s="44">
        <f t="shared" si="17"/>
        <v>0</v>
      </c>
      <c r="AJ34" s="44">
        <f>SUMPRODUCT(--(SUBSTITUTE(SUBSTITUTE(SUBSTITUTE(SUBSTITUTE(SUBSTITUTE(SUBSTITUTE(SUBSTITUTE(UPPER(G34:AG34&amp;""),"⌢",""),"⌣",""),"⌵",""),"－",""),"-","")," ",""),"　","")="R"))+SUMPRODUCT(--(SUBSTITUTE(SUBSTITUTE(SUBSTITUTE(SUBSTITUTE(SUBSTITUTE(SUBSTITUTE(SUBSTITUTE(UPPER(G34:AG34&amp;""),"⌢",""),"⌣",""),"⌵",""),"－",""),"-","")," ",""),"　","")="HR"))*2</f>
        <v>0</v>
      </c>
      <c r="AK34" s="44">
        <f t="shared" si="19"/>
        <v>0</v>
      </c>
      <c r="AL34" s="44">
        <f>$A34</f>
        <v>0</v>
      </c>
      <c r="AM34" s="71" t="s">
        <v>11</v>
      </c>
      <c r="AO34" s="73"/>
      <c r="AP34" s="52"/>
      <c r="AQ34" s="73"/>
      <c r="AR34" s="73"/>
      <c r="AS34" s="73"/>
      <c r="AT34" s="73"/>
    </row>
    <row r="35" spans="1:46" ht="15" customHeight="1">
      <c r="A35" s="58">
        <f>IF($E35="",0,SUMPRODUCT(--(SUBSTITUTE(SUBSTITUTE(SUBSTITUTE(SUBSTITUTE(SUBSTITUTE(SUBSTITUTE(SUBSTITUTE(UPPER($G$3:$I$20&amp;""),"⌢",""),"⌣",""),"⌵",""),"－",""),"-","")," ",""),"　","")=UPPER($E35&amp;"")))+SUMPRODUCT(--(SUBSTITUTE(SUBSTITUTE(SUBSTITUTE(SUBSTITUTE(SUBSTITUTE(SUBSTITUTE(SUBSTITUTE(UPPER($G$3:$I$20&amp;""),"⌢",""),"⌣",""),"⌵",""),"－",""),"-","")," ",""),"　","")=UPPER($E35&amp;"")&amp;"DP"))*2+SUMPRODUCT(--(SUBSTITUTE(SUBSTITUTE(SUBSTITUTE(SUBSTITUTE(SUBSTITUTE(SUBSTITUTE(SUBSTITUTE(UPPER($G$3:$I$20&amp;""),"⌢",""),"⌣",""),"⌵",""),"－",""),"-","")," ",""),"　","")="DP"&amp;UPPER($E35&amp;"")))*2+SUMPRODUCT(--(SUBSTITUTE(SUBSTITUTE(SUBSTITUTE(SUBSTITUTE(SUBSTITUTE(SUBSTITUTE(SUBSTITUTE(UPPER($G$3:$I$20&amp;""),"⌢",""),"⌣",""),"⌵",""),"－",""),"-","")," ",""),"　","")=UPPER($E35&amp;"")&amp;"TP"))*3+SUMPRODUCT(--(SUBSTITUTE(SUBSTITUTE(SUBSTITUTE(SUBSTITUTE(SUBSTITUTE(SUBSTITUTE(SUBSTITUTE(UPPER($G$3:$I$20&amp;""),"⌢",""),"⌣",""),"⌵",""),"－",""),"-","")," ",""),"　","")="TP"&amp;UPPER($E35&amp;"")))*3+SUMPRODUCT(--(SUBSTITUTE(SUBSTITUTE(SUBSTITUTE(SUBSTITUTE(SUBSTITUTE(SUBSTITUTE(SUBSTITUTE(UPPER($K$3:$M$20&amp;""),"⌢",""),"⌣",""),"⌵",""),"－",""),"-","")," ",""),"　","")=UPPER($E35&amp;"")))+SUMPRODUCT(--(SUBSTITUTE(SUBSTITUTE(SUBSTITUTE(SUBSTITUTE(SUBSTITUTE(SUBSTITUTE(SUBSTITUTE(UPPER($K$3:$M$20&amp;""),"⌢",""),"⌣",""),"⌵",""),"－",""),"-","")," ",""),"　","")=UPPER($E35&amp;"")&amp;"DP"))*2+SUMPRODUCT(--(SUBSTITUTE(SUBSTITUTE(SUBSTITUTE(SUBSTITUTE(SUBSTITUTE(SUBSTITUTE(SUBSTITUTE(UPPER($K$3:$M$20&amp;""),"⌢",""),"⌣",""),"⌵",""),"－",""),"-","")," ",""),"　","")="DP"&amp;UPPER($E35&amp;"")))*2+SUMPRODUCT(--(SUBSTITUTE(SUBSTITUTE(SUBSTITUTE(SUBSTITUTE(SUBSTITUTE(SUBSTITUTE(SUBSTITUTE(UPPER($K$3:$M$20&amp;""),"⌢",""),"⌣",""),"⌵",""),"－",""),"-","")," ",""),"　","")=UPPER($E35&amp;"")&amp;"TP"))*3+SUMPRODUCT(--(SUBSTITUTE(SUBSTITUTE(SUBSTITUTE(SUBSTITUTE(SUBSTITUTE(SUBSTITUTE(SUBSTITUTE(UPPER($K$3:$M$20&amp;""),"⌢",""),"⌣",""),"⌵",""),"－",""),"-","")," ",""),"　","")="TP"&amp;UPPER($E35&amp;"")))*3+SUMPRODUCT(--(SUBSTITUTE(SUBSTITUTE(SUBSTITUTE(SUBSTITUTE(SUBSTITUTE(SUBSTITUTE(SUBSTITUTE(UPPER($O$3:$Q$20&amp;""),"⌢",""),"⌣",""),"⌵",""),"－",""),"-","")," ",""),"　","")=UPPER($E35&amp;"")))+SUMPRODUCT(--(SUBSTITUTE(SUBSTITUTE(SUBSTITUTE(SUBSTITUTE(SUBSTITUTE(SUBSTITUTE(SUBSTITUTE(UPPER($O$3:$Q$20&amp;""),"⌢",""),"⌣",""),"⌵",""),"－",""),"-","")," ",""),"　","")=UPPER($E35&amp;"")&amp;"DP"))*2+SUMPRODUCT(--(SUBSTITUTE(SUBSTITUTE(SUBSTITUTE(SUBSTITUTE(SUBSTITUTE(SUBSTITUTE(SUBSTITUTE(UPPER($O$3:$Q$20&amp;""),"⌢",""),"⌣",""),"⌵",""),"－",""),"-","")," ",""),"　","")="DP"&amp;UPPER($E35&amp;"")))*2+SUMPRODUCT(--(SUBSTITUTE(SUBSTITUTE(SUBSTITUTE(SUBSTITUTE(SUBSTITUTE(SUBSTITUTE(SUBSTITUTE(UPPER($O$3:$Q$20&amp;""),"⌢",""),"⌣",""),"⌵",""),"－",""),"-","")," ",""),"　","")=UPPER($E35&amp;"")&amp;"TP"))*3+SUMPRODUCT(--(SUBSTITUTE(SUBSTITUTE(SUBSTITUTE(SUBSTITUTE(SUBSTITUTE(SUBSTITUTE(SUBSTITUTE(UPPER($O$3:$Q$20&amp;""),"⌢",""),"⌣",""),"⌵",""),"－",""),"-","")," ",""),"　","")="TP"&amp;UPPER($E35&amp;"")))*3+SUMPRODUCT(--(SUBSTITUTE(SUBSTITUTE(SUBSTITUTE(SUBSTITUTE(SUBSTITUTE(SUBSTITUTE(SUBSTITUTE(UPPER($S$3:$U$20&amp;""),"⌢",""),"⌣",""),"⌵",""),"－",""),"-","")," ",""),"　","")=UPPER($E35&amp;"")))+SUMPRODUCT(--(SUBSTITUTE(SUBSTITUTE(SUBSTITUTE(SUBSTITUTE(SUBSTITUTE(SUBSTITUTE(SUBSTITUTE(UPPER($S$3:$U$20&amp;""),"⌢",""),"⌣",""),"⌵",""),"－",""),"-","")," ",""),"　","")=UPPER($E35&amp;"")&amp;"DP"))*2+SUMPRODUCT(--(SUBSTITUTE(SUBSTITUTE(SUBSTITUTE(SUBSTITUTE(SUBSTITUTE(SUBSTITUTE(SUBSTITUTE(UPPER($S$3:$U$20&amp;""),"⌢",""),"⌣",""),"⌵",""),"－",""),"-","")," ",""),"　","")="DP"&amp;UPPER($E35&amp;"")))*2+SUMPRODUCT(--(SUBSTITUTE(SUBSTITUTE(SUBSTITUTE(SUBSTITUTE(SUBSTITUTE(SUBSTITUTE(SUBSTITUTE(UPPER($S$3:$U$20&amp;""),"⌢",""),"⌣",""),"⌵",""),"－",""),"-","")," ",""),"　","")=UPPER($E35&amp;"")&amp;"TP"))*3+SUMPRODUCT(--(SUBSTITUTE(SUBSTITUTE(SUBSTITUTE(SUBSTITUTE(SUBSTITUTE(SUBSTITUTE(SUBSTITUTE(UPPER($S$3:$U$20&amp;""),"⌢",""),"⌣",""),"⌵",""),"－",""),"-","")," ",""),"　","")="TP"&amp;UPPER($E35&amp;"")))*3+SUMPRODUCT(--(SUBSTITUTE(SUBSTITUTE(SUBSTITUTE(SUBSTITUTE(SUBSTITUTE(SUBSTITUTE(SUBSTITUTE(UPPER($W$3:$Y$20&amp;""),"⌢",""),"⌣",""),"⌵",""),"－",""),"-","")," ",""),"　","")=UPPER($E35&amp;"")))+SUMPRODUCT(--(SUBSTITUTE(SUBSTITUTE(SUBSTITUTE(SUBSTITUTE(SUBSTITUTE(SUBSTITUTE(SUBSTITUTE(UPPER($W$3:$Y$20&amp;""),"⌢",""),"⌣",""),"⌵",""),"－",""),"-","")," ",""),"　","")=UPPER($E35&amp;"")&amp;"DP"))*2+SUMPRODUCT(--(SUBSTITUTE(SUBSTITUTE(SUBSTITUTE(SUBSTITUTE(SUBSTITUTE(SUBSTITUTE(SUBSTITUTE(UPPER($W$3:$Y$20&amp;""),"⌢",""),"⌣",""),"⌵",""),"－",""),"-","")," ",""),"　","")="DP"&amp;UPPER($E35&amp;"")))*2+SUMPRODUCT(--(SUBSTITUTE(SUBSTITUTE(SUBSTITUTE(SUBSTITUTE(SUBSTITUTE(SUBSTITUTE(SUBSTITUTE(UPPER($W$3:$Y$20&amp;""),"⌢",""),"⌣",""),"⌵",""),"－",""),"-","")," ",""),"　","")=UPPER($E35&amp;"")&amp;"TP"))*3+SUMPRODUCT(--(SUBSTITUTE(SUBSTITUTE(SUBSTITUTE(SUBSTITUTE(SUBSTITUTE(SUBSTITUTE(SUBSTITUTE(UPPER($W$3:$Y$20&amp;""),"⌢",""),"⌣",""),"⌵",""),"－",""),"-","")," ",""),"　","")="TP"&amp;UPPER($E35&amp;"")))*3+SUMPRODUCT(--(SUBSTITUTE(SUBSTITUTE(SUBSTITUTE(SUBSTITUTE(SUBSTITUTE(SUBSTITUTE(SUBSTITUTE(UPPER($AA$3:$AC$20&amp;""),"⌢",""),"⌣",""),"⌵",""),"－",""),"-","")," ",""),"　","")=UPPER($E35&amp;"")))+SUMPRODUCT(--(SUBSTITUTE(SUBSTITUTE(SUBSTITUTE(SUBSTITUTE(SUBSTITUTE(SUBSTITUTE(SUBSTITUTE(UPPER($AA$3:$AC$20&amp;""),"⌢",""),"⌣",""),"⌵",""),"－",""),"-","")," ",""),"　","")=UPPER($E35&amp;"")&amp;"DP"))*2+SUMPRODUCT(--(SUBSTITUTE(SUBSTITUTE(SUBSTITUTE(SUBSTITUTE(SUBSTITUTE(SUBSTITUTE(SUBSTITUTE(UPPER($AA$3:$AC$20&amp;""),"⌢",""),"⌣",""),"⌵",""),"－",""),"-","")," ",""),"　","")="DP"&amp;UPPER($E35&amp;"")))*2+SUMPRODUCT(--(SUBSTITUTE(SUBSTITUTE(SUBSTITUTE(SUBSTITUTE(SUBSTITUTE(SUBSTITUTE(SUBSTITUTE(UPPER($AA$3:$AC$20&amp;""),"⌢",""),"⌣",""),"⌵",""),"－",""),"-","")," ",""),"　","")=UPPER($E35&amp;"")&amp;"TP"))*3+SUMPRODUCT(--(SUBSTITUTE(SUBSTITUTE(SUBSTITUTE(SUBSTITUTE(SUBSTITUTE(SUBSTITUTE(SUBSTITUTE(UPPER($AA$3:$AC$20&amp;""),"⌢",""),"⌣",""),"⌵",""),"－",""),"-","")," ",""),"　","")="TP"&amp;UPPER($E35&amp;"")))*3+SUMPRODUCT(--(SUBSTITUTE(SUBSTITUTE(SUBSTITUTE(SUBSTITUTE(SUBSTITUTE(SUBSTITUTE(SUBSTITUTE(UPPER($AE$3:$AG$20&amp;""),"⌢",""),"⌣",""),"⌵",""),"－",""),"-","")," ",""),"　","")=UPPER($E35&amp;"")))+SUMPRODUCT(--(SUBSTITUTE(SUBSTITUTE(SUBSTITUTE(SUBSTITUTE(SUBSTITUTE(SUBSTITUTE(SUBSTITUTE(UPPER($AE$3:$AG$20&amp;""),"⌢",""),"⌣",""),"⌵",""),"－",""),"-","")," ",""),"　","")=UPPER($E35&amp;"")&amp;"DP"))*2+SUMPRODUCT(--(SUBSTITUTE(SUBSTITUTE(SUBSTITUTE(SUBSTITUTE(SUBSTITUTE(SUBSTITUTE(SUBSTITUTE(UPPER($AE$3:$AG$20&amp;""),"⌢",""),"⌣",""),"⌵",""),"－",""),"-","")," ",""),"　","")="DP"&amp;UPPER($E35&amp;"")))*2+SUMPRODUCT(--(SUBSTITUTE(SUBSTITUTE(SUBSTITUTE(SUBSTITUTE(SUBSTITUTE(SUBSTITUTE(SUBSTITUTE(UPPER($AE$3:$AG$20&amp;""),"⌢",""),"⌣",""),"⌵",""),"－",""),"-","")," ",""),"　","")=UPPER($E35&amp;"")&amp;"TP"))*3+SUMPRODUCT(--(SUBSTITUTE(SUBSTITUTE(SUBSTITUTE(SUBSTITUTE(SUBSTITUTE(SUBSTITUTE(SUBSTITUTE(UPPER($AE$3:$AG$20&amp;""),"⌢",""),"⌣",""),"⌵",""),"－",""),"-","")," ",""),"　","")="TP"&amp;UPPER($E35&amp;"")))*3)</f>
        <v>1</v>
      </c>
      <c r="B35" s="58"/>
      <c r="C35" s="58"/>
      <c r="D35" s="274">
        <v>5</v>
      </c>
      <c r="E35" s="166" t="s">
        <v>170</v>
      </c>
      <c r="F35" s="169" t="s">
        <v>75</v>
      </c>
      <c r="G35" s="175" t="inlineStr">
        <is>
          <t>25 ⌵</t>
        </is>
      </c>
      <c r="H35" s="176"/>
      <c r="I35" s="77"/>
      <c r="J35" s="8"/>
      <c r="K35" s="175"/>
      <c r="L35" s="176"/>
      <c r="M35" s="77"/>
      <c r="N35" s="8"/>
      <c r="O35" s="175" t="inlineStr">
        <is>
          <t>R ⌣</t>
        </is>
      </c>
      <c r="P35" s="176"/>
      <c r="Q35" s="77"/>
      <c r="R35" s="8"/>
      <c r="S35" s="175" t="s">
        <v>183</v>
      </c>
      <c r="T35" s="176"/>
      <c r="U35" s="77"/>
      <c r="V35" s="8"/>
      <c r="W35" s="175" t="inlineStr">
        <is>
          <t>R －</t>
        </is>
      </c>
      <c r="X35" s="176"/>
      <c r="Y35" s="77"/>
      <c r="Z35" s="8"/>
      <c r="AA35" s="175"/>
      <c r="AB35" s="176"/>
      <c r="AC35" s="77"/>
      <c r="AD35" s="8"/>
      <c r="AE35" s="176"/>
      <c r="AF35" s="176"/>
      <c r="AG35" s="77"/>
      <c r="AH35" s="8"/>
      <c r="AI35" s="44">
        <f t="shared" si="17"/>
        <v>4</v>
      </c>
      <c r="AJ35" s="44">
        <f>SUMPRODUCT(--(SUBSTITUTE(SUBSTITUTE(SUBSTITUTE(SUBSTITUTE(SUBSTITUTE(SUBSTITUTE(SUBSTITUTE(UPPER(G35:AG35&amp;""),"⌢",""),"⌣",""),"⌵",""),"－",""),"-","")," ",""),"　","")="R"))+SUMPRODUCT(--(SUBSTITUTE(SUBSTITUTE(SUBSTITUTE(SUBSTITUTE(SUBSTITUTE(SUBSTITUTE(SUBSTITUTE(UPPER(G35:AG35&amp;""),"⌢",""),"⌣",""),"⌵",""),"－",""),"-","")," ",""),"　","")="HR"))*2</f>
        <v>2</v>
      </c>
      <c r="AK35" s="44">
        <f t="shared" si="19"/>
        <v>1</v>
      </c>
      <c r="AL35" s="44">
        <f>$A35</f>
        <v>1</v>
      </c>
      <c r="AM35" s="294"/>
      <c r="AQ35" s="74">
        <f>SUM(AQ23:AQ34)</f>
        <v>24</v>
      </c>
      <c r="AR35" s="74">
        <f t="shared" ref="AR35:AT35" si="25">SUM(AR23:AR34)</f>
        <v>9</v>
      </c>
      <c r="AS35" s="74">
        <f t="shared" si="25"/>
        <v>10</v>
      </c>
      <c r="AT35" s="74">
        <f t="shared" si="25"/>
        <v>4</v>
      </c>
    </row>
    <row r="36" spans="1:46" ht="15" customHeight="1">
      <c r="A36" s="58">
        <f>IF($E36="",0,SUMPRODUCT(--(SUBSTITUTE(SUBSTITUTE(SUBSTITUTE(SUBSTITUTE(SUBSTITUTE(SUBSTITUTE(SUBSTITUTE(UPPER($G$3:$I$20&amp;""),"⌢",""),"⌣",""),"⌵",""),"－",""),"-","")," ",""),"　","")=UPPER($E36&amp;"")))+SUMPRODUCT(--(SUBSTITUTE(SUBSTITUTE(SUBSTITUTE(SUBSTITUTE(SUBSTITUTE(SUBSTITUTE(SUBSTITUTE(UPPER($G$3:$I$20&amp;""),"⌢",""),"⌣",""),"⌵",""),"－",""),"-","")," ",""),"　","")=UPPER($E36&amp;"")&amp;"DP"))*2+SUMPRODUCT(--(SUBSTITUTE(SUBSTITUTE(SUBSTITUTE(SUBSTITUTE(SUBSTITUTE(SUBSTITUTE(SUBSTITUTE(UPPER($G$3:$I$20&amp;""),"⌢",""),"⌣",""),"⌵",""),"－",""),"-","")," ",""),"　","")="DP"&amp;UPPER($E36&amp;"")))*2+SUMPRODUCT(--(SUBSTITUTE(SUBSTITUTE(SUBSTITUTE(SUBSTITUTE(SUBSTITUTE(SUBSTITUTE(SUBSTITUTE(UPPER($G$3:$I$20&amp;""),"⌢",""),"⌣",""),"⌵",""),"－",""),"-","")," ",""),"　","")=UPPER($E36&amp;"")&amp;"TP"))*3+SUMPRODUCT(--(SUBSTITUTE(SUBSTITUTE(SUBSTITUTE(SUBSTITUTE(SUBSTITUTE(SUBSTITUTE(SUBSTITUTE(UPPER($G$3:$I$20&amp;""),"⌢",""),"⌣",""),"⌵",""),"－",""),"-","")," ",""),"　","")="TP"&amp;UPPER($E36&amp;"")))*3+SUMPRODUCT(--(SUBSTITUTE(SUBSTITUTE(SUBSTITUTE(SUBSTITUTE(SUBSTITUTE(SUBSTITUTE(SUBSTITUTE(UPPER($K$3:$M$20&amp;""),"⌢",""),"⌣",""),"⌵",""),"－",""),"-","")," ",""),"　","")=UPPER($E36&amp;"")))+SUMPRODUCT(--(SUBSTITUTE(SUBSTITUTE(SUBSTITUTE(SUBSTITUTE(SUBSTITUTE(SUBSTITUTE(SUBSTITUTE(UPPER($K$3:$M$20&amp;""),"⌢",""),"⌣",""),"⌵",""),"－",""),"-","")," ",""),"　","")=UPPER($E36&amp;"")&amp;"DP"))*2+SUMPRODUCT(--(SUBSTITUTE(SUBSTITUTE(SUBSTITUTE(SUBSTITUTE(SUBSTITUTE(SUBSTITUTE(SUBSTITUTE(UPPER($K$3:$M$20&amp;""),"⌢",""),"⌣",""),"⌵",""),"－",""),"-","")," ",""),"　","")="DP"&amp;UPPER($E36&amp;"")))*2+SUMPRODUCT(--(SUBSTITUTE(SUBSTITUTE(SUBSTITUTE(SUBSTITUTE(SUBSTITUTE(SUBSTITUTE(SUBSTITUTE(UPPER($K$3:$M$20&amp;""),"⌢",""),"⌣",""),"⌵",""),"－",""),"-","")," ",""),"　","")=UPPER($E36&amp;"")&amp;"TP"))*3+SUMPRODUCT(--(SUBSTITUTE(SUBSTITUTE(SUBSTITUTE(SUBSTITUTE(SUBSTITUTE(SUBSTITUTE(SUBSTITUTE(UPPER($K$3:$M$20&amp;""),"⌢",""),"⌣",""),"⌵",""),"－",""),"-","")," ",""),"　","")="TP"&amp;UPPER($E36&amp;"")))*3+SUMPRODUCT(--(SUBSTITUTE(SUBSTITUTE(SUBSTITUTE(SUBSTITUTE(SUBSTITUTE(SUBSTITUTE(SUBSTITUTE(UPPER($O$3:$Q$20&amp;""),"⌢",""),"⌣",""),"⌵",""),"－",""),"-","")," ",""),"　","")=UPPER($E36&amp;"")))+SUMPRODUCT(--(SUBSTITUTE(SUBSTITUTE(SUBSTITUTE(SUBSTITUTE(SUBSTITUTE(SUBSTITUTE(SUBSTITUTE(UPPER($O$3:$Q$20&amp;""),"⌢",""),"⌣",""),"⌵",""),"－",""),"-","")," ",""),"　","")=UPPER($E36&amp;"")&amp;"DP"))*2+SUMPRODUCT(--(SUBSTITUTE(SUBSTITUTE(SUBSTITUTE(SUBSTITUTE(SUBSTITUTE(SUBSTITUTE(SUBSTITUTE(UPPER($O$3:$Q$20&amp;""),"⌢",""),"⌣",""),"⌵",""),"－",""),"-","")," ",""),"　","")="DP"&amp;UPPER($E36&amp;"")))*2+SUMPRODUCT(--(SUBSTITUTE(SUBSTITUTE(SUBSTITUTE(SUBSTITUTE(SUBSTITUTE(SUBSTITUTE(SUBSTITUTE(UPPER($O$3:$Q$20&amp;""),"⌢",""),"⌣",""),"⌵",""),"－",""),"-","")," ",""),"　","")=UPPER($E36&amp;"")&amp;"TP"))*3+SUMPRODUCT(--(SUBSTITUTE(SUBSTITUTE(SUBSTITUTE(SUBSTITUTE(SUBSTITUTE(SUBSTITUTE(SUBSTITUTE(UPPER($O$3:$Q$20&amp;""),"⌢",""),"⌣",""),"⌵",""),"－",""),"-","")," ",""),"　","")="TP"&amp;UPPER($E36&amp;"")))*3+SUMPRODUCT(--(SUBSTITUTE(SUBSTITUTE(SUBSTITUTE(SUBSTITUTE(SUBSTITUTE(SUBSTITUTE(SUBSTITUTE(UPPER($S$3:$U$20&amp;""),"⌢",""),"⌣",""),"⌵",""),"－",""),"-","")," ",""),"　","")=UPPER($E36&amp;"")))+SUMPRODUCT(--(SUBSTITUTE(SUBSTITUTE(SUBSTITUTE(SUBSTITUTE(SUBSTITUTE(SUBSTITUTE(SUBSTITUTE(UPPER($S$3:$U$20&amp;""),"⌢",""),"⌣",""),"⌵",""),"－",""),"-","")," ",""),"　","")=UPPER($E36&amp;"")&amp;"DP"))*2+SUMPRODUCT(--(SUBSTITUTE(SUBSTITUTE(SUBSTITUTE(SUBSTITUTE(SUBSTITUTE(SUBSTITUTE(SUBSTITUTE(UPPER($S$3:$U$20&amp;""),"⌢",""),"⌣",""),"⌵",""),"－",""),"-","")," ",""),"　","")="DP"&amp;UPPER($E36&amp;"")))*2+SUMPRODUCT(--(SUBSTITUTE(SUBSTITUTE(SUBSTITUTE(SUBSTITUTE(SUBSTITUTE(SUBSTITUTE(SUBSTITUTE(UPPER($S$3:$U$20&amp;""),"⌢",""),"⌣",""),"⌵",""),"－",""),"-","")," ",""),"　","")=UPPER($E36&amp;"")&amp;"TP"))*3+SUMPRODUCT(--(SUBSTITUTE(SUBSTITUTE(SUBSTITUTE(SUBSTITUTE(SUBSTITUTE(SUBSTITUTE(SUBSTITUTE(UPPER($S$3:$U$20&amp;""),"⌢",""),"⌣",""),"⌵",""),"－",""),"-","")," ",""),"　","")="TP"&amp;UPPER($E36&amp;"")))*3+SUMPRODUCT(--(SUBSTITUTE(SUBSTITUTE(SUBSTITUTE(SUBSTITUTE(SUBSTITUTE(SUBSTITUTE(SUBSTITUTE(UPPER($W$3:$Y$20&amp;""),"⌢",""),"⌣",""),"⌵",""),"－",""),"-","")," ",""),"　","")=UPPER($E36&amp;"")))+SUMPRODUCT(--(SUBSTITUTE(SUBSTITUTE(SUBSTITUTE(SUBSTITUTE(SUBSTITUTE(SUBSTITUTE(SUBSTITUTE(UPPER($W$3:$Y$20&amp;""),"⌢",""),"⌣",""),"⌵",""),"－",""),"-","")," ",""),"　","")=UPPER($E36&amp;"")&amp;"DP"))*2+SUMPRODUCT(--(SUBSTITUTE(SUBSTITUTE(SUBSTITUTE(SUBSTITUTE(SUBSTITUTE(SUBSTITUTE(SUBSTITUTE(UPPER($W$3:$Y$20&amp;""),"⌢",""),"⌣",""),"⌵",""),"－",""),"-","")," ",""),"　","")="DP"&amp;UPPER($E36&amp;"")))*2+SUMPRODUCT(--(SUBSTITUTE(SUBSTITUTE(SUBSTITUTE(SUBSTITUTE(SUBSTITUTE(SUBSTITUTE(SUBSTITUTE(UPPER($W$3:$Y$20&amp;""),"⌢",""),"⌣",""),"⌵",""),"－",""),"-","")," ",""),"　","")=UPPER($E36&amp;"")&amp;"TP"))*3+SUMPRODUCT(--(SUBSTITUTE(SUBSTITUTE(SUBSTITUTE(SUBSTITUTE(SUBSTITUTE(SUBSTITUTE(SUBSTITUTE(UPPER($W$3:$Y$20&amp;""),"⌢",""),"⌣",""),"⌵",""),"－",""),"-","")," ",""),"　","")="TP"&amp;UPPER($E36&amp;"")))*3+SUMPRODUCT(--(SUBSTITUTE(SUBSTITUTE(SUBSTITUTE(SUBSTITUTE(SUBSTITUTE(SUBSTITUTE(SUBSTITUTE(UPPER($AA$3:$AC$20&amp;""),"⌢",""),"⌣",""),"⌵",""),"－",""),"-","")," ",""),"　","")=UPPER($E36&amp;"")))+SUMPRODUCT(--(SUBSTITUTE(SUBSTITUTE(SUBSTITUTE(SUBSTITUTE(SUBSTITUTE(SUBSTITUTE(SUBSTITUTE(UPPER($AA$3:$AC$20&amp;""),"⌢",""),"⌣",""),"⌵",""),"－",""),"-","")," ",""),"　","")=UPPER($E36&amp;"")&amp;"DP"))*2+SUMPRODUCT(--(SUBSTITUTE(SUBSTITUTE(SUBSTITUTE(SUBSTITUTE(SUBSTITUTE(SUBSTITUTE(SUBSTITUTE(UPPER($AA$3:$AC$20&amp;""),"⌢",""),"⌣",""),"⌵",""),"－",""),"-","")," ",""),"　","")="DP"&amp;UPPER($E36&amp;"")))*2+SUMPRODUCT(--(SUBSTITUTE(SUBSTITUTE(SUBSTITUTE(SUBSTITUTE(SUBSTITUTE(SUBSTITUTE(SUBSTITUTE(UPPER($AA$3:$AC$20&amp;""),"⌢",""),"⌣",""),"⌵",""),"－",""),"-","")," ",""),"　","")=UPPER($E36&amp;"")&amp;"TP"))*3+SUMPRODUCT(--(SUBSTITUTE(SUBSTITUTE(SUBSTITUTE(SUBSTITUTE(SUBSTITUTE(SUBSTITUTE(SUBSTITUTE(UPPER($AA$3:$AC$20&amp;""),"⌢",""),"⌣",""),"⌵",""),"－",""),"-","")," ",""),"　","")="TP"&amp;UPPER($E36&amp;"")))*3+SUMPRODUCT(--(SUBSTITUTE(SUBSTITUTE(SUBSTITUTE(SUBSTITUTE(SUBSTITUTE(SUBSTITUTE(SUBSTITUTE(UPPER($AE$3:$AG$20&amp;""),"⌢",""),"⌣",""),"⌵",""),"－",""),"-","")," ",""),"　","")=UPPER($E36&amp;"")))+SUMPRODUCT(--(SUBSTITUTE(SUBSTITUTE(SUBSTITUTE(SUBSTITUTE(SUBSTITUTE(SUBSTITUTE(SUBSTITUTE(UPPER($AE$3:$AG$20&amp;""),"⌢",""),"⌣",""),"⌵",""),"－",""),"-","")," ",""),"　","")=UPPER($E36&amp;"")&amp;"DP"))*2+SUMPRODUCT(--(SUBSTITUTE(SUBSTITUTE(SUBSTITUTE(SUBSTITUTE(SUBSTITUTE(SUBSTITUTE(SUBSTITUTE(UPPER($AE$3:$AG$20&amp;""),"⌢",""),"⌣",""),"⌵",""),"－",""),"-","")," ",""),"　","")="DP"&amp;UPPER($E36&amp;"")))*2+SUMPRODUCT(--(SUBSTITUTE(SUBSTITUTE(SUBSTITUTE(SUBSTITUTE(SUBSTITUTE(SUBSTITUTE(SUBSTITUTE(UPPER($AE$3:$AG$20&amp;""),"⌢",""),"⌣",""),"⌵",""),"－",""),"-","")," ",""),"　","")=UPPER($E36&amp;"")&amp;"TP"))*3+SUMPRODUCT(--(SUBSTITUTE(SUBSTITUTE(SUBSTITUTE(SUBSTITUTE(SUBSTITUTE(SUBSTITUTE(SUBSTITUTE(UPPER($AE$3:$AG$20&amp;""),"⌢",""),"⌣",""),"⌵",""),"－",""),"-","")," ",""),"　","")="TP"&amp;UPPER($E36&amp;"")))*3)</f>
        <v>0</v>
      </c>
      <c r="B36" s="58"/>
      <c r="C36" s="58"/>
      <c r="D36" s="275"/>
      <c r="E36" s="166"/>
      <c r="F36" s="169"/>
      <c r="G36" s="170"/>
      <c r="H36" s="171"/>
      <c r="I36" s="75"/>
      <c r="J36" s="8"/>
      <c r="K36" s="170"/>
      <c r="L36" s="171"/>
      <c r="M36" s="75"/>
      <c r="N36" s="8"/>
      <c r="O36" s="170"/>
      <c r="P36" s="171"/>
      <c r="Q36" s="75"/>
      <c r="R36" s="8"/>
      <c r="S36" s="170"/>
      <c r="T36" s="171"/>
      <c r="U36" s="75"/>
      <c r="V36" s="8"/>
      <c r="W36" s="170"/>
      <c r="X36" s="171"/>
      <c r="Y36" s="75"/>
      <c r="Z36" s="8"/>
      <c r="AA36" s="170"/>
      <c r="AB36" s="171"/>
      <c r="AC36" s="75"/>
      <c r="AD36" s="8"/>
      <c r="AE36" s="171"/>
      <c r="AF36" s="171"/>
      <c r="AG36" s="75"/>
      <c r="AH36" s="8"/>
      <c r="AI36" s="44">
        <f t="shared" si="17"/>
        <v>0</v>
      </c>
      <c r="AJ36" s="44">
        <f>SUMPRODUCT(--(SUBSTITUTE(SUBSTITUTE(SUBSTITUTE(SUBSTITUTE(SUBSTITUTE(SUBSTITUTE(SUBSTITUTE(UPPER(G36:AG36&amp;""),"⌢",""),"⌣",""),"⌵",""),"－",""),"-","")," ",""),"　","")="R"))+SUMPRODUCT(--(SUBSTITUTE(SUBSTITUTE(SUBSTITUTE(SUBSTITUTE(SUBSTITUTE(SUBSTITUTE(SUBSTITUTE(UPPER(G36:AG36&amp;""),"⌢",""),"⌣",""),"⌵",""),"－",""),"-","")," ",""),"　","")="HR"))*2</f>
        <v>0</v>
      </c>
      <c r="AK36" s="44">
        <f t="shared" si="19"/>
        <v>0</v>
      </c>
      <c r="AL36" s="44">
        <f>$A36</f>
        <v>0</v>
      </c>
      <c r="AM36" s="295"/>
    </row>
    <row r="37" spans="1:46" ht="15" customHeight="1">
      <c r="A37" s="58">
        <f>IF($E37="",0,SUMPRODUCT(--(SUBSTITUTE(SUBSTITUTE(SUBSTITUTE(SUBSTITUTE(SUBSTITUTE(SUBSTITUTE(SUBSTITUTE(UPPER($G$3:$I$20&amp;""),"⌢",""),"⌣",""),"⌵",""),"－",""),"-","")," ",""),"　","")=UPPER($E37&amp;"")))+SUMPRODUCT(--(SUBSTITUTE(SUBSTITUTE(SUBSTITUTE(SUBSTITUTE(SUBSTITUTE(SUBSTITUTE(SUBSTITUTE(UPPER($G$3:$I$20&amp;""),"⌢",""),"⌣",""),"⌵",""),"－",""),"-","")," ",""),"　","")=UPPER($E37&amp;"")&amp;"DP"))*2+SUMPRODUCT(--(SUBSTITUTE(SUBSTITUTE(SUBSTITUTE(SUBSTITUTE(SUBSTITUTE(SUBSTITUTE(SUBSTITUTE(UPPER($G$3:$I$20&amp;""),"⌢",""),"⌣",""),"⌵",""),"－",""),"-","")," ",""),"　","")="DP"&amp;UPPER($E37&amp;"")))*2+SUMPRODUCT(--(SUBSTITUTE(SUBSTITUTE(SUBSTITUTE(SUBSTITUTE(SUBSTITUTE(SUBSTITUTE(SUBSTITUTE(UPPER($G$3:$I$20&amp;""),"⌢",""),"⌣",""),"⌵",""),"－",""),"-","")," ",""),"　","")=UPPER($E37&amp;"")&amp;"TP"))*3+SUMPRODUCT(--(SUBSTITUTE(SUBSTITUTE(SUBSTITUTE(SUBSTITUTE(SUBSTITUTE(SUBSTITUTE(SUBSTITUTE(UPPER($G$3:$I$20&amp;""),"⌢",""),"⌣",""),"⌵",""),"－",""),"-","")," ",""),"　","")="TP"&amp;UPPER($E37&amp;"")))*3+SUMPRODUCT(--(SUBSTITUTE(SUBSTITUTE(SUBSTITUTE(SUBSTITUTE(SUBSTITUTE(SUBSTITUTE(SUBSTITUTE(UPPER($K$3:$M$20&amp;""),"⌢",""),"⌣",""),"⌵",""),"－",""),"-","")," ",""),"　","")=UPPER($E37&amp;"")))+SUMPRODUCT(--(SUBSTITUTE(SUBSTITUTE(SUBSTITUTE(SUBSTITUTE(SUBSTITUTE(SUBSTITUTE(SUBSTITUTE(UPPER($K$3:$M$20&amp;""),"⌢",""),"⌣",""),"⌵",""),"－",""),"-","")," ",""),"　","")=UPPER($E37&amp;"")&amp;"DP"))*2+SUMPRODUCT(--(SUBSTITUTE(SUBSTITUTE(SUBSTITUTE(SUBSTITUTE(SUBSTITUTE(SUBSTITUTE(SUBSTITUTE(UPPER($K$3:$M$20&amp;""),"⌢",""),"⌣",""),"⌵",""),"－",""),"-","")," ",""),"　","")="DP"&amp;UPPER($E37&amp;"")))*2+SUMPRODUCT(--(SUBSTITUTE(SUBSTITUTE(SUBSTITUTE(SUBSTITUTE(SUBSTITUTE(SUBSTITUTE(SUBSTITUTE(UPPER($K$3:$M$20&amp;""),"⌢",""),"⌣",""),"⌵",""),"－",""),"-","")," ",""),"　","")=UPPER($E37&amp;"")&amp;"TP"))*3+SUMPRODUCT(--(SUBSTITUTE(SUBSTITUTE(SUBSTITUTE(SUBSTITUTE(SUBSTITUTE(SUBSTITUTE(SUBSTITUTE(UPPER($K$3:$M$20&amp;""),"⌢",""),"⌣",""),"⌵",""),"－",""),"-","")," ",""),"　","")="TP"&amp;UPPER($E37&amp;"")))*3+SUMPRODUCT(--(SUBSTITUTE(SUBSTITUTE(SUBSTITUTE(SUBSTITUTE(SUBSTITUTE(SUBSTITUTE(SUBSTITUTE(UPPER($O$3:$Q$20&amp;""),"⌢",""),"⌣",""),"⌵",""),"－",""),"-","")," ",""),"　","")=UPPER($E37&amp;"")))+SUMPRODUCT(--(SUBSTITUTE(SUBSTITUTE(SUBSTITUTE(SUBSTITUTE(SUBSTITUTE(SUBSTITUTE(SUBSTITUTE(UPPER($O$3:$Q$20&amp;""),"⌢",""),"⌣",""),"⌵",""),"－",""),"-","")," ",""),"　","")=UPPER($E37&amp;"")&amp;"DP"))*2+SUMPRODUCT(--(SUBSTITUTE(SUBSTITUTE(SUBSTITUTE(SUBSTITUTE(SUBSTITUTE(SUBSTITUTE(SUBSTITUTE(UPPER($O$3:$Q$20&amp;""),"⌢",""),"⌣",""),"⌵",""),"－",""),"-","")," ",""),"　","")="DP"&amp;UPPER($E37&amp;"")))*2+SUMPRODUCT(--(SUBSTITUTE(SUBSTITUTE(SUBSTITUTE(SUBSTITUTE(SUBSTITUTE(SUBSTITUTE(SUBSTITUTE(UPPER($O$3:$Q$20&amp;""),"⌢",""),"⌣",""),"⌵",""),"－",""),"-","")," ",""),"　","")=UPPER($E37&amp;"")&amp;"TP"))*3+SUMPRODUCT(--(SUBSTITUTE(SUBSTITUTE(SUBSTITUTE(SUBSTITUTE(SUBSTITUTE(SUBSTITUTE(SUBSTITUTE(UPPER($O$3:$Q$20&amp;""),"⌢",""),"⌣",""),"⌵",""),"－",""),"-","")," ",""),"　","")="TP"&amp;UPPER($E37&amp;"")))*3+SUMPRODUCT(--(SUBSTITUTE(SUBSTITUTE(SUBSTITUTE(SUBSTITUTE(SUBSTITUTE(SUBSTITUTE(SUBSTITUTE(UPPER($S$3:$U$20&amp;""),"⌢",""),"⌣",""),"⌵",""),"－",""),"-","")," ",""),"　","")=UPPER($E37&amp;"")))+SUMPRODUCT(--(SUBSTITUTE(SUBSTITUTE(SUBSTITUTE(SUBSTITUTE(SUBSTITUTE(SUBSTITUTE(SUBSTITUTE(UPPER($S$3:$U$20&amp;""),"⌢",""),"⌣",""),"⌵",""),"－",""),"-","")," ",""),"　","")=UPPER($E37&amp;"")&amp;"DP"))*2+SUMPRODUCT(--(SUBSTITUTE(SUBSTITUTE(SUBSTITUTE(SUBSTITUTE(SUBSTITUTE(SUBSTITUTE(SUBSTITUTE(UPPER($S$3:$U$20&amp;""),"⌢",""),"⌣",""),"⌵",""),"－",""),"-","")," ",""),"　","")="DP"&amp;UPPER($E37&amp;"")))*2+SUMPRODUCT(--(SUBSTITUTE(SUBSTITUTE(SUBSTITUTE(SUBSTITUTE(SUBSTITUTE(SUBSTITUTE(SUBSTITUTE(UPPER($S$3:$U$20&amp;""),"⌢",""),"⌣",""),"⌵",""),"－",""),"-","")," ",""),"　","")=UPPER($E37&amp;"")&amp;"TP"))*3+SUMPRODUCT(--(SUBSTITUTE(SUBSTITUTE(SUBSTITUTE(SUBSTITUTE(SUBSTITUTE(SUBSTITUTE(SUBSTITUTE(UPPER($S$3:$U$20&amp;""),"⌢",""),"⌣",""),"⌵",""),"－",""),"-","")," ",""),"　","")="TP"&amp;UPPER($E37&amp;"")))*3+SUMPRODUCT(--(SUBSTITUTE(SUBSTITUTE(SUBSTITUTE(SUBSTITUTE(SUBSTITUTE(SUBSTITUTE(SUBSTITUTE(UPPER($W$3:$Y$20&amp;""),"⌢",""),"⌣",""),"⌵",""),"－",""),"-","")," ",""),"　","")=UPPER($E37&amp;"")))+SUMPRODUCT(--(SUBSTITUTE(SUBSTITUTE(SUBSTITUTE(SUBSTITUTE(SUBSTITUTE(SUBSTITUTE(SUBSTITUTE(UPPER($W$3:$Y$20&amp;""),"⌢",""),"⌣",""),"⌵",""),"－",""),"-","")," ",""),"　","")=UPPER($E37&amp;"")&amp;"DP"))*2+SUMPRODUCT(--(SUBSTITUTE(SUBSTITUTE(SUBSTITUTE(SUBSTITUTE(SUBSTITUTE(SUBSTITUTE(SUBSTITUTE(UPPER($W$3:$Y$20&amp;""),"⌢",""),"⌣",""),"⌵",""),"－",""),"-","")," ",""),"　","")="DP"&amp;UPPER($E37&amp;"")))*2+SUMPRODUCT(--(SUBSTITUTE(SUBSTITUTE(SUBSTITUTE(SUBSTITUTE(SUBSTITUTE(SUBSTITUTE(SUBSTITUTE(UPPER($W$3:$Y$20&amp;""),"⌢",""),"⌣",""),"⌵",""),"－",""),"-","")," ",""),"　","")=UPPER($E37&amp;"")&amp;"TP"))*3+SUMPRODUCT(--(SUBSTITUTE(SUBSTITUTE(SUBSTITUTE(SUBSTITUTE(SUBSTITUTE(SUBSTITUTE(SUBSTITUTE(UPPER($W$3:$Y$20&amp;""),"⌢",""),"⌣",""),"⌵",""),"－",""),"-","")," ",""),"　","")="TP"&amp;UPPER($E37&amp;"")))*3+SUMPRODUCT(--(SUBSTITUTE(SUBSTITUTE(SUBSTITUTE(SUBSTITUTE(SUBSTITUTE(SUBSTITUTE(SUBSTITUTE(UPPER($AA$3:$AC$20&amp;""),"⌢",""),"⌣",""),"⌵",""),"－",""),"-","")," ",""),"　","")=UPPER($E37&amp;"")))+SUMPRODUCT(--(SUBSTITUTE(SUBSTITUTE(SUBSTITUTE(SUBSTITUTE(SUBSTITUTE(SUBSTITUTE(SUBSTITUTE(UPPER($AA$3:$AC$20&amp;""),"⌢",""),"⌣",""),"⌵",""),"－",""),"-","")," ",""),"　","")=UPPER($E37&amp;"")&amp;"DP"))*2+SUMPRODUCT(--(SUBSTITUTE(SUBSTITUTE(SUBSTITUTE(SUBSTITUTE(SUBSTITUTE(SUBSTITUTE(SUBSTITUTE(UPPER($AA$3:$AC$20&amp;""),"⌢",""),"⌣",""),"⌵",""),"－",""),"-","")," ",""),"　","")="DP"&amp;UPPER($E37&amp;"")))*2+SUMPRODUCT(--(SUBSTITUTE(SUBSTITUTE(SUBSTITUTE(SUBSTITUTE(SUBSTITUTE(SUBSTITUTE(SUBSTITUTE(UPPER($AA$3:$AC$20&amp;""),"⌢",""),"⌣",""),"⌵",""),"－",""),"-","")," ",""),"　","")=UPPER($E37&amp;"")&amp;"TP"))*3+SUMPRODUCT(--(SUBSTITUTE(SUBSTITUTE(SUBSTITUTE(SUBSTITUTE(SUBSTITUTE(SUBSTITUTE(SUBSTITUTE(UPPER($AA$3:$AC$20&amp;""),"⌢",""),"⌣",""),"⌵",""),"－",""),"-","")," ",""),"　","")="TP"&amp;UPPER($E37&amp;"")))*3+SUMPRODUCT(--(SUBSTITUTE(SUBSTITUTE(SUBSTITUTE(SUBSTITUTE(SUBSTITUTE(SUBSTITUTE(SUBSTITUTE(UPPER($AE$3:$AG$20&amp;""),"⌢",""),"⌣",""),"⌵",""),"－",""),"-","")," ",""),"　","")=UPPER($E37&amp;"")))+SUMPRODUCT(--(SUBSTITUTE(SUBSTITUTE(SUBSTITUTE(SUBSTITUTE(SUBSTITUTE(SUBSTITUTE(SUBSTITUTE(UPPER($AE$3:$AG$20&amp;""),"⌢",""),"⌣",""),"⌵",""),"－",""),"-","")," ",""),"　","")=UPPER($E37&amp;"")&amp;"DP"))*2+SUMPRODUCT(--(SUBSTITUTE(SUBSTITUTE(SUBSTITUTE(SUBSTITUTE(SUBSTITUTE(SUBSTITUTE(SUBSTITUTE(UPPER($AE$3:$AG$20&amp;""),"⌢",""),"⌣",""),"⌵",""),"－",""),"-","")," ",""),"　","")="DP"&amp;UPPER($E37&amp;"")))*2+SUMPRODUCT(--(SUBSTITUTE(SUBSTITUTE(SUBSTITUTE(SUBSTITUTE(SUBSTITUTE(SUBSTITUTE(SUBSTITUTE(UPPER($AE$3:$AG$20&amp;""),"⌢",""),"⌣",""),"⌵",""),"－",""),"-","")," ",""),"　","")=UPPER($E37&amp;"")&amp;"TP"))*3+SUMPRODUCT(--(SUBSTITUTE(SUBSTITUTE(SUBSTITUTE(SUBSTITUTE(SUBSTITUTE(SUBSTITUTE(SUBSTITUTE(UPPER($AE$3:$AG$20&amp;""),"⌢",""),"⌣",""),"⌵",""),"－",""),"-","")," ",""),"　","")="TP"&amp;UPPER($E37&amp;"")))*3)</f>
        <v>0</v>
      </c>
      <c r="B37" s="58"/>
      <c r="C37" s="58"/>
      <c r="D37" s="276"/>
      <c r="E37" s="166"/>
      <c r="F37" s="169"/>
      <c r="G37" s="172"/>
      <c r="H37" s="173"/>
      <c r="I37" s="76"/>
      <c r="J37" s="8"/>
      <c r="K37" s="172"/>
      <c r="L37" s="173"/>
      <c r="M37" s="76"/>
      <c r="N37" s="8"/>
      <c r="O37" s="172"/>
      <c r="P37" s="173"/>
      <c r="Q37" s="76"/>
      <c r="R37" s="8"/>
      <c r="S37" s="172"/>
      <c r="T37" s="173"/>
      <c r="U37" s="76"/>
      <c r="V37" s="8"/>
      <c r="W37" s="172"/>
      <c r="X37" s="173"/>
      <c r="Y37" s="76"/>
      <c r="Z37" s="8"/>
      <c r="AA37" s="172"/>
      <c r="AB37" s="173"/>
      <c r="AC37" s="76"/>
      <c r="AD37" s="8"/>
      <c r="AE37" s="173"/>
      <c r="AF37" s="173"/>
      <c r="AG37" s="76"/>
      <c r="AH37" s="8"/>
      <c r="AI37" s="44">
        <f t="shared" si="17"/>
        <v>0</v>
      </c>
      <c r="AJ37" s="44">
        <f>SUMPRODUCT(--(SUBSTITUTE(SUBSTITUTE(SUBSTITUTE(SUBSTITUTE(SUBSTITUTE(SUBSTITUTE(SUBSTITUTE(UPPER(G37:AG37&amp;""),"⌢",""),"⌣",""),"⌵",""),"－",""),"-","")," ",""),"　","")="R"))+SUMPRODUCT(--(SUBSTITUTE(SUBSTITUTE(SUBSTITUTE(SUBSTITUTE(SUBSTITUTE(SUBSTITUTE(SUBSTITUTE(UPPER(G37:AG37&amp;""),"⌢",""),"⌣",""),"⌵",""),"－",""),"-","")," ",""),"　","")="HR"))*2</f>
        <v>0</v>
      </c>
      <c r="AK37" s="44">
        <f t="shared" si="19"/>
        <v>0</v>
      </c>
      <c r="AL37" s="44">
        <f>$A37</f>
        <v>0</v>
      </c>
      <c r="AM37" s="295"/>
    </row>
    <row r="38" spans="1:46" ht="15" customHeight="1">
      <c r="A38" s="58">
        <f>IF($E38="",0,SUMPRODUCT(--(SUBSTITUTE(SUBSTITUTE(SUBSTITUTE(SUBSTITUTE(SUBSTITUTE(SUBSTITUTE(SUBSTITUTE(UPPER($G$3:$I$20&amp;""),"⌢",""),"⌣",""),"⌵",""),"－",""),"-","")," ",""),"　","")=UPPER($E38&amp;"")))+SUMPRODUCT(--(SUBSTITUTE(SUBSTITUTE(SUBSTITUTE(SUBSTITUTE(SUBSTITUTE(SUBSTITUTE(SUBSTITUTE(UPPER($G$3:$I$20&amp;""),"⌢",""),"⌣",""),"⌵",""),"－",""),"-","")," ",""),"　","")=UPPER($E38&amp;"")&amp;"DP"))*2+SUMPRODUCT(--(SUBSTITUTE(SUBSTITUTE(SUBSTITUTE(SUBSTITUTE(SUBSTITUTE(SUBSTITUTE(SUBSTITUTE(UPPER($G$3:$I$20&amp;""),"⌢",""),"⌣",""),"⌵",""),"－",""),"-","")," ",""),"　","")="DP"&amp;UPPER($E38&amp;"")))*2+SUMPRODUCT(--(SUBSTITUTE(SUBSTITUTE(SUBSTITUTE(SUBSTITUTE(SUBSTITUTE(SUBSTITUTE(SUBSTITUTE(UPPER($G$3:$I$20&amp;""),"⌢",""),"⌣",""),"⌵",""),"－",""),"-","")," ",""),"　","")=UPPER($E38&amp;"")&amp;"TP"))*3+SUMPRODUCT(--(SUBSTITUTE(SUBSTITUTE(SUBSTITUTE(SUBSTITUTE(SUBSTITUTE(SUBSTITUTE(SUBSTITUTE(UPPER($G$3:$I$20&amp;""),"⌢",""),"⌣",""),"⌵",""),"－",""),"-","")," ",""),"　","")="TP"&amp;UPPER($E38&amp;"")))*3+SUMPRODUCT(--(SUBSTITUTE(SUBSTITUTE(SUBSTITUTE(SUBSTITUTE(SUBSTITUTE(SUBSTITUTE(SUBSTITUTE(UPPER($K$3:$M$20&amp;""),"⌢",""),"⌣",""),"⌵",""),"－",""),"-","")," ",""),"　","")=UPPER($E38&amp;"")))+SUMPRODUCT(--(SUBSTITUTE(SUBSTITUTE(SUBSTITUTE(SUBSTITUTE(SUBSTITUTE(SUBSTITUTE(SUBSTITUTE(UPPER($K$3:$M$20&amp;""),"⌢",""),"⌣",""),"⌵",""),"－",""),"-","")," ",""),"　","")=UPPER($E38&amp;"")&amp;"DP"))*2+SUMPRODUCT(--(SUBSTITUTE(SUBSTITUTE(SUBSTITUTE(SUBSTITUTE(SUBSTITUTE(SUBSTITUTE(SUBSTITUTE(UPPER($K$3:$M$20&amp;""),"⌢",""),"⌣",""),"⌵",""),"－",""),"-","")," ",""),"　","")="DP"&amp;UPPER($E38&amp;"")))*2+SUMPRODUCT(--(SUBSTITUTE(SUBSTITUTE(SUBSTITUTE(SUBSTITUTE(SUBSTITUTE(SUBSTITUTE(SUBSTITUTE(UPPER($K$3:$M$20&amp;""),"⌢",""),"⌣",""),"⌵",""),"－",""),"-","")," ",""),"　","")=UPPER($E38&amp;"")&amp;"TP"))*3+SUMPRODUCT(--(SUBSTITUTE(SUBSTITUTE(SUBSTITUTE(SUBSTITUTE(SUBSTITUTE(SUBSTITUTE(SUBSTITUTE(UPPER($K$3:$M$20&amp;""),"⌢",""),"⌣",""),"⌵",""),"－",""),"-","")," ",""),"　","")="TP"&amp;UPPER($E38&amp;"")))*3+SUMPRODUCT(--(SUBSTITUTE(SUBSTITUTE(SUBSTITUTE(SUBSTITUTE(SUBSTITUTE(SUBSTITUTE(SUBSTITUTE(UPPER($O$3:$Q$20&amp;""),"⌢",""),"⌣",""),"⌵",""),"－",""),"-","")," ",""),"　","")=UPPER($E38&amp;"")))+SUMPRODUCT(--(SUBSTITUTE(SUBSTITUTE(SUBSTITUTE(SUBSTITUTE(SUBSTITUTE(SUBSTITUTE(SUBSTITUTE(UPPER($O$3:$Q$20&amp;""),"⌢",""),"⌣",""),"⌵",""),"－",""),"-","")," ",""),"　","")=UPPER($E38&amp;"")&amp;"DP"))*2+SUMPRODUCT(--(SUBSTITUTE(SUBSTITUTE(SUBSTITUTE(SUBSTITUTE(SUBSTITUTE(SUBSTITUTE(SUBSTITUTE(UPPER($O$3:$Q$20&amp;""),"⌢",""),"⌣",""),"⌵",""),"－",""),"-","")," ",""),"　","")="DP"&amp;UPPER($E38&amp;"")))*2+SUMPRODUCT(--(SUBSTITUTE(SUBSTITUTE(SUBSTITUTE(SUBSTITUTE(SUBSTITUTE(SUBSTITUTE(SUBSTITUTE(UPPER($O$3:$Q$20&amp;""),"⌢",""),"⌣",""),"⌵",""),"－",""),"-","")," ",""),"　","")=UPPER($E38&amp;"")&amp;"TP"))*3+SUMPRODUCT(--(SUBSTITUTE(SUBSTITUTE(SUBSTITUTE(SUBSTITUTE(SUBSTITUTE(SUBSTITUTE(SUBSTITUTE(UPPER($O$3:$Q$20&amp;""),"⌢",""),"⌣",""),"⌵",""),"－",""),"-","")," ",""),"　","")="TP"&amp;UPPER($E38&amp;"")))*3+SUMPRODUCT(--(SUBSTITUTE(SUBSTITUTE(SUBSTITUTE(SUBSTITUTE(SUBSTITUTE(SUBSTITUTE(SUBSTITUTE(UPPER($S$3:$U$20&amp;""),"⌢",""),"⌣",""),"⌵",""),"－",""),"-","")," ",""),"　","")=UPPER($E38&amp;"")))+SUMPRODUCT(--(SUBSTITUTE(SUBSTITUTE(SUBSTITUTE(SUBSTITUTE(SUBSTITUTE(SUBSTITUTE(SUBSTITUTE(UPPER($S$3:$U$20&amp;""),"⌢",""),"⌣",""),"⌵",""),"－",""),"-","")," ",""),"　","")=UPPER($E38&amp;"")&amp;"DP"))*2+SUMPRODUCT(--(SUBSTITUTE(SUBSTITUTE(SUBSTITUTE(SUBSTITUTE(SUBSTITUTE(SUBSTITUTE(SUBSTITUTE(UPPER($S$3:$U$20&amp;""),"⌢",""),"⌣",""),"⌵",""),"－",""),"-","")," ",""),"　","")="DP"&amp;UPPER($E38&amp;"")))*2+SUMPRODUCT(--(SUBSTITUTE(SUBSTITUTE(SUBSTITUTE(SUBSTITUTE(SUBSTITUTE(SUBSTITUTE(SUBSTITUTE(UPPER($S$3:$U$20&amp;""),"⌢",""),"⌣",""),"⌵",""),"－",""),"-","")," ",""),"　","")=UPPER($E38&amp;"")&amp;"TP"))*3+SUMPRODUCT(--(SUBSTITUTE(SUBSTITUTE(SUBSTITUTE(SUBSTITUTE(SUBSTITUTE(SUBSTITUTE(SUBSTITUTE(UPPER($S$3:$U$20&amp;""),"⌢",""),"⌣",""),"⌵",""),"－",""),"-","")," ",""),"　","")="TP"&amp;UPPER($E38&amp;"")))*3+SUMPRODUCT(--(SUBSTITUTE(SUBSTITUTE(SUBSTITUTE(SUBSTITUTE(SUBSTITUTE(SUBSTITUTE(SUBSTITUTE(UPPER($W$3:$Y$20&amp;""),"⌢",""),"⌣",""),"⌵",""),"－",""),"-","")," ",""),"　","")=UPPER($E38&amp;"")))+SUMPRODUCT(--(SUBSTITUTE(SUBSTITUTE(SUBSTITUTE(SUBSTITUTE(SUBSTITUTE(SUBSTITUTE(SUBSTITUTE(UPPER($W$3:$Y$20&amp;""),"⌢",""),"⌣",""),"⌵",""),"－",""),"-","")," ",""),"　","")=UPPER($E38&amp;"")&amp;"DP"))*2+SUMPRODUCT(--(SUBSTITUTE(SUBSTITUTE(SUBSTITUTE(SUBSTITUTE(SUBSTITUTE(SUBSTITUTE(SUBSTITUTE(UPPER($W$3:$Y$20&amp;""),"⌢",""),"⌣",""),"⌵",""),"－",""),"-","")," ",""),"　","")="DP"&amp;UPPER($E38&amp;"")))*2+SUMPRODUCT(--(SUBSTITUTE(SUBSTITUTE(SUBSTITUTE(SUBSTITUTE(SUBSTITUTE(SUBSTITUTE(SUBSTITUTE(UPPER($W$3:$Y$20&amp;""),"⌢",""),"⌣",""),"⌵",""),"－",""),"-","")," ",""),"　","")=UPPER($E38&amp;"")&amp;"TP"))*3+SUMPRODUCT(--(SUBSTITUTE(SUBSTITUTE(SUBSTITUTE(SUBSTITUTE(SUBSTITUTE(SUBSTITUTE(SUBSTITUTE(UPPER($W$3:$Y$20&amp;""),"⌢",""),"⌣",""),"⌵",""),"－",""),"-","")," ",""),"　","")="TP"&amp;UPPER($E38&amp;"")))*3+SUMPRODUCT(--(SUBSTITUTE(SUBSTITUTE(SUBSTITUTE(SUBSTITUTE(SUBSTITUTE(SUBSTITUTE(SUBSTITUTE(UPPER($AA$3:$AC$20&amp;""),"⌢",""),"⌣",""),"⌵",""),"－",""),"-","")," ",""),"　","")=UPPER($E38&amp;"")))+SUMPRODUCT(--(SUBSTITUTE(SUBSTITUTE(SUBSTITUTE(SUBSTITUTE(SUBSTITUTE(SUBSTITUTE(SUBSTITUTE(UPPER($AA$3:$AC$20&amp;""),"⌢",""),"⌣",""),"⌵",""),"－",""),"-","")," ",""),"　","")=UPPER($E38&amp;"")&amp;"DP"))*2+SUMPRODUCT(--(SUBSTITUTE(SUBSTITUTE(SUBSTITUTE(SUBSTITUTE(SUBSTITUTE(SUBSTITUTE(SUBSTITUTE(UPPER($AA$3:$AC$20&amp;""),"⌢",""),"⌣",""),"⌵",""),"－",""),"-","")," ",""),"　","")="DP"&amp;UPPER($E38&amp;"")))*2+SUMPRODUCT(--(SUBSTITUTE(SUBSTITUTE(SUBSTITUTE(SUBSTITUTE(SUBSTITUTE(SUBSTITUTE(SUBSTITUTE(UPPER($AA$3:$AC$20&amp;""),"⌢",""),"⌣",""),"⌵",""),"－",""),"-","")," ",""),"　","")=UPPER($E38&amp;"")&amp;"TP"))*3+SUMPRODUCT(--(SUBSTITUTE(SUBSTITUTE(SUBSTITUTE(SUBSTITUTE(SUBSTITUTE(SUBSTITUTE(SUBSTITUTE(UPPER($AA$3:$AC$20&amp;""),"⌢",""),"⌣",""),"⌵",""),"－",""),"-","")," ",""),"　","")="TP"&amp;UPPER($E38&amp;"")))*3+SUMPRODUCT(--(SUBSTITUTE(SUBSTITUTE(SUBSTITUTE(SUBSTITUTE(SUBSTITUTE(SUBSTITUTE(SUBSTITUTE(UPPER($AE$3:$AG$20&amp;""),"⌢",""),"⌣",""),"⌵",""),"－",""),"-","")," ",""),"　","")=UPPER($E38&amp;"")))+SUMPRODUCT(--(SUBSTITUTE(SUBSTITUTE(SUBSTITUTE(SUBSTITUTE(SUBSTITUTE(SUBSTITUTE(SUBSTITUTE(UPPER($AE$3:$AG$20&amp;""),"⌢",""),"⌣",""),"⌵",""),"－",""),"-","")," ",""),"　","")=UPPER($E38&amp;"")&amp;"DP"))*2+SUMPRODUCT(--(SUBSTITUTE(SUBSTITUTE(SUBSTITUTE(SUBSTITUTE(SUBSTITUTE(SUBSTITUTE(SUBSTITUTE(UPPER($AE$3:$AG$20&amp;""),"⌢",""),"⌣",""),"⌵",""),"－",""),"-","")," ",""),"　","")="DP"&amp;UPPER($E38&amp;"")))*2+SUMPRODUCT(--(SUBSTITUTE(SUBSTITUTE(SUBSTITUTE(SUBSTITUTE(SUBSTITUTE(SUBSTITUTE(SUBSTITUTE(UPPER($AE$3:$AG$20&amp;""),"⌢",""),"⌣",""),"⌵",""),"－",""),"-","")," ",""),"　","")=UPPER($E38&amp;"")&amp;"TP"))*3+SUMPRODUCT(--(SUBSTITUTE(SUBSTITUTE(SUBSTITUTE(SUBSTITUTE(SUBSTITUTE(SUBSTITUTE(SUBSTITUTE(UPPER($AE$3:$AG$20&amp;""),"⌢",""),"⌣",""),"⌵",""),"－",""),"-","")," ",""),"　","")="TP"&amp;UPPER($E38&amp;"")))*3)</f>
        <v>1</v>
      </c>
      <c r="B38" s="58"/>
      <c r="C38" s="58"/>
      <c r="D38" s="274">
        <v>6</v>
      </c>
      <c r="E38" s="166" t="s">
        <v>171</v>
      </c>
      <c r="F38" s="169" t="s">
        <v>76</v>
      </c>
      <c r="G38" s="175"/>
      <c r="H38" s="176"/>
      <c r="I38" s="77"/>
      <c r="J38" s="8"/>
      <c r="K38" s="175" t="s">
        <v>183</v>
      </c>
      <c r="L38" s="176"/>
      <c r="M38" s="77"/>
      <c r="N38" s="8"/>
      <c r="O38" s="175" t="s">
        <v>183</v>
      </c>
      <c r="P38" s="176"/>
      <c r="Q38" s="77"/>
      <c r="R38" s="8"/>
      <c r="S38" s="175" t="s">
        <v>183</v>
      </c>
      <c r="T38" s="176"/>
      <c r="U38" s="77"/>
      <c r="V38" s="8"/>
      <c r="W38" s="175" t="s">
        <v>183</v>
      </c>
      <c r="X38" s="176"/>
      <c r="Y38" s="77"/>
      <c r="Z38" s="8"/>
      <c r="AA38" s="175"/>
      <c r="AB38" s="176"/>
      <c r="AC38" s="77"/>
      <c r="AD38" s="8"/>
      <c r="AE38" s="176"/>
      <c r="AF38" s="176"/>
      <c r="AG38" s="77"/>
      <c r="AH38" s="8"/>
      <c r="AI38" s="44">
        <f t="shared" si="17"/>
        <v>4</v>
      </c>
      <c r="AJ38" s="44">
        <f>SUMPRODUCT(--(SUBSTITUTE(SUBSTITUTE(SUBSTITUTE(SUBSTITUTE(SUBSTITUTE(SUBSTITUTE(SUBSTITUTE(UPPER(G38:AG38&amp;""),"⌢",""),"⌣",""),"⌵",""),"－",""),"-","")," ",""),"　","")="R"))+SUMPRODUCT(--(SUBSTITUTE(SUBSTITUTE(SUBSTITUTE(SUBSTITUTE(SUBSTITUTE(SUBSTITUTE(SUBSTITUTE(UPPER(G38:AG38&amp;""),"⌢",""),"⌣",""),"⌵",""),"－",""),"-","")," ",""),"　","")="HR"))*2</f>
        <v>0</v>
      </c>
      <c r="AK38" s="44">
        <f t="shared" si="19"/>
        <v>4</v>
      </c>
      <c r="AL38" s="44">
        <f>$A38</f>
        <v>1</v>
      </c>
      <c r="AM38" s="295"/>
    </row>
    <row r="39" spans="1:46" ht="15" customHeight="1">
      <c r="A39" s="58">
        <f>IF($E39="",0,SUMPRODUCT(--(SUBSTITUTE(SUBSTITUTE(SUBSTITUTE(SUBSTITUTE(SUBSTITUTE(SUBSTITUTE(SUBSTITUTE(UPPER($G$3:$I$20&amp;""),"⌢",""),"⌣",""),"⌵",""),"－",""),"-","")," ",""),"　","")=UPPER($E39&amp;"")))+SUMPRODUCT(--(SUBSTITUTE(SUBSTITUTE(SUBSTITUTE(SUBSTITUTE(SUBSTITUTE(SUBSTITUTE(SUBSTITUTE(UPPER($G$3:$I$20&amp;""),"⌢",""),"⌣",""),"⌵",""),"－",""),"-","")," ",""),"　","")=UPPER($E39&amp;"")&amp;"DP"))*2+SUMPRODUCT(--(SUBSTITUTE(SUBSTITUTE(SUBSTITUTE(SUBSTITUTE(SUBSTITUTE(SUBSTITUTE(SUBSTITUTE(UPPER($G$3:$I$20&amp;""),"⌢",""),"⌣",""),"⌵",""),"－",""),"-","")," ",""),"　","")="DP"&amp;UPPER($E39&amp;"")))*2+SUMPRODUCT(--(SUBSTITUTE(SUBSTITUTE(SUBSTITUTE(SUBSTITUTE(SUBSTITUTE(SUBSTITUTE(SUBSTITUTE(UPPER($G$3:$I$20&amp;""),"⌢",""),"⌣",""),"⌵",""),"－",""),"-","")," ",""),"　","")=UPPER($E39&amp;"")&amp;"TP"))*3+SUMPRODUCT(--(SUBSTITUTE(SUBSTITUTE(SUBSTITUTE(SUBSTITUTE(SUBSTITUTE(SUBSTITUTE(SUBSTITUTE(UPPER($G$3:$I$20&amp;""),"⌢",""),"⌣",""),"⌵",""),"－",""),"-","")," ",""),"　","")="TP"&amp;UPPER($E39&amp;"")))*3+SUMPRODUCT(--(SUBSTITUTE(SUBSTITUTE(SUBSTITUTE(SUBSTITUTE(SUBSTITUTE(SUBSTITUTE(SUBSTITUTE(UPPER($K$3:$M$20&amp;""),"⌢",""),"⌣",""),"⌵",""),"－",""),"-","")," ",""),"　","")=UPPER($E39&amp;"")))+SUMPRODUCT(--(SUBSTITUTE(SUBSTITUTE(SUBSTITUTE(SUBSTITUTE(SUBSTITUTE(SUBSTITUTE(SUBSTITUTE(UPPER($K$3:$M$20&amp;""),"⌢",""),"⌣",""),"⌵",""),"－",""),"-","")," ",""),"　","")=UPPER($E39&amp;"")&amp;"DP"))*2+SUMPRODUCT(--(SUBSTITUTE(SUBSTITUTE(SUBSTITUTE(SUBSTITUTE(SUBSTITUTE(SUBSTITUTE(SUBSTITUTE(UPPER($K$3:$M$20&amp;""),"⌢",""),"⌣",""),"⌵",""),"－",""),"-","")," ",""),"　","")="DP"&amp;UPPER($E39&amp;"")))*2+SUMPRODUCT(--(SUBSTITUTE(SUBSTITUTE(SUBSTITUTE(SUBSTITUTE(SUBSTITUTE(SUBSTITUTE(SUBSTITUTE(UPPER($K$3:$M$20&amp;""),"⌢",""),"⌣",""),"⌵",""),"－",""),"-","")," ",""),"　","")=UPPER($E39&amp;"")&amp;"TP"))*3+SUMPRODUCT(--(SUBSTITUTE(SUBSTITUTE(SUBSTITUTE(SUBSTITUTE(SUBSTITUTE(SUBSTITUTE(SUBSTITUTE(UPPER($K$3:$M$20&amp;""),"⌢",""),"⌣",""),"⌵",""),"－",""),"-","")," ",""),"　","")="TP"&amp;UPPER($E39&amp;"")))*3+SUMPRODUCT(--(SUBSTITUTE(SUBSTITUTE(SUBSTITUTE(SUBSTITUTE(SUBSTITUTE(SUBSTITUTE(SUBSTITUTE(UPPER($O$3:$Q$20&amp;""),"⌢",""),"⌣",""),"⌵",""),"－",""),"-","")," ",""),"　","")=UPPER($E39&amp;"")))+SUMPRODUCT(--(SUBSTITUTE(SUBSTITUTE(SUBSTITUTE(SUBSTITUTE(SUBSTITUTE(SUBSTITUTE(SUBSTITUTE(UPPER($O$3:$Q$20&amp;""),"⌢",""),"⌣",""),"⌵",""),"－",""),"-","")," ",""),"　","")=UPPER($E39&amp;"")&amp;"DP"))*2+SUMPRODUCT(--(SUBSTITUTE(SUBSTITUTE(SUBSTITUTE(SUBSTITUTE(SUBSTITUTE(SUBSTITUTE(SUBSTITUTE(UPPER($O$3:$Q$20&amp;""),"⌢",""),"⌣",""),"⌵",""),"－",""),"-","")," ",""),"　","")="DP"&amp;UPPER($E39&amp;"")))*2+SUMPRODUCT(--(SUBSTITUTE(SUBSTITUTE(SUBSTITUTE(SUBSTITUTE(SUBSTITUTE(SUBSTITUTE(SUBSTITUTE(UPPER($O$3:$Q$20&amp;""),"⌢",""),"⌣",""),"⌵",""),"－",""),"-","")," ",""),"　","")=UPPER($E39&amp;"")&amp;"TP"))*3+SUMPRODUCT(--(SUBSTITUTE(SUBSTITUTE(SUBSTITUTE(SUBSTITUTE(SUBSTITUTE(SUBSTITUTE(SUBSTITUTE(UPPER($O$3:$Q$20&amp;""),"⌢",""),"⌣",""),"⌵",""),"－",""),"-","")," ",""),"　","")="TP"&amp;UPPER($E39&amp;"")))*3+SUMPRODUCT(--(SUBSTITUTE(SUBSTITUTE(SUBSTITUTE(SUBSTITUTE(SUBSTITUTE(SUBSTITUTE(SUBSTITUTE(UPPER($S$3:$U$20&amp;""),"⌢",""),"⌣",""),"⌵",""),"－",""),"-","")," ",""),"　","")=UPPER($E39&amp;"")))+SUMPRODUCT(--(SUBSTITUTE(SUBSTITUTE(SUBSTITUTE(SUBSTITUTE(SUBSTITUTE(SUBSTITUTE(SUBSTITUTE(UPPER($S$3:$U$20&amp;""),"⌢",""),"⌣",""),"⌵",""),"－",""),"-","")," ",""),"　","")=UPPER($E39&amp;"")&amp;"DP"))*2+SUMPRODUCT(--(SUBSTITUTE(SUBSTITUTE(SUBSTITUTE(SUBSTITUTE(SUBSTITUTE(SUBSTITUTE(SUBSTITUTE(UPPER($S$3:$U$20&amp;""),"⌢",""),"⌣",""),"⌵",""),"－",""),"-","")," ",""),"　","")="DP"&amp;UPPER($E39&amp;"")))*2+SUMPRODUCT(--(SUBSTITUTE(SUBSTITUTE(SUBSTITUTE(SUBSTITUTE(SUBSTITUTE(SUBSTITUTE(SUBSTITUTE(UPPER($S$3:$U$20&amp;""),"⌢",""),"⌣",""),"⌵",""),"－",""),"-","")," ",""),"　","")=UPPER($E39&amp;"")&amp;"TP"))*3+SUMPRODUCT(--(SUBSTITUTE(SUBSTITUTE(SUBSTITUTE(SUBSTITUTE(SUBSTITUTE(SUBSTITUTE(SUBSTITUTE(UPPER($S$3:$U$20&amp;""),"⌢",""),"⌣",""),"⌵",""),"－",""),"-","")," ",""),"　","")="TP"&amp;UPPER($E39&amp;"")))*3+SUMPRODUCT(--(SUBSTITUTE(SUBSTITUTE(SUBSTITUTE(SUBSTITUTE(SUBSTITUTE(SUBSTITUTE(SUBSTITUTE(UPPER($W$3:$Y$20&amp;""),"⌢",""),"⌣",""),"⌵",""),"－",""),"-","")," ",""),"　","")=UPPER($E39&amp;"")))+SUMPRODUCT(--(SUBSTITUTE(SUBSTITUTE(SUBSTITUTE(SUBSTITUTE(SUBSTITUTE(SUBSTITUTE(SUBSTITUTE(UPPER($W$3:$Y$20&amp;""),"⌢",""),"⌣",""),"⌵",""),"－",""),"-","")," ",""),"　","")=UPPER($E39&amp;"")&amp;"DP"))*2+SUMPRODUCT(--(SUBSTITUTE(SUBSTITUTE(SUBSTITUTE(SUBSTITUTE(SUBSTITUTE(SUBSTITUTE(SUBSTITUTE(UPPER($W$3:$Y$20&amp;""),"⌢",""),"⌣",""),"⌵",""),"－",""),"-","")," ",""),"　","")="DP"&amp;UPPER($E39&amp;"")))*2+SUMPRODUCT(--(SUBSTITUTE(SUBSTITUTE(SUBSTITUTE(SUBSTITUTE(SUBSTITUTE(SUBSTITUTE(SUBSTITUTE(UPPER($W$3:$Y$20&amp;""),"⌢",""),"⌣",""),"⌵",""),"－",""),"-","")," ",""),"　","")=UPPER($E39&amp;"")&amp;"TP"))*3+SUMPRODUCT(--(SUBSTITUTE(SUBSTITUTE(SUBSTITUTE(SUBSTITUTE(SUBSTITUTE(SUBSTITUTE(SUBSTITUTE(UPPER($W$3:$Y$20&amp;""),"⌢",""),"⌣",""),"⌵",""),"－",""),"-","")," ",""),"　","")="TP"&amp;UPPER($E39&amp;"")))*3+SUMPRODUCT(--(SUBSTITUTE(SUBSTITUTE(SUBSTITUTE(SUBSTITUTE(SUBSTITUTE(SUBSTITUTE(SUBSTITUTE(UPPER($AA$3:$AC$20&amp;""),"⌢",""),"⌣",""),"⌵",""),"－",""),"-","")," ",""),"　","")=UPPER($E39&amp;"")))+SUMPRODUCT(--(SUBSTITUTE(SUBSTITUTE(SUBSTITUTE(SUBSTITUTE(SUBSTITUTE(SUBSTITUTE(SUBSTITUTE(UPPER($AA$3:$AC$20&amp;""),"⌢",""),"⌣",""),"⌵",""),"－",""),"-","")," ",""),"　","")=UPPER($E39&amp;"")&amp;"DP"))*2+SUMPRODUCT(--(SUBSTITUTE(SUBSTITUTE(SUBSTITUTE(SUBSTITUTE(SUBSTITUTE(SUBSTITUTE(SUBSTITUTE(UPPER($AA$3:$AC$20&amp;""),"⌢",""),"⌣",""),"⌵",""),"－",""),"-","")," ",""),"　","")="DP"&amp;UPPER($E39&amp;"")))*2+SUMPRODUCT(--(SUBSTITUTE(SUBSTITUTE(SUBSTITUTE(SUBSTITUTE(SUBSTITUTE(SUBSTITUTE(SUBSTITUTE(UPPER($AA$3:$AC$20&amp;""),"⌢",""),"⌣",""),"⌵",""),"－",""),"-","")," ",""),"　","")=UPPER($E39&amp;"")&amp;"TP"))*3+SUMPRODUCT(--(SUBSTITUTE(SUBSTITUTE(SUBSTITUTE(SUBSTITUTE(SUBSTITUTE(SUBSTITUTE(SUBSTITUTE(UPPER($AA$3:$AC$20&amp;""),"⌢",""),"⌣",""),"⌵",""),"－",""),"-","")," ",""),"　","")="TP"&amp;UPPER($E39&amp;"")))*3+SUMPRODUCT(--(SUBSTITUTE(SUBSTITUTE(SUBSTITUTE(SUBSTITUTE(SUBSTITUTE(SUBSTITUTE(SUBSTITUTE(UPPER($AE$3:$AG$20&amp;""),"⌢",""),"⌣",""),"⌵",""),"－",""),"-","")," ",""),"　","")=UPPER($E39&amp;"")))+SUMPRODUCT(--(SUBSTITUTE(SUBSTITUTE(SUBSTITUTE(SUBSTITUTE(SUBSTITUTE(SUBSTITUTE(SUBSTITUTE(UPPER($AE$3:$AG$20&amp;""),"⌢",""),"⌣",""),"⌵",""),"－",""),"-","")," ",""),"　","")=UPPER($E39&amp;"")&amp;"DP"))*2+SUMPRODUCT(--(SUBSTITUTE(SUBSTITUTE(SUBSTITUTE(SUBSTITUTE(SUBSTITUTE(SUBSTITUTE(SUBSTITUTE(UPPER($AE$3:$AG$20&amp;""),"⌢",""),"⌣",""),"⌵",""),"－",""),"-","")," ",""),"　","")="DP"&amp;UPPER($E39&amp;"")))*2+SUMPRODUCT(--(SUBSTITUTE(SUBSTITUTE(SUBSTITUTE(SUBSTITUTE(SUBSTITUTE(SUBSTITUTE(SUBSTITUTE(UPPER($AE$3:$AG$20&amp;""),"⌢",""),"⌣",""),"⌵",""),"－",""),"-","")," ",""),"　","")=UPPER($E39&amp;"")&amp;"TP"))*3+SUMPRODUCT(--(SUBSTITUTE(SUBSTITUTE(SUBSTITUTE(SUBSTITUTE(SUBSTITUTE(SUBSTITUTE(SUBSTITUTE(UPPER($AE$3:$AG$20&amp;""),"⌢",""),"⌣",""),"⌵",""),"－",""),"-","")," ",""),"　","")="TP"&amp;UPPER($E39&amp;"")))*3)</f>
        <v>0</v>
      </c>
      <c r="B39" s="58"/>
      <c r="C39" s="58"/>
      <c r="D39" s="288"/>
      <c r="E39" s="166"/>
      <c r="F39" s="169"/>
      <c r="G39" s="170"/>
      <c r="H39" s="171"/>
      <c r="I39" s="75"/>
      <c r="J39" s="8"/>
      <c r="K39" s="170"/>
      <c r="L39" s="171"/>
      <c r="M39" s="75"/>
      <c r="N39" s="8"/>
      <c r="O39" s="170"/>
      <c r="P39" s="171"/>
      <c r="Q39" s="75"/>
      <c r="R39" s="8"/>
      <c r="S39" s="170"/>
      <c r="T39" s="171"/>
      <c r="U39" s="75"/>
      <c r="V39" s="8"/>
      <c r="W39" s="170"/>
      <c r="X39" s="171"/>
      <c r="Y39" s="75"/>
      <c r="Z39" s="8"/>
      <c r="AA39" s="170"/>
      <c r="AB39" s="171"/>
      <c r="AC39" s="75"/>
      <c r="AD39" s="8"/>
      <c r="AE39" s="171"/>
      <c r="AF39" s="171"/>
      <c r="AG39" s="75"/>
      <c r="AH39" s="8"/>
      <c r="AI39" s="44">
        <f t="shared" si="17"/>
        <v>0</v>
      </c>
      <c r="AJ39" s="44">
        <f>SUMPRODUCT(--(SUBSTITUTE(SUBSTITUTE(SUBSTITUTE(SUBSTITUTE(SUBSTITUTE(SUBSTITUTE(SUBSTITUTE(UPPER(G39:AG39&amp;""),"⌢",""),"⌣",""),"⌵",""),"－",""),"-","")," ",""),"　","")="R"))+SUMPRODUCT(--(SUBSTITUTE(SUBSTITUTE(SUBSTITUTE(SUBSTITUTE(SUBSTITUTE(SUBSTITUTE(SUBSTITUTE(UPPER(G39:AG39&amp;""),"⌢",""),"⌣",""),"⌵",""),"－",""),"-","")," ",""),"　","")="HR"))*2</f>
        <v>0</v>
      </c>
      <c r="AK39" s="44">
        <f t="shared" si="19"/>
        <v>0</v>
      </c>
      <c r="AL39" s="44">
        <f>$A39</f>
        <v>0</v>
      </c>
      <c r="AM39" s="295"/>
    </row>
    <row r="40" spans="1:46" ht="15" customHeight="1" thickBot="1">
      <c r="A40" s="58">
        <f>IF($E40="",0,SUMPRODUCT(--(SUBSTITUTE(SUBSTITUTE(SUBSTITUTE(SUBSTITUTE(SUBSTITUTE(SUBSTITUTE(SUBSTITUTE(UPPER($G$3:$I$20&amp;""),"⌢",""),"⌣",""),"⌵",""),"－",""),"-","")," ",""),"　","")=UPPER($E40&amp;"")))+SUMPRODUCT(--(SUBSTITUTE(SUBSTITUTE(SUBSTITUTE(SUBSTITUTE(SUBSTITUTE(SUBSTITUTE(SUBSTITUTE(UPPER($G$3:$I$20&amp;""),"⌢",""),"⌣",""),"⌵",""),"－",""),"-","")," ",""),"　","")=UPPER($E40&amp;"")&amp;"DP"))*2+SUMPRODUCT(--(SUBSTITUTE(SUBSTITUTE(SUBSTITUTE(SUBSTITUTE(SUBSTITUTE(SUBSTITUTE(SUBSTITUTE(UPPER($G$3:$I$20&amp;""),"⌢",""),"⌣",""),"⌵",""),"－",""),"-","")," ",""),"　","")="DP"&amp;UPPER($E40&amp;"")))*2+SUMPRODUCT(--(SUBSTITUTE(SUBSTITUTE(SUBSTITUTE(SUBSTITUTE(SUBSTITUTE(SUBSTITUTE(SUBSTITUTE(UPPER($G$3:$I$20&amp;""),"⌢",""),"⌣",""),"⌵",""),"－",""),"-","")," ",""),"　","")=UPPER($E40&amp;"")&amp;"TP"))*3+SUMPRODUCT(--(SUBSTITUTE(SUBSTITUTE(SUBSTITUTE(SUBSTITUTE(SUBSTITUTE(SUBSTITUTE(SUBSTITUTE(UPPER($G$3:$I$20&amp;""),"⌢",""),"⌣",""),"⌵",""),"－",""),"-","")," ",""),"　","")="TP"&amp;UPPER($E40&amp;"")))*3+SUMPRODUCT(--(SUBSTITUTE(SUBSTITUTE(SUBSTITUTE(SUBSTITUTE(SUBSTITUTE(SUBSTITUTE(SUBSTITUTE(UPPER($K$3:$M$20&amp;""),"⌢",""),"⌣",""),"⌵",""),"－",""),"-","")," ",""),"　","")=UPPER($E40&amp;"")))+SUMPRODUCT(--(SUBSTITUTE(SUBSTITUTE(SUBSTITUTE(SUBSTITUTE(SUBSTITUTE(SUBSTITUTE(SUBSTITUTE(UPPER($K$3:$M$20&amp;""),"⌢",""),"⌣",""),"⌵",""),"－",""),"-","")," ",""),"　","")=UPPER($E40&amp;"")&amp;"DP"))*2+SUMPRODUCT(--(SUBSTITUTE(SUBSTITUTE(SUBSTITUTE(SUBSTITUTE(SUBSTITUTE(SUBSTITUTE(SUBSTITUTE(UPPER($K$3:$M$20&amp;""),"⌢",""),"⌣",""),"⌵",""),"－",""),"-","")," ",""),"　","")="DP"&amp;UPPER($E40&amp;"")))*2+SUMPRODUCT(--(SUBSTITUTE(SUBSTITUTE(SUBSTITUTE(SUBSTITUTE(SUBSTITUTE(SUBSTITUTE(SUBSTITUTE(UPPER($K$3:$M$20&amp;""),"⌢",""),"⌣",""),"⌵",""),"－",""),"-","")," ",""),"　","")=UPPER($E40&amp;"")&amp;"TP"))*3+SUMPRODUCT(--(SUBSTITUTE(SUBSTITUTE(SUBSTITUTE(SUBSTITUTE(SUBSTITUTE(SUBSTITUTE(SUBSTITUTE(UPPER($K$3:$M$20&amp;""),"⌢",""),"⌣",""),"⌵",""),"－",""),"-","")," ",""),"　","")="TP"&amp;UPPER($E40&amp;"")))*3+SUMPRODUCT(--(SUBSTITUTE(SUBSTITUTE(SUBSTITUTE(SUBSTITUTE(SUBSTITUTE(SUBSTITUTE(SUBSTITUTE(UPPER($O$3:$Q$20&amp;""),"⌢",""),"⌣",""),"⌵",""),"－",""),"-","")," ",""),"　","")=UPPER($E40&amp;"")))+SUMPRODUCT(--(SUBSTITUTE(SUBSTITUTE(SUBSTITUTE(SUBSTITUTE(SUBSTITUTE(SUBSTITUTE(SUBSTITUTE(UPPER($O$3:$Q$20&amp;""),"⌢",""),"⌣",""),"⌵",""),"－",""),"-","")," ",""),"　","")=UPPER($E40&amp;"")&amp;"DP"))*2+SUMPRODUCT(--(SUBSTITUTE(SUBSTITUTE(SUBSTITUTE(SUBSTITUTE(SUBSTITUTE(SUBSTITUTE(SUBSTITUTE(UPPER($O$3:$Q$20&amp;""),"⌢",""),"⌣",""),"⌵",""),"－",""),"-","")," ",""),"　","")="DP"&amp;UPPER($E40&amp;"")))*2+SUMPRODUCT(--(SUBSTITUTE(SUBSTITUTE(SUBSTITUTE(SUBSTITUTE(SUBSTITUTE(SUBSTITUTE(SUBSTITUTE(UPPER($O$3:$Q$20&amp;""),"⌢",""),"⌣",""),"⌵",""),"－",""),"-","")," ",""),"　","")=UPPER($E40&amp;"")&amp;"TP"))*3+SUMPRODUCT(--(SUBSTITUTE(SUBSTITUTE(SUBSTITUTE(SUBSTITUTE(SUBSTITUTE(SUBSTITUTE(SUBSTITUTE(UPPER($O$3:$Q$20&amp;""),"⌢",""),"⌣",""),"⌵",""),"－",""),"-","")," ",""),"　","")="TP"&amp;UPPER($E40&amp;"")))*3+SUMPRODUCT(--(SUBSTITUTE(SUBSTITUTE(SUBSTITUTE(SUBSTITUTE(SUBSTITUTE(SUBSTITUTE(SUBSTITUTE(UPPER($S$3:$U$20&amp;""),"⌢",""),"⌣",""),"⌵",""),"－",""),"-","")," ",""),"　","")=UPPER($E40&amp;"")))+SUMPRODUCT(--(SUBSTITUTE(SUBSTITUTE(SUBSTITUTE(SUBSTITUTE(SUBSTITUTE(SUBSTITUTE(SUBSTITUTE(UPPER($S$3:$U$20&amp;""),"⌢",""),"⌣",""),"⌵",""),"－",""),"-","")," ",""),"　","")=UPPER($E40&amp;"")&amp;"DP"))*2+SUMPRODUCT(--(SUBSTITUTE(SUBSTITUTE(SUBSTITUTE(SUBSTITUTE(SUBSTITUTE(SUBSTITUTE(SUBSTITUTE(UPPER($S$3:$U$20&amp;""),"⌢",""),"⌣",""),"⌵",""),"－",""),"-","")," ",""),"　","")="DP"&amp;UPPER($E40&amp;"")))*2+SUMPRODUCT(--(SUBSTITUTE(SUBSTITUTE(SUBSTITUTE(SUBSTITUTE(SUBSTITUTE(SUBSTITUTE(SUBSTITUTE(UPPER($S$3:$U$20&amp;""),"⌢",""),"⌣",""),"⌵",""),"－",""),"-","")," ",""),"　","")=UPPER($E40&amp;"")&amp;"TP"))*3+SUMPRODUCT(--(SUBSTITUTE(SUBSTITUTE(SUBSTITUTE(SUBSTITUTE(SUBSTITUTE(SUBSTITUTE(SUBSTITUTE(UPPER($S$3:$U$20&amp;""),"⌢",""),"⌣",""),"⌵",""),"－",""),"-","")," ",""),"　","")="TP"&amp;UPPER($E40&amp;"")))*3+SUMPRODUCT(--(SUBSTITUTE(SUBSTITUTE(SUBSTITUTE(SUBSTITUTE(SUBSTITUTE(SUBSTITUTE(SUBSTITUTE(UPPER($W$3:$Y$20&amp;""),"⌢",""),"⌣",""),"⌵",""),"－",""),"-","")," ",""),"　","")=UPPER($E40&amp;"")))+SUMPRODUCT(--(SUBSTITUTE(SUBSTITUTE(SUBSTITUTE(SUBSTITUTE(SUBSTITUTE(SUBSTITUTE(SUBSTITUTE(UPPER($W$3:$Y$20&amp;""),"⌢",""),"⌣",""),"⌵",""),"－",""),"-","")," ",""),"　","")=UPPER($E40&amp;"")&amp;"DP"))*2+SUMPRODUCT(--(SUBSTITUTE(SUBSTITUTE(SUBSTITUTE(SUBSTITUTE(SUBSTITUTE(SUBSTITUTE(SUBSTITUTE(UPPER($W$3:$Y$20&amp;""),"⌢",""),"⌣",""),"⌵",""),"－",""),"-","")," ",""),"　","")="DP"&amp;UPPER($E40&amp;"")))*2+SUMPRODUCT(--(SUBSTITUTE(SUBSTITUTE(SUBSTITUTE(SUBSTITUTE(SUBSTITUTE(SUBSTITUTE(SUBSTITUTE(UPPER($W$3:$Y$20&amp;""),"⌢",""),"⌣",""),"⌵",""),"－",""),"-","")," ",""),"　","")=UPPER($E40&amp;"")&amp;"TP"))*3+SUMPRODUCT(--(SUBSTITUTE(SUBSTITUTE(SUBSTITUTE(SUBSTITUTE(SUBSTITUTE(SUBSTITUTE(SUBSTITUTE(UPPER($W$3:$Y$20&amp;""),"⌢",""),"⌣",""),"⌵",""),"－",""),"-","")," ",""),"　","")="TP"&amp;UPPER($E40&amp;"")))*3+SUMPRODUCT(--(SUBSTITUTE(SUBSTITUTE(SUBSTITUTE(SUBSTITUTE(SUBSTITUTE(SUBSTITUTE(SUBSTITUTE(UPPER($AA$3:$AC$20&amp;""),"⌢",""),"⌣",""),"⌵",""),"－",""),"-","")," ",""),"　","")=UPPER($E40&amp;"")))+SUMPRODUCT(--(SUBSTITUTE(SUBSTITUTE(SUBSTITUTE(SUBSTITUTE(SUBSTITUTE(SUBSTITUTE(SUBSTITUTE(UPPER($AA$3:$AC$20&amp;""),"⌢",""),"⌣",""),"⌵",""),"－",""),"-","")," ",""),"　","")=UPPER($E40&amp;"")&amp;"DP"))*2+SUMPRODUCT(--(SUBSTITUTE(SUBSTITUTE(SUBSTITUTE(SUBSTITUTE(SUBSTITUTE(SUBSTITUTE(SUBSTITUTE(UPPER($AA$3:$AC$20&amp;""),"⌢",""),"⌣",""),"⌵",""),"－",""),"-","")," ",""),"　","")="DP"&amp;UPPER($E40&amp;"")))*2+SUMPRODUCT(--(SUBSTITUTE(SUBSTITUTE(SUBSTITUTE(SUBSTITUTE(SUBSTITUTE(SUBSTITUTE(SUBSTITUTE(UPPER($AA$3:$AC$20&amp;""),"⌢",""),"⌣",""),"⌵",""),"－",""),"-","")," ",""),"　","")=UPPER($E40&amp;"")&amp;"TP"))*3+SUMPRODUCT(--(SUBSTITUTE(SUBSTITUTE(SUBSTITUTE(SUBSTITUTE(SUBSTITUTE(SUBSTITUTE(SUBSTITUTE(UPPER($AA$3:$AC$20&amp;""),"⌢",""),"⌣",""),"⌵",""),"－",""),"-","")," ",""),"　","")="TP"&amp;UPPER($E40&amp;"")))*3+SUMPRODUCT(--(SUBSTITUTE(SUBSTITUTE(SUBSTITUTE(SUBSTITUTE(SUBSTITUTE(SUBSTITUTE(SUBSTITUTE(UPPER($AE$3:$AG$20&amp;""),"⌢",""),"⌣",""),"⌵",""),"－",""),"-","")," ",""),"　","")=UPPER($E40&amp;"")))+SUMPRODUCT(--(SUBSTITUTE(SUBSTITUTE(SUBSTITUTE(SUBSTITUTE(SUBSTITUTE(SUBSTITUTE(SUBSTITUTE(UPPER($AE$3:$AG$20&amp;""),"⌢",""),"⌣",""),"⌵",""),"－",""),"-","")," ",""),"　","")=UPPER($E40&amp;"")&amp;"DP"))*2+SUMPRODUCT(--(SUBSTITUTE(SUBSTITUTE(SUBSTITUTE(SUBSTITUTE(SUBSTITUTE(SUBSTITUTE(SUBSTITUTE(UPPER($AE$3:$AG$20&amp;""),"⌢",""),"⌣",""),"⌵",""),"－",""),"-","")," ",""),"　","")="DP"&amp;UPPER($E40&amp;"")))*2+SUMPRODUCT(--(SUBSTITUTE(SUBSTITUTE(SUBSTITUTE(SUBSTITUTE(SUBSTITUTE(SUBSTITUTE(SUBSTITUTE(UPPER($AE$3:$AG$20&amp;""),"⌢",""),"⌣",""),"⌵",""),"－",""),"-","")," ",""),"　","")=UPPER($E40&amp;"")&amp;"TP"))*3+SUMPRODUCT(--(SUBSTITUTE(SUBSTITUTE(SUBSTITUTE(SUBSTITUTE(SUBSTITUTE(SUBSTITUTE(SUBSTITUTE(UPPER($AE$3:$AG$20&amp;""),"⌢",""),"⌣",""),"⌵",""),"－",""),"-","")," ",""),"　","")="TP"&amp;UPPER($E40&amp;"")))*3)</f>
        <v>0</v>
      </c>
      <c r="B40" s="64"/>
      <c r="C40" s="58"/>
      <c r="D40" s="288"/>
      <c r="E40" s="61"/>
      <c r="F40" s="49"/>
      <c r="G40" s="38"/>
      <c r="H40" s="39"/>
      <c r="I40" s="40"/>
      <c r="J40" s="41"/>
      <c r="K40" s="38"/>
      <c r="L40" s="39"/>
      <c r="M40" s="40"/>
      <c r="N40" s="41"/>
      <c r="O40" s="38"/>
      <c r="P40" s="39"/>
      <c r="Q40" s="40"/>
      <c r="R40" s="41"/>
      <c r="S40" s="38"/>
      <c r="T40" s="39"/>
      <c r="U40" s="40"/>
      <c r="V40" s="41"/>
      <c r="W40" s="38"/>
      <c r="X40" s="39"/>
      <c r="Y40" s="40"/>
      <c r="Z40" s="41"/>
      <c r="AA40" s="38"/>
      <c r="AB40" s="39"/>
      <c r="AC40" s="40"/>
      <c r="AD40" s="41"/>
      <c r="AE40" s="39"/>
      <c r="AF40" s="39"/>
      <c r="AG40" s="40"/>
      <c r="AH40" s="41"/>
      <c r="AI40" s="44">
        <f t="shared" si="17"/>
        <v>0</v>
      </c>
      <c r="AJ40" s="44">
        <f>SUMPRODUCT(--(SUBSTITUTE(SUBSTITUTE(SUBSTITUTE(SUBSTITUTE(SUBSTITUTE(SUBSTITUTE(SUBSTITUTE(UPPER(G40:AG40&amp;""),"⌢",""),"⌣",""),"⌵",""),"－",""),"-","")," ",""),"　","")="R"))+SUMPRODUCT(--(SUBSTITUTE(SUBSTITUTE(SUBSTITUTE(SUBSTITUTE(SUBSTITUTE(SUBSTITUTE(SUBSTITUTE(UPPER(G40:AG40&amp;""),"⌢",""),"⌣",""),"⌵",""),"－",""),"-","")," ",""),"　","")="HR"))*2</f>
        <v>0</v>
      </c>
      <c r="AK40" s="44">
        <f t="shared" si="19"/>
        <v>0</v>
      </c>
      <c r="AL40" s="44">
        <f>$A40</f>
        <v>0</v>
      </c>
      <c r="AM40" s="295"/>
    </row>
    <row r="41" spans="1:46" ht="16.2" customHeight="1" thickBot="1">
      <c r="A41" s="51">
        <f>SUM(A23:A40)</f>
        <v>4</v>
      </c>
      <c r="B41" s="51"/>
      <c r="C41" s="51"/>
      <c r="D41" s="289" t="s">
        <v>12</v>
      </c>
      <c r="E41" s="290"/>
      <c r="F41" s="277"/>
      <c r="G41" s="291">
        <f>SUMPRODUCT(--(SUBSTITUTE(SUBSTITUTE(SUBSTITUTE(SUBSTITUTE(SUBSTITUTE(SUBSTITUTE(SUBSTITUTE(UPPER(G23:I40&amp;""),"⌢",""),"⌣",""),"⌵",""),"－",""),"-","")," ",""),"　","")="R"))+SUMPRODUCT(--(SUBSTITUTE(SUBSTITUTE(SUBSTITUTE(SUBSTITUTE(SUBSTITUTE(SUBSTITUTE(SUBSTITUTE(UPPER(G23:I40&amp;""),"⌢",""),"⌣",""),"⌵",""),"－",""),"-","")," ",""),"　","")="INT"))+SUMPRODUCT(--(SUBSTITUTE(SUBSTITUTE(SUBSTITUTE(SUBSTITUTE(SUBSTITUTE(SUBSTITUTE(SUBSTITUTE(UPPER(G23:I40&amp;""),"⌢",""),"⌣",""),"⌵",""),"－",""),"-","")," ",""),"　","")="OBS"))+SUMPRODUCT(--(SUBSTITUTE(SUBSTITUTE(SUBSTITUTE(SUBSTITUTE(SUBSTITUTE(SUBSTITUTE(SUBSTITUTE(UPPER(G23:I40&amp;""),"⌢",""),"⌣",""),"⌵",""),"－",""),"-","")," ",""),"　","")="HR"))*2</f>
        <v>2</v>
      </c>
      <c r="H41" s="292"/>
      <c r="I41" s="293"/>
      <c r="J41" s="46"/>
      <c r="K41" s="291">
        <f>SUMPRODUCT(--(SUBSTITUTE(SUBSTITUTE(SUBSTITUTE(SUBSTITUTE(SUBSTITUTE(SUBSTITUTE(SUBSTITUTE(UPPER(K23:M40&amp;""),"⌢",""),"⌣",""),"⌵",""),"－",""),"-","")," ",""),"　","")="R"))+SUMPRODUCT(--(SUBSTITUTE(SUBSTITUTE(SUBSTITUTE(SUBSTITUTE(SUBSTITUTE(SUBSTITUTE(SUBSTITUTE(UPPER(K23:M40&amp;""),"⌢",""),"⌣",""),"⌵",""),"－",""),"-","")," ",""),"　","")="INT"))+SUMPRODUCT(--(SUBSTITUTE(SUBSTITUTE(SUBSTITUTE(SUBSTITUTE(SUBSTITUTE(SUBSTITUTE(SUBSTITUTE(UPPER(K23:M40&amp;""),"⌢",""),"⌣",""),"⌵",""),"－",""),"-","")," ",""),"　","")="OBS"))+SUMPRODUCT(--(SUBSTITUTE(SUBSTITUTE(SUBSTITUTE(SUBSTITUTE(SUBSTITUTE(SUBSTITUTE(SUBSTITUTE(UPPER(K23:M40&amp;""),"⌢",""),"⌣",""),"⌵",""),"－",""),"-","")," ",""),"　","")="HR"))*2+G41</f>
        <v>3</v>
      </c>
      <c r="L41" s="292"/>
      <c r="M41" s="293"/>
      <c r="N41" s="46"/>
      <c r="O41" s="291">
        <f>SUMPRODUCT(--(SUBSTITUTE(SUBSTITUTE(SUBSTITUTE(SUBSTITUTE(SUBSTITUTE(SUBSTITUTE(SUBSTITUTE(UPPER(O23:Q40&amp;""),"⌢",""),"⌣",""),"⌵",""),"－",""),"-","")," ",""),"　","")="R"))+SUMPRODUCT(--(SUBSTITUTE(SUBSTITUTE(SUBSTITUTE(SUBSTITUTE(SUBSTITUTE(SUBSTITUTE(SUBSTITUTE(UPPER(O23:Q40&amp;""),"⌢",""),"⌣",""),"⌵",""),"－",""),"-","")," ",""),"　","")="INT"))+SUMPRODUCT(--(SUBSTITUTE(SUBSTITUTE(SUBSTITUTE(SUBSTITUTE(SUBSTITUTE(SUBSTITUTE(SUBSTITUTE(UPPER(O23:Q40&amp;""),"⌢",""),"⌣",""),"⌵",""),"－",""),"-","")," ",""),"　","")="OBS"))+SUMPRODUCT(--(SUBSTITUTE(SUBSTITUTE(SUBSTITUTE(SUBSTITUTE(SUBSTITUTE(SUBSTITUTE(SUBSTITUTE(UPPER(O23:Q40&amp;""),"⌢",""),"⌣",""),"⌵",""),"－",""),"-","")," ",""),"　","")="HR"))*2+K41</f>
        <v>7</v>
      </c>
      <c r="P41" s="292"/>
      <c r="Q41" s="293"/>
      <c r="R41" s="45"/>
      <c r="S41" s="291">
        <f>SUMPRODUCT(--(SUBSTITUTE(SUBSTITUTE(SUBSTITUTE(SUBSTITUTE(SUBSTITUTE(SUBSTITUTE(SUBSTITUTE(UPPER(S23:U40&amp;""),"⌢",""),"⌣",""),"⌵",""),"－",""),"-","")," ",""),"　","")="R"))+SUMPRODUCT(--(SUBSTITUTE(SUBSTITUTE(SUBSTITUTE(SUBSTITUTE(SUBSTITUTE(SUBSTITUTE(SUBSTITUTE(UPPER(S23:U40&amp;""),"⌢",""),"⌣",""),"⌵",""),"－",""),"-","")," ",""),"　","")="INT"))+SUMPRODUCT(--(SUBSTITUTE(SUBSTITUTE(SUBSTITUTE(SUBSTITUTE(SUBSTITUTE(SUBSTITUTE(SUBSTITUTE(UPPER(S23:U40&amp;""),"⌢",""),"⌣",""),"⌵",""),"－",""),"-","")," ",""),"　","")="OBS"))+SUMPRODUCT(--(SUBSTITUTE(SUBSTITUTE(SUBSTITUTE(SUBSTITUTE(SUBSTITUTE(SUBSTITUTE(SUBSTITUTE(UPPER(S23:U40&amp;""),"⌢",""),"⌣",""),"⌵",""),"－",""),"-","")," ",""),"　","")="HR"))*2+O41</f>
        <v>7</v>
      </c>
      <c r="T41" s="292"/>
      <c r="U41" s="293"/>
      <c r="V41" s="46"/>
      <c r="W41" s="291">
        <f>SUMPRODUCT(--(SUBSTITUTE(SUBSTITUTE(SUBSTITUTE(SUBSTITUTE(SUBSTITUTE(SUBSTITUTE(SUBSTITUTE(UPPER(W23:Y40&amp;""),"⌢",""),"⌣",""),"⌵",""),"－",""),"-","")," ",""),"　","")="R"))+SUMPRODUCT(--(SUBSTITUTE(SUBSTITUTE(SUBSTITUTE(SUBSTITUTE(SUBSTITUTE(SUBSTITUTE(SUBSTITUTE(UPPER(W23:Y40&amp;""),"⌢",""),"⌣",""),"⌵",""),"－",""),"-","")," ",""),"　","")="INT"))+SUMPRODUCT(--(SUBSTITUTE(SUBSTITUTE(SUBSTITUTE(SUBSTITUTE(SUBSTITUTE(SUBSTITUTE(SUBSTITUTE(UPPER(W23:Y40&amp;""),"⌢",""),"⌣",""),"⌵",""),"－",""),"-","")," ",""),"　","")="OBS"))+SUMPRODUCT(--(SUBSTITUTE(SUBSTITUTE(SUBSTITUTE(SUBSTITUTE(SUBSTITUTE(SUBSTITUTE(SUBSTITUTE(UPPER(W23:Y40&amp;""),"⌢",""),"⌣",""),"⌵",""),"－",""),"-","")," ",""),"　","")="HR"))*2+S41</f>
        <v>9</v>
      </c>
      <c r="X41" s="292"/>
      <c r="Y41" s="293"/>
      <c r="Z41" s="46"/>
      <c r="AA41" s="291">
        <f>SUMPRODUCT(--(SUBSTITUTE(SUBSTITUTE(SUBSTITUTE(SUBSTITUTE(SUBSTITUTE(SUBSTITUTE(SUBSTITUTE(UPPER(AA23:AC40&amp;""),"⌢",""),"⌣",""),"⌵",""),"－",""),"-","")," ",""),"　","")="R"))+SUMPRODUCT(--(SUBSTITUTE(SUBSTITUTE(SUBSTITUTE(SUBSTITUTE(SUBSTITUTE(SUBSTITUTE(SUBSTITUTE(UPPER(AA23:AC40&amp;""),"⌢",""),"⌣",""),"⌵",""),"－",""),"-","")," ",""),"　","")="INT"))+SUMPRODUCT(--(SUBSTITUTE(SUBSTITUTE(SUBSTITUTE(SUBSTITUTE(SUBSTITUTE(SUBSTITUTE(SUBSTITUTE(UPPER(AA23:AC40&amp;""),"⌢",""),"⌣",""),"⌵",""),"－",""),"-","")," ",""),"　","")="OBS"))+SUMPRODUCT(--(SUBSTITUTE(SUBSTITUTE(SUBSTITUTE(SUBSTITUTE(SUBSTITUTE(SUBSTITUTE(SUBSTITUTE(UPPER(AA23:AC40&amp;""),"⌢",""),"⌣",""),"⌵",""),"－",""),"-","")," ",""),"　","")="HR"))*2+W41</f>
        <v>9</v>
      </c>
      <c r="AB41" s="292"/>
      <c r="AC41" s="293"/>
      <c r="AD41" s="177"/>
      <c r="AE41" s="291">
        <f>SUMPRODUCT(--(SUBSTITUTE(SUBSTITUTE(SUBSTITUTE(SUBSTITUTE(SUBSTITUTE(SUBSTITUTE(SUBSTITUTE(UPPER(AE23:AG40&amp;""),"⌢",""),"⌣",""),"⌵",""),"－",""),"-","")," ",""),"　","")="R"))+SUMPRODUCT(--(SUBSTITUTE(SUBSTITUTE(SUBSTITUTE(SUBSTITUTE(SUBSTITUTE(SUBSTITUTE(SUBSTITUTE(UPPER(AE23:AG40&amp;""),"⌢",""),"⌣",""),"⌵",""),"－",""),"-","")," ",""),"　","")="INT"))+SUMPRODUCT(--(SUBSTITUTE(SUBSTITUTE(SUBSTITUTE(SUBSTITUTE(SUBSTITUTE(SUBSTITUTE(SUBSTITUTE(UPPER(AE23:AG40&amp;""),"⌢",""),"⌣",""),"⌵",""),"－",""),"-","")," ",""),"　","")="OBS"))+SUMPRODUCT(--(SUBSTITUTE(SUBSTITUTE(SUBSTITUTE(SUBSTITUTE(SUBSTITUTE(SUBSTITUTE(SUBSTITUTE(UPPER(AE23:AG40&amp;""),"⌢",""),"⌣",""),"⌵",""),"－",""),"-","")," ",""),"　","")="HR"))*2+AA41</f>
        <v>9</v>
      </c>
      <c r="AF41" s="292"/>
      <c r="AG41" s="293"/>
      <c r="AH41" s="42"/>
      <c r="AI41" s="31">
        <f>SUM(AI23:AI40)</f>
        <v>24</v>
      </c>
      <c r="AJ41" s="32">
        <f>SUM(AJ23:AJ40)</f>
        <v>9</v>
      </c>
      <c r="AK41" s="33">
        <f>SUM(AK23:AK40)</f>
        <v>10</v>
      </c>
      <c r="AL41" s="54">
        <f>SUM(AL23:AL40)</f>
        <v>4</v>
      </c>
      <c r="AM41" s="296"/>
    </row>
    <row r="42" spans="1:46" ht="12" customHeight="1">
      <c r="F42" s="1"/>
      <c r="G42" s="29"/>
      <c r="H42" s="29"/>
      <c r="I42" s="29"/>
      <c r="J42" s="30"/>
      <c r="K42" s="1"/>
      <c r="L42" s="1"/>
      <c r="M42" s="1"/>
      <c r="N42" s="1"/>
      <c r="O42"/>
      <c r="P42"/>
      <c r="Q42"/>
    </row>
    <row r="43" spans="1:46" ht="12" customHeight="1">
      <c r="F43" s="1"/>
      <c r="G43" s="29"/>
      <c r="H43" s="29"/>
      <c r="I43" s="29"/>
      <c r="J43" s="30"/>
      <c r="K43" s="1"/>
      <c r="L43" s="1"/>
      <c r="M43" s="1"/>
      <c r="N43" s="1"/>
      <c r="O43"/>
      <c r="P43"/>
      <c r="Q43"/>
    </row>
    <row r="44" spans="1:46" ht="12" customHeight="1">
      <c r="F44" s="1"/>
      <c r="G44" s="29"/>
      <c r="H44" s="29"/>
      <c r="I44" s="29"/>
      <c r="J44" s="30"/>
      <c r="K44" s="1"/>
      <c r="L44" s="1"/>
      <c r="M44" s="1"/>
      <c r="N44" s="1"/>
      <c r="O44"/>
      <c r="P44"/>
      <c r="Q44"/>
    </row>
    <row r="45" spans="1:46" ht="12" customHeight="1">
      <c r="F45" s="1"/>
      <c r="G45" s="29"/>
      <c r="H45" s="29"/>
      <c r="I45" s="29"/>
      <c r="J45" s="30"/>
      <c r="K45" s="1"/>
      <c r="L45" s="1"/>
      <c r="M45" s="1"/>
      <c r="N45" s="1"/>
      <c r="O45"/>
      <c r="P45"/>
      <c r="Q45"/>
    </row>
    <row r="46" spans="1:46" ht="12" customHeight="1">
      <c r="F46" s="1"/>
      <c r="G46" s="29"/>
      <c r="H46" s="29"/>
      <c r="I46" s="29"/>
      <c r="J46" s="30"/>
      <c r="K46" s="1"/>
      <c r="L46" s="1"/>
      <c r="M46" s="1"/>
      <c r="N46" s="1"/>
      <c r="O46"/>
      <c r="P46"/>
      <c r="Q46"/>
    </row>
    <row r="47" spans="1:46" ht="12" customHeight="1">
      <c r="F47" s="1"/>
      <c r="G47" s="29"/>
      <c r="H47" s="29"/>
      <c r="I47" s="29"/>
      <c r="J47" s="30"/>
      <c r="K47" s="1"/>
      <c r="L47" s="1"/>
      <c r="M47" s="1"/>
      <c r="N47" s="1"/>
      <c r="O47"/>
      <c r="P47"/>
      <c r="Q47"/>
    </row>
    <row r="48" spans="1:46" ht="12" customHeight="1">
      <c r="F48" s="1"/>
      <c r="G48" s="29"/>
      <c r="H48" s="29"/>
      <c r="I48" s="29"/>
      <c r="J48" s="30"/>
      <c r="K48" s="1"/>
      <c r="L48" s="1"/>
      <c r="M48" s="1"/>
      <c r="N48" s="1"/>
      <c r="O48"/>
      <c r="P48"/>
      <c r="Q48"/>
    </row>
    <row r="49" spans="6:17" ht="12" customHeight="1">
      <c r="F49" s="1"/>
      <c r="G49" s="29"/>
      <c r="H49" s="29"/>
      <c r="I49" s="29"/>
      <c r="J49" s="30"/>
      <c r="K49" s="1"/>
      <c r="L49" s="1"/>
      <c r="M49" s="1"/>
      <c r="N49" s="1"/>
      <c r="O49"/>
      <c r="P49"/>
      <c r="Q49"/>
    </row>
    <row r="50" spans="6:17" ht="12" customHeight="1">
      <c r="F50" s="1"/>
      <c r="G50" s="29"/>
      <c r="H50" s="29"/>
      <c r="I50" s="29"/>
      <c r="J50" s="30"/>
      <c r="K50" s="1"/>
      <c r="L50" s="1"/>
      <c r="M50" s="1"/>
      <c r="N50" s="1"/>
      <c r="O50"/>
      <c r="P50"/>
      <c r="Q50"/>
    </row>
    <row r="51" spans="6:17" ht="12" customHeight="1">
      <c r="F51" s="1"/>
      <c r="G51" s="29"/>
      <c r="H51" s="29"/>
      <c r="I51" s="29"/>
      <c r="J51" s="30"/>
      <c r="K51" s="1"/>
      <c r="L51" s="1"/>
      <c r="M51" s="1"/>
      <c r="N51" s="1"/>
      <c r="O51"/>
      <c r="P51"/>
      <c r="Q51"/>
    </row>
    <row r="52" spans="6:17" ht="12" customHeight="1">
      <c r="F52" s="1"/>
      <c r="G52" s="29"/>
      <c r="H52" s="29"/>
      <c r="I52" s="29"/>
      <c r="J52" s="30"/>
      <c r="K52" s="1"/>
      <c r="L52" s="1"/>
      <c r="M52" s="1"/>
      <c r="N52" s="1"/>
      <c r="O52"/>
      <c r="P52"/>
      <c r="Q52"/>
    </row>
    <row r="53" spans="6:17" ht="12" customHeight="1">
      <c r="F53" s="1"/>
      <c r="G53" s="29"/>
      <c r="H53" s="29"/>
      <c r="I53" s="29"/>
      <c r="J53" s="30"/>
      <c r="K53" s="1"/>
      <c r="L53" s="1"/>
      <c r="M53" s="1"/>
      <c r="N53" s="1"/>
      <c r="O53"/>
      <c r="P53"/>
      <c r="Q53"/>
    </row>
    <row r="54" spans="6:17" ht="12" customHeight="1">
      <c r="F54" s="1"/>
      <c r="G54" s="29"/>
      <c r="H54" s="29"/>
      <c r="I54" s="29"/>
      <c r="J54" s="30"/>
      <c r="K54" s="1"/>
      <c r="L54" s="1"/>
      <c r="M54" s="1"/>
      <c r="N54" s="1"/>
      <c r="O54"/>
      <c r="P54"/>
      <c r="Q54"/>
    </row>
    <row r="55" spans="6:17" ht="12" customHeight="1">
      <c r="F55" s="1"/>
      <c r="G55" s="29"/>
      <c r="H55" s="29"/>
      <c r="I55" s="29"/>
      <c r="J55" s="30"/>
      <c r="K55" s="1"/>
      <c r="L55" s="1"/>
      <c r="M55" s="1"/>
      <c r="N55" s="1"/>
      <c r="O55"/>
      <c r="P55"/>
      <c r="Q55"/>
    </row>
    <row r="56" spans="6:17" ht="12" customHeight="1">
      <c r="F56" s="1"/>
      <c r="G56" s="29"/>
      <c r="H56" s="29"/>
      <c r="I56" s="29"/>
      <c r="J56" s="30"/>
      <c r="K56" s="1"/>
      <c r="L56" s="1"/>
      <c r="M56" s="1"/>
      <c r="N56" s="1"/>
      <c r="O56"/>
      <c r="P56"/>
      <c r="Q56"/>
    </row>
    <row r="57" spans="6:17" ht="12" customHeight="1">
      <c r="F57" s="1"/>
      <c r="G57" s="29"/>
      <c r="H57" s="29"/>
      <c r="I57" s="29"/>
      <c r="J57" s="30"/>
      <c r="K57" s="1"/>
      <c r="L57" s="1"/>
      <c r="M57" s="1"/>
      <c r="N57" s="1"/>
      <c r="O57"/>
      <c r="P57"/>
      <c r="Q57"/>
    </row>
    <row r="58" spans="6:17" ht="12" customHeight="1">
      <c r="F58" s="1"/>
      <c r="G58" s="29"/>
      <c r="H58" s="29"/>
      <c r="I58" s="29"/>
      <c r="J58" s="30"/>
      <c r="K58" s="1"/>
      <c r="L58" s="1"/>
      <c r="M58" s="1"/>
      <c r="N58" s="1"/>
      <c r="O58"/>
      <c r="P58"/>
      <c r="Q58"/>
    </row>
    <row r="59" spans="6:17">
      <c r="F59" s="1"/>
      <c r="G59" s="29"/>
      <c r="H59" s="29"/>
      <c r="I59" s="29"/>
      <c r="J59" s="30"/>
      <c r="K59" s="1"/>
      <c r="L59" s="1"/>
      <c r="M59" s="1"/>
      <c r="N59" s="1"/>
      <c r="O59"/>
      <c r="P59"/>
      <c r="Q59"/>
    </row>
    <row r="60" spans="6:17" ht="12" customHeight="1">
      <c r="F60" s="1"/>
      <c r="G60" s="29"/>
      <c r="H60" s="29"/>
      <c r="I60" s="29"/>
      <c r="J60" s="30"/>
      <c r="K60" s="1"/>
      <c r="L60" s="1"/>
      <c r="M60" s="1"/>
      <c r="N60" s="1"/>
      <c r="O60"/>
      <c r="P60"/>
      <c r="Q60"/>
    </row>
    <row r="61" spans="6:17" ht="12" customHeight="1">
      <c r="F61" s="1"/>
      <c r="G61" s="29"/>
      <c r="H61" s="29"/>
      <c r="I61" s="29"/>
      <c r="J61" s="30"/>
      <c r="K61" s="1"/>
      <c r="L61" s="1"/>
      <c r="M61" s="1"/>
      <c r="N61" s="1"/>
      <c r="O61"/>
      <c r="P61"/>
      <c r="Q61"/>
    </row>
    <row r="62" spans="6:17" ht="12" customHeight="1">
      <c r="F62" s="1"/>
      <c r="G62" s="29"/>
      <c r="H62" s="29"/>
      <c r="I62" s="29"/>
      <c r="J62" s="30"/>
      <c r="K62" s="1"/>
      <c r="L62" s="1"/>
      <c r="M62" s="1"/>
      <c r="N62" s="1"/>
      <c r="O62"/>
      <c r="P62"/>
      <c r="Q62"/>
    </row>
    <row r="63" spans="6:17" ht="12" customHeight="1">
      <c r="F63" s="1"/>
      <c r="G63" s="29"/>
      <c r="H63" s="29"/>
      <c r="I63" s="29"/>
      <c r="J63" s="30"/>
      <c r="K63" s="1"/>
      <c r="L63" s="1"/>
      <c r="M63" s="1"/>
      <c r="N63" s="1"/>
      <c r="O63"/>
      <c r="P63"/>
      <c r="Q63"/>
    </row>
    <row r="64" spans="6:17" ht="12" customHeight="1">
      <c r="F64" s="1"/>
      <c r="G64" s="29"/>
      <c r="H64" s="29"/>
      <c r="I64" s="29"/>
      <c r="J64" s="30"/>
      <c r="K64" s="1"/>
      <c r="L64" s="1"/>
      <c r="M64" s="1"/>
      <c r="N64" s="1"/>
      <c r="O64"/>
      <c r="P64"/>
      <c r="Q64"/>
    </row>
    <row r="65" spans="6:17" ht="12" customHeight="1">
      <c r="F65" s="1"/>
      <c r="G65" s="29"/>
      <c r="H65" s="29"/>
      <c r="I65" s="29"/>
      <c r="J65" s="30"/>
      <c r="K65" s="1"/>
      <c r="L65" s="1"/>
      <c r="M65" s="1"/>
      <c r="N65" s="1"/>
      <c r="O65"/>
      <c r="P65"/>
      <c r="Q65"/>
    </row>
    <row r="66" spans="6:17" ht="12" customHeight="1">
      <c r="F66" s="1"/>
      <c r="G66" s="29"/>
      <c r="H66" s="29"/>
      <c r="I66" s="29"/>
      <c r="J66" s="30"/>
      <c r="K66" s="1"/>
      <c r="L66" s="1"/>
      <c r="M66" s="1"/>
      <c r="N66" s="1"/>
      <c r="O66"/>
      <c r="P66"/>
      <c r="Q66"/>
    </row>
    <row r="67" spans="6:17" ht="12" customHeight="1">
      <c r="F67" s="1"/>
      <c r="G67" s="29"/>
      <c r="H67" s="29"/>
      <c r="I67" s="29"/>
      <c r="J67" s="30"/>
      <c r="K67" s="1"/>
      <c r="L67" s="1"/>
      <c r="M67" s="1"/>
      <c r="N67" s="1"/>
      <c r="O67"/>
      <c r="P67"/>
      <c r="Q67"/>
    </row>
    <row r="68" spans="6:17" ht="12" customHeight="1">
      <c r="F68" s="1"/>
      <c r="G68" s="29"/>
      <c r="H68" s="29"/>
      <c r="I68" s="29"/>
      <c r="J68" s="30"/>
      <c r="K68" s="1"/>
      <c r="L68" s="1"/>
      <c r="M68" s="1"/>
      <c r="N68" s="1"/>
      <c r="O68"/>
      <c r="P68"/>
      <c r="Q68"/>
    </row>
    <row r="69" spans="6:17" ht="12" customHeight="1">
      <c r="F69" s="1"/>
      <c r="G69" s="29"/>
      <c r="H69" s="29"/>
      <c r="I69" s="29"/>
      <c r="J69" s="30"/>
      <c r="K69" s="1"/>
      <c r="L69" s="1"/>
      <c r="M69" s="1"/>
      <c r="N69" s="1"/>
      <c r="O69"/>
      <c r="P69"/>
      <c r="Q69"/>
    </row>
    <row r="70" spans="6:17" ht="12" customHeight="1">
      <c r="F70" s="1"/>
      <c r="G70" s="29"/>
      <c r="H70" s="29"/>
      <c r="I70" s="29"/>
      <c r="J70" s="30"/>
      <c r="K70" s="1"/>
      <c r="L70" s="1"/>
      <c r="M70" s="1"/>
      <c r="N70" s="1"/>
      <c r="O70"/>
      <c r="P70"/>
      <c r="Q70"/>
    </row>
    <row r="71" spans="6:17" ht="12" customHeight="1">
      <c r="F71" s="1"/>
      <c r="G71" s="29"/>
      <c r="H71" s="29"/>
      <c r="I71" s="29"/>
      <c r="J71" s="30"/>
      <c r="K71" s="1"/>
      <c r="L71" s="1"/>
      <c r="M71" s="1"/>
      <c r="N71" s="1"/>
      <c r="O71"/>
      <c r="P71"/>
      <c r="Q71"/>
    </row>
    <row r="72" spans="6:17" ht="12" customHeight="1">
      <c r="F72" s="1"/>
      <c r="G72" s="29"/>
      <c r="H72" s="29"/>
      <c r="I72" s="29"/>
      <c r="J72" s="30"/>
      <c r="K72" s="1"/>
      <c r="L72" s="1"/>
      <c r="M72" s="1"/>
      <c r="N72" s="1"/>
      <c r="O72"/>
      <c r="P72"/>
      <c r="Q72"/>
    </row>
    <row r="73" spans="6:17" ht="12" customHeight="1">
      <c r="F73" s="1"/>
      <c r="G73" s="29"/>
      <c r="H73" s="29"/>
      <c r="I73" s="29"/>
      <c r="J73" s="30"/>
      <c r="K73" s="1"/>
      <c r="L73" s="1"/>
      <c r="M73" s="1"/>
      <c r="N73" s="1"/>
      <c r="O73"/>
      <c r="P73"/>
      <c r="Q73"/>
    </row>
    <row r="74" spans="6:17" ht="12" customHeight="1">
      <c r="F74" s="1"/>
      <c r="G74" s="29"/>
      <c r="H74" s="29"/>
      <c r="I74" s="29"/>
      <c r="J74" s="30"/>
      <c r="K74" s="1"/>
      <c r="L74" s="1"/>
      <c r="M74" s="1"/>
      <c r="N74" s="1"/>
      <c r="O74"/>
      <c r="P74"/>
      <c r="Q74"/>
    </row>
    <row r="75" spans="6:17" ht="12" customHeight="1">
      <c r="F75" s="1"/>
      <c r="G75" s="29"/>
      <c r="H75" s="29"/>
      <c r="I75" s="29"/>
      <c r="J75" s="30"/>
      <c r="K75" s="1"/>
      <c r="L75" s="1"/>
      <c r="M75" s="1"/>
      <c r="N75" s="1"/>
      <c r="O75"/>
      <c r="P75"/>
      <c r="Q75"/>
    </row>
    <row r="76" spans="6:17" ht="12" customHeight="1">
      <c r="F76" s="1"/>
      <c r="G76" s="29"/>
      <c r="H76" s="29"/>
      <c r="I76" s="29"/>
      <c r="J76" s="3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23">
    <cfRule type="cellIs" dxfId="189" priority="49" operator="equal">
      <formula>"K"</formula>
    </cfRule>
  </conditionalFormatting>
  <conditionalFormatting sqref="G23:AG40 G3:AG21">
    <cfRule type="containsText" dxfId="188" priority="60" operator="containsText" text="BIN">
      <formula>NOT(ISERROR(SEARCH("BIN",G3)))</formula>
    </cfRule>
    <cfRule type="containsText" dxfId="187" priority="34" operator="containsText" text="K">
      <formula>NOT(ISERROR(SEARCH("K",G3)))</formula>
    </cfRule>
  </conditionalFormatting>
  <conditionalFormatting sqref="G23:AG40">
    <cfRule type="expression" dxfId="186" priority="32">
      <formula>AND(LEN(G23)&gt;0,ISNUMBER(--SUBSTITUTE(SUBSTITUTE(SUBSTITUTE(SUBSTITUTE(SUBSTITUTE(SUBSTITUTE(SUBSTITUTE(SUBSTITUTE(SUBSTITUTE(UPPER(G23&amp;""),"⌢",""),"⌣",""),"⌵",""),"－",""),"-","")," ",""),"　",""),"DP",""),"TP","")))</formula>
    </cfRule>
    <cfRule type="expression" dxfId="185" priority="35">
      <formula>SUBSTITUTE(SUBSTITUTE(SUBSTITUTE(SUBSTITUTE(SUBSTITUTE(SUBSTITUTE(SUBSTITUTE(UPPER(G23&amp;""),"⌢",""),"⌣",""),"⌵",""),"－",""),"-","")," ",""),"　","")="O"</formula>
    </cfRule>
  </conditionalFormatting>
  <conditionalFormatting sqref="G3:AH20">
    <cfRule type="expression" dxfId="184" priority="17">
      <formula>AND(LEN(G3)&gt;0,ISNUMBER(--SUBSTITUTE(SUBSTITUTE(SUBSTITUTE(SUBSTITUTE(SUBSTITUTE(SUBSTITUTE(SUBSTITUTE(SUBSTITUTE(SUBSTITUTE(UPPER(G3&amp;""),"⌢",""),"⌣",""),"⌵",""),"－",""),"-","")," ",""),"　",""),"DP",""),"TP","")))</formula>
    </cfRule>
    <cfRule type="expression" dxfId="183" priority="18">
      <formula>SUBSTITUTE(SUBSTITUTE(SUBSTITUTE(SUBSTITUTE(SUBSTITUTE(SUBSTITUTE(SUBSTITUTE(UPPER(G3&amp;""),"⌢",""),"⌣",""),"⌵",""),"－",""),"-","")," ",""),"　","")="O"</formula>
    </cfRule>
  </conditionalFormatting>
  <conditionalFormatting sqref="J23:J40">
    <cfRule type="expression" dxfId="182" priority="15">
      <formula>AND(LEN(J23)&gt;0,ISNUMBER(--SUBSTITUTE(SUBSTITUTE(SUBSTITUTE(SUBSTITUTE(SUBSTITUTE(SUBSTITUTE(SUBSTITUTE(SUBSTITUTE(SUBSTITUTE(UPPER(J23&amp;""),"⌢",""),"⌣",""),"⌵",""),"－",""),"-","")," ",""),"　",""),"DP",""),"TP","")))</formula>
    </cfRule>
    <cfRule type="expression" dxfId="181" priority="16">
      <formula>SUBSTITUTE(SUBSTITUTE(SUBSTITUTE(SUBSTITUTE(SUBSTITUTE(SUBSTITUTE(SUBSTITUTE(UPPER(J23&amp;""),"⌢",""),"⌣",""),"⌵",""),"－",""),"-","")," ",""),"　","")="O"</formula>
    </cfRule>
  </conditionalFormatting>
  <conditionalFormatting sqref="K23">
    <cfRule type="cellIs" dxfId="180" priority="47" operator="equal">
      <formula>"K"</formula>
    </cfRule>
  </conditionalFormatting>
  <conditionalFormatting sqref="N23:N40">
    <cfRule type="expression" dxfId="179" priority="13">
      <formula>AND(LEN(N23)&gt;0,ISNUMBER(--SUBSTITUTE(SUBSTITUTE(SUBSTITUTE(SUBSTITUTE(SUBSTITUTE(SUBSTITUTE(SUBSTITUTE(SUBSTITUTE(SUBSTITUTE(UPPER(N23&amp;""),"⌢",""),"⌣",""),"⌵",""),"－",""),"-","")," ",""),"　",""),"DP",""),"TP","")))</formula>
    </cfRule>
    <cfRule type="expression" dxfId="178" priority="14">
      <formula>SUBSTITUTE(SUBSTITUTE(SUBSTITUTE(SUBSTITUTE(SUBSTITUTE(SUBSTITUTE(SUBSTITUTE(UPPER(N23&amp;""),"⌢",""),"⌣",""),"⌵",""),"－",""),"-","")," ",""),"　","")="O"</formula>
    </cfRule>
  </conditionalFormatting>
  <conditionalFormatting sqref="O23">
    <cfRule type="cellIs" dxfId="177" priority="45" operator="equal">
      <formula>"K"</formula>
    </cfRule>
  </conditionalFormatting>
  <conditionalFormatting sqref="R23:R40">
    <cfRule type="expression" dxfId="176" priority="11">
      <formula>AND(LEN(R23)&gt;0,ISNUMBER(--SUBSTITUTE(SUBSTITUTE(SUBSTITUTE(SUBSTITUTE(SUBSTITUTE(SUBSTITUTE(SUBSTITUTE(SUBSTITUTE(SUBSTITUTE(UPPER(R23&amp;""),"⌢",""),"⌣",""),"⌵",""),"－",""),"-","")," ",""),"　",""),"DP",""),"TP","")))</formula>
    </cfRule>
    <cfRule type="expression" dxfId="175" priority="12">
      <formula>SUBSTITUTE(SUBSTITUTE(SUBSTITUTE(SUBSTITUTE(SUBSTITUTE(SUBSTITUTE(SUBSTITUTE(UPPER(R23&amp;""),"⌢",""),"⌣",""),"⌵",""),"－",""),"-","")," ",""),"　","")="O"</formula>
    </cfRule>
  </conditionalFormatting>
  <conditionalFormatting sqref="S23">
    <cfRule type="cellIs" dxfId="174" priority="43" operator="equal">
      <formula>"K"</formula>
    </cfRule>
  </conditionalFormatting>
  <conditionalFormatting sqref="V23:V40">
    <cfRule type="expression" dxfId="173" priority="9">
      <formula>AND(LEN(V23)&gt;0,ISNUMBER(--SUBSTITUTE(SUBSTITUTE(SUBSTITUTE(SUBSTITUTE(SUBSTITUTE(SUBSTITUTE(SUBSTITUTE(SUBSTITUTE(SUBSTITUTE(UPPER(V23&amp;""),"⌢",""),"⌣",""),"⌵",""),"－",""),"-","")," ",""),"　",""),"DP",""),"TP","")))</formula>
    </cfRule>
    <cfRule type="expression" dxfId="172" priority="10">
      <formula>SUBSTITUTE(SUBSTITUTE(SUBSTITUTE(SUBSTITUTE(SUBSTITUTE(SUBSTITUTE(SUBSTITUTE(UPPER(V23&amp;""),"⌢",""),"⌣",""),"⌵",""),"－",""),"-","")," ",""),"　","")="O"</formula>
    </cfRule>
  </conditionalFormatting>
  <conditionalFormatting sqref="W23">
    <cfRule type="cellIs" dxfId="171" priority="41" operator="equal">
      <formula>"K"</formula>
    </cfRule>
  </conditionalFormatting>
  <conditionalFormatting sqref="Z23:Z40">
    <cfRule type="expression" dxfId="170" priority="8">
      <formula>SUBSTITUTE(SUBSTITUTE(SUBSTITUTE(SUBSTITUTE(SUBSTITUTE(SUBSTITUTE(SUBSTITUTE(UPPER(Z23&amp;""),"⌢",""),"⌣",""),"⌵",""),"－",""),"-","")," ",""),"　","")="O"</formula>
    </cfRule>
  </conditionalFormatting>
  <conditionalFormatting sqref="Z23:AD40">
    <cfRule type="expression" dxfId="169" priority="5">
      <formula>AND(LEN(Z23)&gt;0,ISNUMBER(--SUBSTITUTE(SUBSTITUTE(SUBSTITUTE(SUBSTITUTE(SUBSTITUTE(SUBSTITUTE(SUBSTITUTE(SUBSTITUTE(SUBSTITUTE(UPPER(Z23&amp;""),"⌢",""),"⌣",""),"⌵",""),"－",""),"-","")," ",""),"　",""),"DP",""),"TP","")))</formula>
    </cfRule>
  </conditionalFormatting>
  <conditionalFormatting sqref="AA2">
    <cfRule type="containsText" dxfId="168" priority="31" operator="containsText" text="K">
      <formula>NOT(ISERROR(SEARCH("K",AA2)))</formula>
    </cfRule>
  </conditionalFormatting>
  <conditionalFormatting sqref="AA21:AA22">
    <cfRule type="containsText" dxfId="167" priority="21" operator="containsText" text="K">
      <formula>NOT(ISERROR(SEARCH("K",AA21)))</formula>
    </cfRule>
  </conditionalFormatting>
  <conditionalFormatting sqref="AA23">
    <cfRule type="cellIs" dxfId="166" priority="29" operator="equal">
      <formula>"K"</formula>
    </cfRule>
  </conditionalFormatting>
  <conditionalFormatting sqref="AA41">
    <cfRule type="containsText" dxfId="165" priority="27" operator="containsText" text="K">
      <formula>NOT(ISERROR(SEARCH("K",AA41)))</formula>
    </cfRule>
  </conditionalFormatting>
  <conditionalFormatting sqref="AA23:AC40">
    <cfRule type="containsText" dxfId="164" priority="30" operator="containsText" text="K">
      <formula>NOT(ISERROR(SEARCH("K",AA23)))</formula>
    </cfRule>
  </conditionalFormatting>
  <conditionalFormatting sqref="AD23:AD40">
    <cfRule type="expression" dxfId="163" priority="6">
      <formula>SUBSTITUTE(SUBSTITUTE(SUBSTITUTE(SUBSTITUTE(SUBSTITUTE(SUBSTITUTE(SUBSTITUTE(UPPER(AD23&amp;""),"⌢",""),"⌣",""),"⌵",""),"－",""),"-","")," ",""),"　","")="O"</formula>
    </cfRule>
  </conditionalFormatting>
  <conditionalFormatting sqref="AE21">
    <cfRule type="containsText" dxfId="162" priority="24" operator="containsText" text="K">
      <formula>NOT(ISERROR(SEARCH("K",AE21)))</formula>
    </cfRule>
  </conditionalFormatting>
  <conditionalFormatting sqref="AE23">
    <cfRule type="cellIs" dxfId="161" priority="39" operator="equal">
      <formula>"K"</formula>
    </cfRule>
  </conditionalFormatting>
  <conditionalFormatting sqref="AE41">
    <cfRule type="containsText" dxfId="160" priority="26" operator="containsText" text="K">
      <formula>NOT(ISERROR(SEARCH("K",AE41)))</formula>
    </cfRule>
  </conditionalFormatting>
  <conditionalFormatting sqref="AH3:AH20">
    <cfRule type="containsText" dxfId="159" priority="20" operator="containsText" text="BIN">
      <formula>NOT(ISERROR(SEARCH("BIN",AH3)))</formula>
    </cfRule>
    <cfRule type="containsText" dxfId="158" priority="19" operator="containsText" text="K">
      <formula>NOT(ISERROR(SEARCH("K",AH3)))</formula>
    </cfRule>
  </conditionalFormatting>
  <conditionalFormatting sqref="AH23:AH40">
    <cfRule type="containsText" dxfId="157" priority="3" operator="containsText" text="K">
      <formula>NOT(ISERROR(SEARCH("K",AH23)))</formula>
    </cfRule>
    <cfRule type="expression" dxfId="156" priority="2">
      <formula>SUBSTITUTE(SUBSTITUTE(SUBSTITUTE(SUBSTITUTE(SUBSTITUTE(SUBSTITUTE(SUBSTITUTE(UPPER(AH23&amp;""),"⌢",""),"⌣",""),"⌵",""),"－",""),"-","")," ",""),"　","")="O"</formula>
    </cfRule>
    <cfRule type="containsText" dxfId="155" priority="4" operator="containsText" text="BIN">
      <formula>NOT(ISERROR(SEARCH("BIN",AH23)))</formula>
    </cfRule>
    <cfRule type="expression" dxfId="154" priority="1">
      <formula>AND(LEN(AH23)&gt;0,ISNUMBER(--SUBSTITUTE(SUBSTITUTE(SUBSTITUTE(SUBSTITUTE(SUBSTITUTE(SUBSTITUTE(SUBSTITUTE(SUBSTITUTE(SUBSTITUTE(UPPER(AH23&amp;""),"⌢",""),"⌣",""),"⌵",""),"－",""),"-","")," ",""),"　",""),"DP",""),"TP","")))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ED8A3AE-A976-462F-A944-A4500EDA5EA6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82B44F5A-3030-470C-A34C-8B4D22A8EBB7}">
          <x14:formula1>
            <xm:f>分組球員名單!$D$1:$D$4</xm:f>
          </x14:formula1>
          <xm:sqref>AM13 AM33 AM29:AM30 AM26 AM23 AM9:AM10 AM3 AM6</xm:sqref>
        </x14:dataValidation>
        <x14:dataValidation type="list" allowBlank="1" showInputMessage="1" showErrorMessage="1" xr:uid="{944388CC-CFEA-413B-9E4D-6FA1A9697710}">
          <x14:formula1>
            <xm:f>分組球員名單!$D$3:$D$19</xm:f>
          </x14:formula1>
          <xm:sqref>AM4 AM31:AM32 AM27:AM28 AM24:AM25 AM11:AM12 AM7:AM8</xm:sqref>
        </x14:dataValidation>
        <x14:dataValidation type="list" allowBlank="1" showInputMessage="1" showErrorMessage="1" xr:uid="{21AC356D-8B72-468F-8677-013B9A36A137}">
          <x14:formula1>
            <xm:f>分組球員名單!$D$3:$D$8</xm:f>
          </x14:formula1>
          <xm:sqref>AM5</xm:sqref>
        </x14:dataValidation>
        <x14:dataValidation errorStyle="warning" type="list" allowBlank="1" showInputMessage="1" showErrorMessage="1" xr:uid="{64E31371-E61B-4F34-9B70-6109C9D59EAB}">
          <x14:formula1>
            <xm:f>分組球員名單!$A$2:$A$53</xm:f>
          </x14:formula1>
          <xm:sqref>F23:F40 F3:F20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63B9-730C-446B-BB64-9DF72FB0FF1C}">
  <sheetPr>
    <pageSetUpPr fitToPage="1"/>
  </sheetPr>
  <dimension ref="A1:BB328"/>
  <sheetViews>
    <sheetView topLeftCell="C20" zoomScaleNormal="100" workbookViewId="0">
      <selection activeCell="X1" sqref="X1"/>
    </sheetView>
  </sheetViews>
  <sheetFormatPr defaultRowHeight="16.2"/>
  <cols>
    <col min="1" max="1" width="7.5" customWidth="1"/>
    <col hidden="1" min="2" max="2" width="5.69921875" customWidth="1"/>
    <col hidden="1" min="3" max="3" width="5.796875" customWidth="1"/>
    <col min="4" max="4" width="2.59765625" style="9" customWidth="1"/>
    <col min="5" max="5" width="4.296875" style="9" customWidth="1"/>
    <col min="6" max="6" width="14.59765625" style="10" customWidth="1"/>
    <col min="7" max="9" width="3.69921875" style="11" customWidth="1"/>
    <col min="10" max="10" width="3.69921875" style="12" customWidth="1"/>
    <col min="11" max="14" width="3.69921875" style="10" customWidth="1"/>
    <col min="15" max="17" width="3.69921875" style="1" customWidth="1"/>
    <col min="18" max="33" width="3.69921875" customWidth="1"/>
    <col min="34" max="34" width="2.59765625" customWidth="1"/>
    <col min="35" max="35" width="4.3984375" customWidth="1"/>
    <col min="36" max="36" width="4.296875" customWidth="1"/>
    <col min="37" max="37" width="4.59765625" customWidth="1"/>
    <col min="38" max="38" width="4.5" customWidth="1"/>
    <col min="39" max="39" width="16" customWidth="1"/>
    <col min="41" max="51" width="8.69921875" customWidth="1"/>
  </cols>
  <sheetData>
    <row r="1" spans="1:54" ht="20.100000000000001" customHeight="1" thickBot="1">
      <c r="B1" s="269" t="s">
        <v>26</v>
      </c>
      <c r="C1" s="277"/>
      <c r="D1" s="278" t="s">
        <v>0</v>
      </c>
      <c r="E1" s="279"/>
      <c r="F1" s="280"/>
      <c r="G1" s="18"/>
      <c r="H1" s="17" t="s">
        <v>28</v>
      </c>
      <c r="I1" s="17"/>
      <c r="J1" s="281" t="s">
        <v>1</v>
      </c>
      <c r="K1" s="282"/>
      <c r="L1" s="283" t="s">
        <v>133</v>
      </c>
      <c r="M1" s="284"/>
      <c r="N1" s="284"/>
      <c r="O1" s="285"/>
      <c r="P1" s="25"/>
      <c r="Q1" s="50">
        <f>AE21</f>
        <v>13</v>
      </c>
      <c r="R1" s="26"/>
      <c r="S1" s="26"/>
      <c r="T1" s="26" t="s">
        <v>112</v>
      </c>
      <c r="U1" s="28"/>
      <c r="V1" s="26" t="s">
        <v>2</v>
      </c>
      <c r="W1" s="26"/>
      <c r="X1" s="26" t="s">
        <v>101</v>
      </c>
      <c r="Y1" s="28"/>
      <c r="Z1" s="26"/>
      <c r="AA1" s="50">
        <f>AE41</f>
        <v>7</v>
      </c>
      <c r="AB1" s="26"/>
      <c r="AC1" s="26"/>
      <c r="AD1" s="26"/>
      <c r="AE1" s="107"/>
      <c r="AG1" s="107"/>
      <c r="AH1" s="27"/>
      <c r="AI1" s="269" t="s">
        <v>7</v>
      </c>
      <c r="AJ1" s="270"/>
      <c r="AK1" s="270"/>
      <c r="AL1" s="270"/>
      <c r="AM1" s="56"/>
    </row>
    <row r="2" spans="1:54" ht="15" customHeight="1" thickBot="1">
      <c r="A2" s="59" t="s">
        <v>16</v>
      </c>
      <c r="B2" s="51" t="s">
        <v>25</v>
      </c>
      <c r="C2" s="51" t="s">
        <v>23</v>
      </c>
      <c r="D2" s="13" t="s">
        <v>3</v>
      </c>
      <c r="E2" s="13" t="s">
        <v>17</v>
      </c>
      <c r="F2" s="19" t="s">
        <v>4</v>
      </c>
      <c r="G2" s="271">
        <v>1</v>
      </c>
      <c r="H2" s="272"/>
      <c r="I2" s="272"/>
      <c r="J2" s="14" t="inlineStr">
        <is>
          <t>投</t>
        </is>
      </c>
      <c r="K2" s="272">
        <v>2</v>
      </c>
      <c r="L2" s="272"/>
      <c r="M2" s="272"/>
      <c r="N2" s="14" t="inlineStr">
        <is>
          <t>投</t>
        </is>
      </c>
      <c r="O2" s="271">
        <v>3</v>
      </c>
      <c r="P2" s="272"/>
      <c r="Q2" s="272"/>
      <c r="R2" s="179" t="inlineStr">
        <is>
          <t>投</t>
        </is>
      </c>
      <c r="S2" s="271">
        <v>4</v>
      </c>
      <c r="T2" s="272"/>
      <c r="U2" s="272"/>
      <c r="V2" s="14" t="inlineStr">
        <is>
          <t>投</t>
        </is>
      </c>
      <c r="W2" s="271">
        <v>5</v>
      </c>
      <c r="X2" s="272"/>
      <c r="Y2" s="272"/>
      <c r="Z2" s="18" t="inlineStr">
        <is>
          <t>投</t>
        </is>
      </c>
      <c r="AA2" s="271">
        <v>6</v>
      </c>
      <c r="AB2" s="272"/>
      <c r="AC2" s="273"/>
      <c r="AD2" s="18" t="inlineStr">
        <is>
          <t>投</t>
        </is>
      </c>
      <c r="AE2" s="271">
        <v>7</v>
      </c>
      <c r="AF2" s="272"/>
      <c r="AG2" s="273"/>
      <c r="AH2" s="14" t="inlineStr">
        <is>
          <t>投</t>
        </is>
      </c>
      <c r="AI2" s="36" t="s">
        <v>24</v>
      </c>
      <c r="AJ2" s="34" t="s">
        <v>10</v>
      </c>
      <c r="AK2" s="35" t="s">
        <v>6</v>
      </c>
      <c r="AL2" s="53" t="s">
        <v>68</v>
      </c>
      <c r="AM2" s="14" t="s">
        <v>22</v>
      </c>
      <c r="AN2" s="111" t="s">
        <v>150</v>
      </c>
    </row>
    <row r="3" spans="1:54" ht="15" customHeight="1" thickBot="1">
      <c r="A3" s="52">
        <f>IF($E3="",0,SUMPRODUCT(--(SUBSTITUTE(SUBSTITUTE(SUBSTITUTE(SUBSTITUTE(SUBSTITUTE(SUBSTITUTE(SUBSTITUTE(UPPER($G$23:$I$40&amp;""),"⌢",""),"⌣",""),"⌵",""),"－",""),"-","")," ",""),"　","")=UPPER($E3&amp;"")))+SUMPRODUCT(--(SUBSTITUTE(SUBSTITUTE(SUBSTITUTE(SUBSTITUTE(SUBSTITUTE(SUBSTITUTE(SUBSTITUTE(UPPER($G$23:$I$40&amp;""),"⌢",""),"⌣",""),"⌵",""),"－",""),"-","")," ",""),"　","")=UPPER($E3&amp;"")&amp;"DP"))*2+SUMPRODUCT(--(SUBSTITUTE(SUBSTITUTE(SUBSTITUTE(SUBSTITUTE(SUBSTITUTE(SUBSTITUTE(SUBSTITUTE(UPPER($G$23:$I$40&amp;""),"⌢",""),"⌣",""),"⌵",""),"－",""),"-","")," ",""),"　","")="DP"&amp;UPPER($E3&amp;"")))*2+SUMPRODUCT(--(SUBSTITUTE(SUBSTITUTE(SUBSTITUTE(SUBSTITUTE(SUBSTITUTE(SUBSTITUTE(SUBSTITUTE(UPPER($G$23:$I$40&amp;""),"⌢",""),"⌣",""),"⌵",""),"－",""),"-","")," ",""),"　","")=UPPER($E3&amp;"")&amp;"TP"))*3+SUMPRODUCT(--(SUBSTITUTE(SUBSTITUTE(SUBSTITUTE(SUBSTITUTE(SUBSTITUTE(SUBSTITUTE(SUBSTITUTE(UPPER($G$23:$I$40&amp;""),"⌢",""),"⌣",""),"⌵",""),"－",""),"-","")," ",""),"　","")="TP"&amp;UPPER($E3&amp;"")))*3+SUMPRODUCT(--(SUBSTITUTE(SUBSTITUTE(SUBSTITUTE(SUBSTITUTE(SUBSTITUTE(SUBSTITUTE(SUBSTITUTE(UPPER($K$23:$M$40&amp;""),"⌢",""),"⌣",""),"⌵",""),"－",""),"-","")," ",""),"　","")=UPPER($E3&amp;"")))+SUMPRODUCT(--(SUBSTITUTE(SUBSTITUTE(SUBSTITUTE(SUBSTITUTE(SUBSTITUTE(SUBSTITUTE(SUBSTITUTE(UPPER($K$23:$M$40&amp;""),"⌢",""),"⌣",""),"⌵",""),"－",""),"-","")," ",""),"　","")=UPPER($E3&amp;"")&amp;"DP"))*2+SUMPRODUCT(--(SUBSTITUTE(SUBSTITUTE(SUBSTITUTE(SUBSTITUTE(SUBSTITUTE(SUBSTITUTE(SUBSTITUTE(UPPER($K$23:$M$40&amp;""),"⌢",""),"⌣",""),"⌵",""),"－",""),"-","")," ",""),"　","")="DP"&amp;UPPER($E3&amp;"")))*2+SUMPRODUCT(--(SUBSTITUTE(SUBSTITUTE(SUBSTITUTE(SUBSTITUTE(SUBSTITUTE(SUBSTITUTE(SUBSTITUTE(UPPER($K$23:$M$40&amp;""),"⌢",""),"⌣",""),"⌵",""),"－",""),"-","")," ",""),"　","")=UPPER($E3&amp;"")&amp;"TP"))*3+SUMPRODUCT(--(SUBSTITUTE(SUBSTITUTE(SUBSTITUTE(SUBSTITUTE(SUBSTITUTE(SUBSTITUTE(SUBSTITUTE(UPPER($K$23:$M$40&amp;""),"⌢",""),"⌣",""),"⌵",""),"－",""),"-","")," ",""),"　","")="TP"&amp;UPPER($E3&amp;"")))*3+SUMPRODUCT(--(SUBSTITUTE(SUBSTITUTE(SUBSTITUTE(SUBSTITUTE(SUBSTITUTE(SUBSTITUTE(SUBSTITUTE(UPPER($O$23:$Q$40&amp;""),"⌢",""),"⌣",""),"⌵",""),"－",""),"-","")," ",""),"　","")=UPPER($E3&amp;"")))+SUMPRODUCT(--(SUBSTITUTE(SUBSTITUTE(SUBSTITUTE(SUBSTITUTE(SUBSTITUTE(SUBSTITUTE(SUBSTITUTE(UPPER($O$23:$Q$40&amp;""),"⌢",""),"⌣",""),"⌵",""),"－",""),"-","")," ",""),"　","")=UPPER($E3&amp;"")&amp;"DP"))*2+SUMPRODUCT(--(SUBSTITUTE(SUBSTITUTE(SUBSTITUTE(SUBSTITUTE(SUBSTITUTE(SUBSTITUTE(SUBSTITUTE(UPPER($O$23:$Q$40&amp;""),"⌢",""),"⌣",""),"⌵",""),"－",""),"-","")," ",""),"　","")="DP"&amp;UPPER($E3&amp;"")))*2+SUMPRODUCT(--(SUBSTITUTE(SUBSTITUTE(SUBSTITUTE(SUBSTITUTE(SUBSTITUTE(SUBSTITUTE(SUBSTITUTE(UPPER($O$23:$Q$40&amp;""),"⌢",""),"⌣",""),"⌵",""),"－",""),"-","")," ",""),"　","")=UPPER($E3&amp;"")&amp;"TP"))*3+SUMPRODUCT(--(SUBSTITUTE(SUBSTITUTE(SUBSTITUTE(SUBSTITUTE(SUBSTITUTE(SUBSTITUTE(SUBSTITUTE(UPPER($O$23:$Q$40&amp;""),"⌢",""),"⌣",""),"⌵",""),"－",""),"-","")," ",""),"　","")="TP"&amp;UPPER($E3&amp;"")))*3+SUMPRODUCT(--(SUBSTITUTE(SUBSTITUTE(SUBSTITUTE(SUBSTITUTE(SUBSTITUTE(SUBSTITUTE(SUBSTITUTE(UPPER($S$23:$U$40&amp;""),"⌢",""),"⌣",""),"⌵",""),"－",""),"-","")," ",""),"　","")=UPPER($E3&amp;"")))+SUMPRODUCT(--(SUBSTITUTE(SUBSTITUTE(SUBSTITUTE(SUBSTITUTE(SUBSTITUTE(SUBSTITUTE(SUBSTITUTE(UPPER($S$23:$U$40&amp;""),"⌢",""),"⌣",""),"⌵",""),"－",""),"-","")," ",""),"　","")=UPPER($E3&amp;"")&amp;"DP"))*2+SUMPRODUCT(--(SUBSTITUTE(SUBSTITUTE(SUBSTITUTE(SUBSTITUTE(SUBSTITUTE(SUBSTITUTE(SUBSTITUTE(UPPER($S$23:$U$40&amp;""),"⌢",""),"⌣",""),"⌵",""),"－",""),"-","")," ",""),"　","")="DP"&amp;UPPER($E3&amp;"")))*2+SUMPRODUCT(--(SUBSTITUTE(SUBSTITUTE(SUBSTITUTE(SUBSTITUTE(SUBSTITUTE(SUBSTITUTE(SUBSTITUTE(UPPER($S$23:$U$40&amp;""),"⌢",""),"⌣",""),"⌵",""),"－",""),"-","")," ",""),"　","")=UPPER($E3&amp;"")&amp;"TP"))*3+SUMPRODUCT(--(SUBSTITUTE(SUBSTITUTE(SUBSTITUTE(SUBSTITUTE(SUBSTITUTE(SUBSTITUTE(SUBSTITUTE(UPPER($S$23:$U$40&amp;""),"⌢",""),"⌣",""),"⌵",""),"－",""),"-","")," ",""),"　","")="TP"&amp;UPPER($E3&amp;"")))*3+SUMPRODUCT(--(SUBSTITUTE(SUBSTITUTE(SUBSTITUTE(SUBSTITUTE(SUBSTITUTE(SUBSTITUTE(SUBSTITUTE(UPPER($W$23:$Y$40&amp;""),"⌢",""),"⌣",""),"⌵",""),"－",""),"-","")," ",""),"　","")=UPPER($E3&amp;"")))+SUMPRODUCT(--(SUBSTITUTE(SUBSTITUTE(SUBSTITUTE(SUBSTITUTE(SUBSTITUTE(SUBSTITUTE(SUBSTITUTE(UPPER($W$23:$Y$40&amp;""),"⌢",""),"⌣",""),"⌵",""),"－",""),"-","")," ",""),"　","")=UPPER($E3&amp;"")&amp;"DP"))*2+SUMPRODUCT(--(SUBSTITUTE(SUBSTITUTE(SUBSTITUTE(SUBSTITUTE(SUBSTITUTE(SUBSTITUTE(SUBSTITUTE(UPPER($W$23:$Y$40&amp;""),"⌢",""),"⌣",""),"⌵",""),"－",""),"-","")," ",""),"　","")="DP"&amp;UPPER($E3&amp;"")))*2+SUMPRODUCT(--(SUBSTITUTE(SUBSTITUTE(SUBSTITUTE(SUBSTITUTE(SUBSTITUTE(SUBSTITUTE(SUBSTITUTE(UPPER($W$23:$Y$40&amp;""),"⌢",""),"⌣",""),"⌵",""),"－",""),"-","")," ",""),"　","")=UPPER($E3&amp;"")&amp;"TP"))*3+SUMPRODUCT(--(SUBSTITUTE(SUBSTITUTE(SUBSTITUTE(SUBSTITUTE(SUBSTITUTE(SUBSTITUTE(SUBSTITUTE(UPPER($W$23:$Y$40&amp;""),"⌢",""),"⌣",""),"⌵",""),"－",""),"-","")," ",""),"　","")="TP"&amp;UPPER($E3&amp;"")))*3+SUMPRODUCT(--(SUBSTITUTE(SUBSTITUTE(SUBSTITUTE(SUBSTITUTE(SUBSTITUTE(SUBSTITUTE(SUBSTITUTE(UPPER($AA$23:$AC$40&amp;""),"⌢",""),"⌣",""),"⌵",""),"－",""),"-","")," ",""),"　","")=UPPER($E3&amp;"")))+SUMPRODUCT(--(SUBSTITUTE(SUBSTITUTE(SUBSTITUTE(SUBSTITUTE(SUBSTITUTE(SUBSTITUTE(SUBSTITUTE(UPPER($AA$23:$AC$40&amp;""),"⌢",""),"⌣",""),"⌵",""),"－",""),"-","")," ",""),"　","")=UPPER($E3&amp;"")&amp;"DP"))*2+SUMPRODUCT(--(SUBSTITUTE(SUBSTITUTE(SUBSTITUTE(SUBSTITUTE(SUBSTITUTE(SUBSTITUTE(SUBSTITUTE(UPPER($AA$23:$AC$40&amp;""),"⌢",""),"⌣",""),"⌵",""),"－",""),"-","")," ",""),"　","")="DP"&amp;UPPER($E3&amp;"")))*2+SUMPRODUCT(--(SUBSTITUTE(SUBSTITUTE(SUBSTITUTE(SUBSTITUTE(SUBSTITUTE(SUBSTITUTE(SUBSTITUTE(UPPER($AA$23:$AC$40&amp;""),"⌢",""),"⌣",""),"⌵",""),"－",""),"-","")," ",""),"　","")=UPPER($E3&amp;"")&amp;"TP"))*3+SUMPRODUCT(--(SUBSTITUTE(SUBSTITUTE(SUBSTITUTE(SUBSTITUTE(SUBSTITUTE(SUBSTITUTE(SUBSTITUTE(UPPER($AA$23:$AC$40&amp;""),"⌢",""),"⌣",""),"⌵",""),"－",""),"-","")," ",""),"　","")="TP"&amp;UPPER($E3&amp;"")))*3+SUMPRODUCT(--(SUBSTITUTE(SUBSTITUTE(SUBSTITUTE(SUBSTITUTE(SUBSTITUTE(SUBSTITUTE(SUBSTITUTE(UPPER($AE$23:$AG$40&amp;""),"⌢",""),"⌣",""),"⌵",""),"－",""),"-","")," ",""),"　","")=UPPER($E3&amp;"")))+SUMPRODUCT(--(SUBSTITUTE(SUBSTITUTE(SUBSTITUTE(SUBSTITUTE(SUBSTITUTE(SUBSTITUTE(SUBSTITUTE(UPPER($AE$23:$AG$40&amp;""),"⌢",""),"⌣",""),"⌵",""),"－",""),"-","")," ",""),"　","")=UPPER($E3&amp;"")&amp;"DP"))*2+SUMPRODUCT(--(SUBSTITUTE(SUBSTITUTE(SUBSTITUTE(SUBSTITUTE(SUBSTITUTE(SUBSTITUTE(SUBSTITUTE(UPPER($AE$23:$AG$40&amp;""),"⌢",""),"⌣",""),"⌵",""),"－",""),"-","")," ",""),"　","")="DP"&amp;UPPER($E3&amp;"")))*2+SUMPRODUCT(--(SUBSTITUTE(SUBSTITUTE(SUBSTITUTE(SUBSTITUTE(SUBSTITUTE(SUBSTITUTE(SUBSTITUTE(UPPER($AE$23:$AG$40&amp;""),"⌢",""),"⌣",""),"⌵",""),"－",""),"-","")," ",""),"　","")=UPPER($E3&amp;"")&amp;"TP"))*3+SUMPRODUCT(--(SUBSTITUTE(SUBSTITUTE(SUBSTITUTE(SUBSTITUTE(SUBSTITUTE(SUBSTITUTE(SUBSTITUTE(UPPER($AE$23:$AG$40&amp;""),"⌢",""),"⌣",""),"⌵",""),"－",""),"-","")," ",""),"　","")="TP"&amp;UPPER($E3&amp;"")))*3)</f>
        <v>1</v>
      </c>
      <c r="B3" s="58"/>
      <c r="C3" s="58"/>
      <c r="D3" s="275">
        <v>1</v>
      </c>
      <c r="E3" s="62" t="s">
        <v>172</v>
      </c>
      <c r="F3" s="48" t="s">
        <v>18</v>
      </c>
      <c r="G3" s="21" t="inlineStr">
        <is>
          <t>R ⌣</t>
        </is>
      </c>
      <c r="H3" s="15"/>
      <c r="I3" s="16"/>
      <c r="J3" s="246"/>
      <c r="K3" s="21" t="s">
        <v>183</v>
      </c>
      <c r="L3" s="15"/>
      <c r="M3" s="16"/>
      <c r="N3" s="246"/>
      <c r="O3" s="21"/>
      <c r="P3" s="63" t="inlineStr">
        <is>
          <t>R ⌣</t>
        </is>
      </c>
      <c r="Q3" s="47"/>
      <c r="R3" s="246"/>
      <c r="S3" s="21"/>
      <c r="T3" s="15" t="inlineStr">
        <is>
          <t>R ⌣</t>
        </is>
      </c>
      <c r="U3" s="16"/>
      <c r="V3" s="246"/>
      <c r="W3" s="21"/>
      <c r="X3" s="15"/>
      <c r="Y3" s="16"/>
      <c r="Z3" s="246"/>
      <c r="AA3" s="21"/>
      <c r="AB3" s="15" t="inlineStr">
        <is>
          <t>18 ⌣</t>
        </is>
      </c>
      <c r="AC3" s="16" t="s">
        <v>183</v>
      </c>
      <c r="AD3" s="246"/>
      <c r="AE3" s="15"/>
      <c r="AF3" s="15"/>
      <c r="AG3" s="16"/>
      <c r="AH3" s="246"/>
      <c r="AI3" s="44">
        <f>COUNTA(G3:I3,K3:M3,O3:Q3,S3:U3,W3:Y3,AA3:AC3,AE3:AG3)</f>
        <v>6</v>
      </c>
      <c r="AJ3" s="44">
        <f>SUMPRODUCT(--(SUBSTITUTE(SUBSTITUTE(SUBSTITUTE(SUBSTITUTE(SUBSTITUTE(SUBSTITUTE(SUBSTITUTE(UPPER(G3:AG3&amp;""),"⌢",""),"⌣",""),"⌵",""),"－",""),"-","")," ",""),"　","")="R"))+SUMPRODUCT(--(SUBSTITUTE(SUBSTITUTE(SUBSTITUTE(SUBSTITUTE(SUBSTITUTE(SUBSTITUTE(SUBSTITUTE(UPPER(G3:AG3&amp;""),"⌢",""),"⌣",""),"⌵",""),"－",""),"-","")," ",""),"　","")="HR"))*2</f>
        <v>3</v>
      </c>
      <c r="AK3" s="44">
        <f>COUNTIF(G3:AG3,"K")</f>
        <v>2</v>
      </c>
      <c r="AL3" s="44">
        <f>$A3</f>
        <v>1</v>
      </c>
      <c r="AM3" s="65" t="s">
        <v>20</v>
      </c>
      <c r="AN3" s="263" t="s">
        <v>188</v>
      </c>
      <c r="AO3" s="13" t="s">
        <v>17</v>
      </c>
      <c r="AP3" s="19" t="s">
        <v>4</v>
      </c>
      <c r="AQ3" s="36" t="s">
        <v>24</v>
      </c>
      <c r="AR3" s="34" t="s">
        <v>10</v>
      </c>
      <c r="AS3" s="35" t="s">
        <v>6</v>
      </c>
      <c r="AT3" s="37" t="s">
        <v>68</v>
      </c>
      <c r="AV3" t="s">
        <v>94</v>
      </c>
      <c r="AW3" s="1"/>
      <c r="AX3" s="113" t="s">
        <v>95</v>
      </c>
      <c r="AY3" s="29"/>
      <c r="AZ3" s="29"/>
      <c r="BA3" s="29"/>
      <c r="BB3" s="29"/>
    </row>
    <row r="4" spans="1:54" ht="15" customHeight="1">
      <c r="A4" s="52">
        <f>IF($E4="",0,SUMPRODUCT(--(SUBSTITUTE(SUBSTITUTE(SUBSTITUTE(SUBSTITUTE(SUBSTITUTE(SUBSTITUTE(SUBSTITUTE(UPPER($G$23:$I$40&amp;""),"⌢",""),"⌣",""),"⌵",""),"－",""),"-","")," ",""),"　","")=UPPER($E4&amp;"")))+SUMPRODUCT(--(SUBSTITUTE(SUBSTITUTE(SUBSTITUTE(SUBSTITUTE(SUBSTITUTE(SUBSTITUTE(SUBSTITUTE(UPPER($G$23:$I$40&amp;""),"⌢",""),"⌣",""),"⌵",""),"－",""),"-","")," ",""),"　","")=UPPER($E4&amp;"")&amp;"DP"))*2+SUMPRODUCT(--(SUBSTITUTE(SUBSTITUTE(SUBSTITUTE(SUBSTITUTE(SUBSTITUTE(SUBSTITUTE(SUBSTITUTE(UPPER($G$23:$I$40&amp;""),"⌢",""),"⌣",""),"⌵",""),"－",""),"-","")," ",""),"　","")="DP"&amp;UPPER($E4&amp;"")))*2+SUMPRODUCT(--(SUBSTITUTE(SUBSTITUTE(SUBSTITUTE(SUBSTITUTE(SUBSTITUTE(SUBSTITUTE(SUBSTITUTE(UPPER($G$23:$I$40&amp;""),"⌢",""),"⌣",""),"⌵",""),"－",""),"-","")," ",""),"　","")=UPPER($E4&amp;"")&amp;"TP"))*3+SUMPRODUCT(--(SUBSTITUTE(SUBSTITUTE(SUBSTITUTE(SUBSTITUTE(SUBSTITUTE(SUBSTITUTE(SUBSTITUTE(UPPER($G$23:$I$40&amp;""),"⌢",""),"⌣",""),"⌵",""),"－",""),"-","")," ",""),"　","")="TP"&amp;UPPER($E4&amp;"")))*3+SUMPRODUCT(--(SUBSTITUTE(SUBSTITUTE(SUBSTITUTE(SUBSTITUTE(SUBSTITUTE(SUBSTITUTE(SUBSTITUTE(UPPER($K$23:$M$40&amp;""),"⌢",""),"⌣",""),"⌵",""),"－",""),"-","")," ",""),"　","")=UPPER($E4&amp;"")))+SUMPRODUCT(--(SUBSTITUTE(SUBSTITUTE(SUBSTITUTE(SUBSTITUTE(SUBSTITUTE(SUBSTITUTE(SUBSTITUTE(UPPER($K$23:$M$40&amp;""),"⌢",""),"⌣",""),"⌵",""),"－",""),"-","")," ",""),"　","")=UPPER($E4&amp;"")&amp;"DP"))*2+SUMPRODUCT(--(SUBSTITUTE(SUBSTITUTE(SUBSTITUTE(SUBSTITUTE(SUBSTITUTE(SUBSTITUTE(SUBSTITUTE(UPPER($K$23:$M$40&amp;""),"⌢",""),"⌣",""),"⌵",""),"－",""),"-","")," ",""),"　","")="DP"&amp;UPPER($E4&amp;"")))*2+SUMPRODUCT(--(SUBSTITUTE(SUBSTITUTE(SUBSTITUTE(SUBSTITUTE(SUBSTITUTE(SUBSTITUTE(SUBSTITUTE(UPPER($K$23:$M$40&amp;""),"⌢",""),"⌣",""),"⌵",""),"－",""),"-","")," ",""),"　","")=UPPER($E4&amp;"")&amp;"TP"))*3+SUMPRODUCT(--(SUBSTITUTE(SUBSTITUTE(SUBSTITUTE(SUBSTITUTE(SUBSTITUTE(SUBSTITUTE(SUBSTITUTE(UPPER($K$23:$M$40&amp;""),"⌢",""),"⌣",""),"⌵",""),"－",""),"-","")," ",""),"　","")="TP"&amp;UPPER($E4&amp;"")))*3+SUMPRODUCT(--(SUBSTITUTE(SUBSTITUTE(SUBSTITUTE(SUBSTITUTE(SUBSTITUTE(SUBSTITUTE(SUBSTITUTE(UPPER($O$23:$Q$40&amp;""),"⌢",""),"⌣",""),"⌵",""),"－",""),"-","")," ",""),"　","")=UPPER($E4&amp;"")))+SUMPRODUCT(--(SUBSTITUTE(SUBSTITUTE(SUBSTITUTE(SUBSTITUTE(SUBSTITUTE(SUBSTITUTE(SUBSTITUTE(UPPER($O$23:$Q$40&amp;""),"⌢",""),"⌣",""),"⌵",""),"－",""),"-","")," ",""),"　","")=UPPER($E4&amp;"")&amp;"DP"))*2+SUMPRODUCT(--(SUBSTITUTE(SUBSTITUTE(SUBSTITUTE(SUBSTITUTE(SUBSTITUTE(SUBSTITUTE(SUBSTITUTE(UPPER($O$23:$Q$40&amp;""),"⌢",""),"⌣",""),"⌵",""),"－",""),"-","")," ",""),"　","")="DP"&amp;UPPER($E4&amp;"")))*2+SUMPRODUCT(--(SUBSTITUTE(SUBSTITUTE(SUBSTITUTE(SUBSTITUTE(SUBSTITUTE(SUBSTITUTE(SUBSTITUTE(UPPER($O$23:$Q$40&amp;""),"⌢",""),"⌣",""),"⌵",""),"－",""),"-","")," ",""),"　","")=UPPER($E4&amp;"")&amp;"TP"))*3+SUMPRODUCT(--(SUBSTITUTE(SUBSTITUTE(SUBSTITUTE(SUBSTITUTE(SUBSTITUTE(SUBSTITUTE(SUBSTITUTE(UPPER($O$23:$Q$40&amp;""),"⌢",""),"⌣",""),"⌵",""),"－",""),"-","")," ",""),"　","")="TP"&amp;UPPER($E4&amp;"")))*3+SUMPRODUCT(--(SUBSTITUTE(SUBSTITUTE(SUBSTITUTE(SUBSTITUTE(SUBSTITUTE(SUBSTITUTE(SUBSTITUTE(UPPER($S$23:$U$40&amp;""),"⌢",""),"⌣",""),"⌵",""),"－",""),"-","")," ",""),"　","")=UPPER($E4&amp;"")))+SUMPRODUCT(--(SUBSTITUTE(SUBSTITUTE(SUBSTITUTE(SUBSTITUTE(SUBSTITUTE(SUBSTITUTE(SUBSTITUTE(UPPER($S$23:$U$40&amp;""),"⌢",""),"⌣",""),"⌵",""),"－",""),"-","")," ",""),"　","")=UPPER($E4&amp;"")&amp;"DP"))*2+SUMPRODUCT(--(SUBSTITUTE(SUBSTITUTE(SUBSTITUTE(SUBSTITUTE(SUBSTITUTE(SUBSTITUTE(SUBSTITUTE(UPPER($S$23:$U$40&amp;""),"⌢",""),"⌣",""),"⌵",""),"－",""),"-","")," ",""),"　","")="DP"&amp;UPPER($E4&amp;"")))*2+SUMPRODUCT(--(SUBSTITUTE(SUBSTITUTE(SUBSTITUTE(SUBSTITUTE(SUBSTITUTE(SUBSTITUTE(SUBSTITUTE(UPPER($S$23:$U$40&amp;""),"⌢",""),"⌣",""),"⌵",""),"－",""),"-","")," ",""),"　","")=UPPER($E4&amp;"")&amp;"TP"))*3+SUMPRODUCT(--(SUBSTITUTE(SUBSTITUTE(SUBSTITUTE(SUBSTITUTE(SUBSTITUTE(SUBSTITUTE(SUBSTITUTE(UPPER($S$23:$U$40&amp;""),"⌢",""),"⌣",""),"⌵",""),"－",""),"-","")," ",""),"　","")="TP"&amp;UPPER($E4&amp;"")))*3+SUMPRODUCT(--(SUBSTITUTE(SUBSTITUTE(SUBSTITUTE(SUBSTITUTE(SUBSTITUTE(SUBSTITUTE(SUBSTITUTE(UPPER($W$23:$Y$40&amp;""),"⌢",""),"⌣",""),"⌵",""),"－",""),"-","")," ",""),"　","")=UPPER($E4&amp;"")))+SUMPRODUCT(--(SUBSTITUTE(SUBSTITUTE(SUBSTITUTE(SUBSTITUTE(SUBSTITUTE(SUBSTITUTE(SUBSTITUTE(UPPER($W$23:$Y$40&amp;""),"⌢",""),"⌣",""),"⌵",""),"－",""),"-","")," ",""),"　","")=UPPER($E4&amp;"")&amp;"DP"))*2+SUMPRODUCT(--(SUBSTITUTE(SUBSTITUTE(SUBSTITUTE(SUBSTITUTE(SUBSTITUTE(SUBSTITUTE(SUBSTITUTE(UPPER($W$23:$Y$40&amp;""),"⌢",""),"⌣",""),"⌵",""),"－",""),"-","")," ",""),"　","")="DP"&amp;UPPER($E4&amp;"")))*2+SUMPRODUCT(--(SUBSTITUTE(SUBSTITUTE(SUBSTITUTE(SUBSTITUTE(SUBSTITUTE(SUBSTITUTE(SUBSTITUTE(UPPER($W$23:$Y$40&amp;""),"⌢",""),"⌣",""),"⌵",""),"－",""),"-","")," ",""),"　","")=UPPER($E4&amp;"")&amp;"TP"))*3+SUMPRODUCT(--(SUBSTITUTE(SUBSTITUTE(SUBSTITUTE(SUBSTITUTE(SUBSTITUTE(SUBSTITUTE(SUBSTITUTE(UPPER($W$23:$Y$40&amp;""),"⌢",""),"⌣",""),"⌵",""),"－",""),"-","")," ",""),"　","")="TP"&amp;UPPER($E4&amp;"")))*3+SUMPRODUCT(--(SUBSTITUTE(SUBSTITUTE(SUBSTITUTE(SUBSTITUTE(SUBSTITUTE(SUBSTITUTE(SUBSTITUTE(UPPER($AA$23:$AC$40&amp;""),"⌢",""),"⌣",""),"⌵",""),"－",""),"-","")," ",""),"　","")=UPPER($E4&amp;"")))+SUMPRODUCT(--(SUBSTITUTE(SUBSTITUTE(SUBSTITUTE(SUBSTITUTE(SUBSTITUTE(SUBSTITUTE(SUBSTITUTE(UPPER($AA$23:$AC$40&amp;""),"⌢",""),"⌣",""),"⌵",""),"－",""),"-","")," ",""),"　","")=UPPER($E4&amp;"")&amp;"DP"))*2+SUMPRODUCT(--(SUBSTITUTE(SUBSTITUTE(SUBSTITUTE(SUBSTITUTE(SUBSTITUTE(SUBSTITUTE(SUBSTITUTE(UPPER($AA$23:$AC$40&amp;""),"⌢",""),"⌣",""),"⌵",""),"－",""),"-","")," ",""),"　","")="DP"&amp;UPPER($E4&amp;"")))*2+SUMPRODUCT(--(SUBSTITUTE(SUBSTITUTE(SUBSTITUTE(SUBSTITUTE(SUBSTITUTE(SUBSTITUTE(SUBSTITUTE(UPPER($AA$23:$AC$40&amp;""),"⌢",""),"⌣",""),"⌵",""),"－",""),"-","")," ",""),"　","")=UPPER($E4&amp;"")&amp;"TP"))*3+SUMPRODUCT(--(SUBSTITUTE(SUBSTITUTE(SUBSTITUTE(SUBSTITUTE(SUBSTITUTE(SUBSTITUTE(SUBSTITUTE(UPPER($AA$23:$AC$40&amp;""),"⌢",""),"⌣",""),"⌵",""),"－",""),"-","")," ",""),"　","")="TP"&amp;UPPER($E4&amp;"")))*3+SUMPRODUCT(--(SUBSTITUTE(SUBSTITUTE(SUBSTITUTE(SUBSTITUTE(SUBSTITUTE(SUBSTITUTE(SUBSTITUTE(UPPER($AE$23:$AG$40&amp;""),"⌢",""),"⌣",""),"⌵",""),"－",""),"-","")," ",""),"　","")=UPPER($E4&amp;"")))+SUMPRODUCT(--(SUBSTITUTE(SUBSTITUTE(SUBSTITUTE(SUBSTITUTE(SUBSTITUTE(SUBSTITUTE(SUBSTITUTE(UPPER($AE$23:$AG$40&amp;""),"⌢",""),"⌣",""),"⌵",""),"－",""),"-","")," ",""),"　","")=UPPER($E4&amp;"")&amp;"DP"))*2+SUMPRODUCT(--(SUBSTITUTE(SUBSTITUTE(SUBSTITUTE(SUBSTITUTE(SUBSTITUTE(SUBSTITUTE(SUBSTITUTE(UPPER($AE$23:$AG$40&amp;""),"⌢",""),"⌣",""),"⌵",""),"－",""),"-","")," ",""),"　","")="DP"&amp;UPPER($E4&amp;"")))*2+SUMPRODUCT(--(SUBSTITUTE(SUBSTITUTE(SUBSTITUTE(SUBSTITUTE(SUBSTITUTE(SUBSTITUTE(SUBSTITUTE(UPPER($AE$23:$AG$40&amp;""),"⌢",""),"⌣",""),"⌵",""),"－",""),"-","")," ",""),"　","")=UPPER($E4&amp;"")&amp;"TP"))*3+SUMPRODUCT(--(SUBSTITUTE(SUBSTITUTE(SUBSTITUTE(SUBSTITUTE(SUBSTITUTE(SUBSTITUTE(SUBSTITUTE(UPPER($AE$23:$AG$40&amp;""),"⌢",""),"⌣",""),"⌵",""),"－",""),"-","")," ",""),"　","")="TP"&amp;UPPER($E4&amp;"")))*3)</f>
        <v>0</v>
      </c>
      <c r="B4" s="52"/>
      <c r="C4" s="58"/>
      <c r="D4" s="275"/>
      <c r="E4" s="61"/>
      <c r="F4" s="49"/>
      <c r="G4" s="22"/>
      <c r="H4" s="3"/>
      <c r="I4" s="6"/>
      <c r="J4" s="8"/>
      <c r="K4" s="22"/>
      <c r="L4" s="3"/>
      <c r="M4" s="6"/>
      <c r="N4" s="8"/>
      <c r="O4" s="22"/>
      <c r="P4" s="3"/>
      <c r="Q4" s="6"/>
      <c r="R4" s="8"/>
      <c r="S4" s="22"/>
      <c r="T4" s="3"/>
      <c r="U4" s="6"/>
      <c r="V4" s="8"/>
      <c r="W4" s="22"/>
      <c r="X4" s="3"/>
      <c r="Y4" s="6"/>
      <c r="Z4" s="8"/>
      <c r="AA4" s="22"/>
      <c r="AB4" s="3"/>
      <c r="AC4" s="6"/>
      <c r="AD4" s="8"/>
      <c r="AE4" s="3"/>
      <c r="AF4" s="3"/>
      <c r="AG4" s="6"/>
      <c r="AH4" s="8"/>
      <c r="AI4" s="44">
        <f t="shared" ref="AI4:AI20" si="2">COUNTA(G4:I4,K4:M4,O4:Q4,S4:U4,W4:Y4,AA4:AC4,AE4:AG4)</f>
        <v>0</v>
      </c>
      <c r="AJ4" s="44">
        <f>SUMPRODUCT(--(SUBSTITUTE(SUBSTITUTE(SUBSTITUTE(SUBSTITUTE(SUBSTITUTE(SUBSTITUTE(SUBSTITUTE(UPPER(G4:AG4&amp;""),"⌢",""),"⌣",""),"⌵",""),"－",""),"-","")," ",""),"　","")="R"))+SUMPRODUCT(--(SUBSTITUTE(SUBSTITUTE(SUBSTITUTE(SUBSTITUTE(SUBSTITUTE(SUBSTITUTE(SUBSTITUTE(UPPER(G4:AG4&amp;""),"⌢",""),"⌣",""),"⌵",""),"－",""),"-","")," ",""),"　","")="HR"))*2</f>
        <v>0</v>
      </c>
      <c r="AK4" s="44">
        <f t="shared" ref="AK4:AK20" si="4">COUNTIF(G4:AG4,"K")</f>
        <v>0</v>
      </c>
      <c r="AL4" s="44">
        <f>$A4</f>
        <v>0</v>
      </c>
      <c r="AM4" s="66" t="s">
        <v>93</v>
      </c>
      <c r="AO4" s="58">
        <v>55</v>
      </c>
      <c r="AP4" s="1" t="str" cm="1">
        <f t="array" ref="AP4:AP11">_xlfn.UNIQUE(SUBSTITUTE(SUBSTITUTE(F3:F20," DF",""),"DF",""))</f>
        <v>邱文昇</v>
      </c>
      <c r="AQ4" s="58">
        <f>SUMIF($F$3:$F$20,AP4,$AI$3:$AI$20)+SUMIF($F$3:$F$20,AP4&amp;" DF",$AI$3:$AI$20)+SUMIF($F$3:$F$20,AP4&amp;"DF",$AI$3:$AI$20)</f>
        <v>6</v>
      </c>
      <c r="AR4" s="74">
        <f>SUMIF($F$3:$F$20,AP4,$AJ$3:$AJ$20)+SUMIF($F$3:$F$20,AP4&amp;" DF",$AJ$3:$AJ$20)+SUMIF($F$3:$F$20,AP4&amp;"DF",$AJ$3:$AJ$20)</f>
        <v>3</v>
      </c>
      <c r="AS4" s="74">
        <f>SUMIF($F$3:$F$20,AP4,$AK$3:$AK$20)+SUMIF($F$3:$F$20,AP4&amp;" DF",$AK$3:$AK$20)+SUMIF($F$3:$F$20,AP4&amp;"DF",$AK$3:$AK$20)</f>
        <v>2</v>
      </c>
      <c r="AT4" s="74">
        <f>SUMIF($F$3:$F$20,AP4,$AL$3:$AL$20)+SUMIF($F$3:$F$20,AP4&amp;" DF",$AL$3:$AL$20)+SUMIF($F$3:$F$20,AP4&amp;"DF",$AL$3:$AL$20)</f>
        <v>1</v>
      </c>
      <c r="AV4" s="202" t="s">
        <v>31</v>
      </c>
      <c r="AW4" s="200" t="s">
        <v>24</v>
      </c>
      <c r="AX4" s="203" t="s">
        <v>10</v>
      </c>
      <c r="AY4" s="204" t="s">
        <v>6</v>
      </c>
    </row>
    <row r="5" spans="1:54" ht="15" customHeight="1">
      <c r="A5" s="52">
        <f>IF($E5="",0,SUMPRODUCT(--(SUBSTITUTE(SUBSTITUTE(SUBSTITUTE(SUBSTITUTE(SUBSTITUTE(SUBSTITUTE(SUBSTITUTE(UPPER($G$23:$I$40&amp;""),"⌢",""),"⌣",""),"⌵",""),"－",""),"-","")," ",""),"　","")=UPPER($E5&amp;"")))+SUMPRODUCT(--(SUBSTITUTE(SUBSTITUTE(SUBSTITUTE(SUBSTITUTE(SUBSTITUTE(SUBSTITUTE(SUBSTITUTE(UPPER($G$23:$I$40&amp;""),"⌢",""),"⌣",""),"⌵",""),"－",""),"-","")," ",""),"　","")=UPPER($E5&amp;"")&amp;"DP"))*2+SUMPRODUCT(--(SUBSTITUTE(SUBSTITUTE(SUBSTITUTE(SUBSTITUTE(SUBSTITUTE(SUBSTITUTE(SUBSTITUTE(UPPER($G$23:$I$40&amp;""),"⌢",""),"⌣",""),"⌵",""),"－",""),"-","")," ",""),"　","")="DP"&amp;UPPER($E5&amp;"")))*2+SUMPRODUCT(--(SUBSTITUTE(SUBSTITUTE(SUBSTITUTE(SUBSTITUTE(SUBSTITUTE(SUBSTITUTE(SUBSTITUTE(UPPER($G$23:$I$40&amp;""),"⌢",""),"⌣",""),"⌵",""),"－",""),"-","")," ",""),"　","")=UPPER($E5&amp;"")&amp;"TP"))*3+SUMPRODUCT(--(SUBSTITUTE(SUBSTITUTE(SUBSTITUTE(SUBSTITUTE(SUBSTITUTE(SUBSTITUTE(SUBSTITUTE(UPPER($G$23:$I$40&amp;""),"⌢",""),"⌣",""),"⌵",""),"－",""),"-","")," ",""),"　","")="TP"&amp;UPPER($E5&amp;"")))*3+SUMPRODUCT(--(SUBSTITUTE(SUBSTITUTE(SUBSTITUTE(SUBSTITUTE(SUBSTITUTE(SUBSTITUTE(SUBSTITUTE(UPPER($K$23:$M$40&amp;""),"⌢",""),"⌣",""),"⌵",""),"－",""),"-","")," ",""),"　","")=UPPER($E5&amp;"")))+SUMPRODUCT(--(SUBSTITUTE(SUBSTITUTE(SUBSTITUTE(SUBSTITUTE(SUBSTITUTE(SUBSTITUTE(SUBSTITUTE(UPPER($K$23:$M$40&amp;""),"⌢",""),"⌣",""),"⌵",""),"－",""),"-","")," ",""),"　","")=UPPER($E5&amp;"")&amp;"DP"))*2+SUMPRODUCT(--(SUBSTITUTE(SUBSTITUTE(SUBSTITUTE(SUBSTITUTE(SUBSTITUTE(SUBSTITUTE(SUBSTITUTE(UPPER($K$23:$M$40&amp;""),"⌢",""),"⌣",""),"⌵",""),"－",""),"-","")," ",""),"　","")="DP"&amp;UPPER($E5&amp;"")))*2+SUMPRODUCT(--(SUBSTITUTE(SUBSTITUTE(SUBSTITUTE(SUBSTITUTE(SUBSTITUTE(SUBSTITUTE(SUBSTITUTE(UPPER($K$23:$M$40&amp;""),"⌢",""),"⌣",""),"⌵",""),"－",""),"-","")," ",""),"　","")=UPPER($E5&amp;"")&amp;"TP"))*3+SUMPRODUCT(--(SUBSTITUTE(SUBSTITUTE(SUBSTITUTE(SUBSTITUTE(SUBSTITUTE(SUBSTITUTE(SUBSTITUTE(UPPER($K$23:$M$40&amp;""),"⌢",""),"⌣",""),"⌵",""),"－",""),"-","")," ",""),"　","")="TP"&amp;UPPER($E5&amp;"")))*3+SUMPRODUCT(--(SUBSTITUTE(SUBSTITUTE(SUBSTITUTE(SUBSTITUTE(SUBSTITUTE(SUBSTITUTE(SUBSTITUTE(UPPER($O$23:$Q$40&amp;""),"⌢",""),"⌣",""),"⌵",""),"－",""),"-","")," ",""),"　","")=UPPER($E5&amp;"")))+SUMPRODUCT(--(SUBSTITUTE(SUBSTITUTE(SUBSTITUTE(SUBSTITUTE(SUBSTITUTE(SUBSTITUTE(SUBSTITUTE(UPPER($O$23:$Q$40&amp;""),"⌢",""),"⌣",""),"⌵",""),"－",""),"-","")," ",""),"　","")=UPPER($E5&amp;"")&amp;"DP"))*2+SUMPRODUCT(--(SUBSTITUTE(SUBSTITUTE(SUBSTITUTE(SUBSTITUTE(SUBSTITUTE(SUBSTITUTE(SUBSTITUTE(UPPER($O$23:$Q$40&amp;""),"⌢",""),"⌣",""),"⌵",""),"－",""),"-","")," ",""),"　","")="DP"&amp;UPPER($E5&amp;"")))*2+SUMPRODUCT(--(SUBSTITUTE(SUBSTITUTE(SUBSTITUTE(SUBSTITUTE(SUBSTITUTE(SUBSTITUTE(SUBSTITUTE(UPPER($O$23:$Q$40&amp;""),"⌢",""),"⌣",""),"⌵",""),"－",""),"-","")," ",""),"　","")=UPPER($E5&amp;"")&amp;"TP"))*3+SUMPRODUCT(--(SUBSTITUTE(SUBSTITUTE(SUBSTITUTE(SUBSTITUTE(SUBSTITUTE(SUBSTITUTE(SUBSTITUTE(UPPER($O$23:$Q$40&amp;""),"⌢",""),"⌣",""),"⌵",""),"－",""),"-","")," ",""),"　","")="TP"&amp;UPPER($E5&amp;"")))*3+SUMPRODUCT(--(SUBSTITUTE(SUBSTITUTE(SUBSTITUTE(SUBSTITUTE(SUBSTITUTE(SUBSTITUTE(SUBSTITUTE(UPPER($S$23:$U$40&amp;""),"⌢",""),"⌣",""),"⌵",""),"－",""),"-","")," ",""),"　","")=UPPER($E5&amp;"")))+SUMPRODUCT(--(SUBSTITUTE(SUBSTITUTE(SUBSTITUTE(SUBSTITUTE(SUBSTITUTE(SUBSTITUTE(SUBSTITUTE(UPPER($S$23:$U$40&amp;""),"⌢",""),"⌣",""),"⌵",""),"－",""),"-","")," ",""),"　","")=UPPER($E5&amp;"")&amp;"DP"))*2+SUMPRODUCT(--(SUBSTITUTE(SUBSTITUTE(SUBSTITUTE(SUBSTITUTE(SUBSTITUTE(SUBSTITUTE(SUBSTITUTE(UPPER($S$23:$U$40&amp;""),"⌢",""),"⌣",""),"⌵",""),"－",""),"-","")," ",""),"　","")="DP"&amp;UPPER($E5&amp;"")))*2+SUMPRODUCT(--(SUBSTITUTE(SUBSTITUTE(SUBSTITUTE(SUBSTITUTE(SUBSTITUTE(SUBSTITUTE(SUBSTITUTE(UPPER($S$23:$U$40&amp;""),"⌢",""),"⌣",""),"⌵",""),"－",""),"-","")," ",""),"　","")=UPPER($E5&amp;"")&amp;"TP"))*3+SUMPRODUCT(--(SUBSTITUTE(SUBSTITUTE(SUBSTITUTE(SUBSTITUTE(SUBSTITUTE(SUBSTITUTE(SUBSTITUTE(UPPER($S$23:$U$40&amp;""),"⌢",""),"⌣",""),"⌵",""),"－",""),"-","")," ",""),"　","")="TP"&amp;UPPER($E5&amp;"")))*3+SUMPRODUCT(--(SUBSTITUTE(SUBSTITUTE(SUBSTITUTE(SUBSTITUTE(SUBSTITUTE(SUBSTITUTE(SUBSTITUTE(UPPER($W$23:$Y$40&amp;""),"⌢",""),"⌣",""),"⌵",""),"－",""),"-","")," ",""),"　","")=UPPER($E5&amp;"")))+SUMPRODUCT(--(SUBSTITUTE(SUBSTITUTE(SUBSTITUTE(SUBSTITUTE(SUBSTITUTE(SUBSTITUTE(SUBSTITUTE(UPPER($W$23:$Y$40&amp;""),"⌢",""),"⌣",""),"⌵",""),"－",""),"-","")," ",""),"　","")=UPPER($E5&amp;"")&amp;"DP"))*2+SUMPRODUCT(--(SUBSTITUTE(SUBSTITUTE(SUBSTITUTE(SUBSTITUTE(SUBSTITUTE(SUBSTITUTE(SUBSTITUTE(UPPER($W$23:$Y$40&amp;""),"⌢",""),"⌣",""),"⌵",""),"－",""),"-","")," ",""),"　","")="DP"&amp;UPPER($E5&amp;"")))*2+SUMPRODUCT(--(SUBSTITUTE(SUBSTITUTE(SUBSTITUTE(SUBSTITUTE(SUBSTITUTE(SUBSTITUTE(SUBSTITUTE(UPPER($W$23:$Y$40&amp;""),"⌢",""),"⌣",""),"⌵",""),"－",""),"-","")," ",""),"　","")=UPPER($E5&amp;"")&amp;"TP"))*3+SUMPRODUCT(--(SUBSTITUTE(SUBSTITUTE(SUBSTITUTE(SUBSTITUTE(SUBSTITUTE(SUBSTITUTE(SUBSTITUTE(UPPER($W$23:$Y$40&amp;""),"⌢",""),"⌣",""),"⌵",""),"－",""),"-","")," ",""),"　","")="TP"&amp;UPPER($E5&amp;"")))*3+SUMPRODUCT(--(SUBSTITUTE(SUBSTITUTE(SUBSTITUTE(SUBSTITUTE(SUBSTITUTE(SUBSTITUTE(SUBSTITUTE(UPPER($AA$23:$AC$40&amp;""),"⌢",""),"⌣",""),"⌵",""),"－",""),"-","")," ",""),"　","")=UPPER($E5&amp;"")))+SUMPRODUCT(--(SUBSTITUTE(SUBSTITUTE(SUBSTITUTE(SUBSTITUTE(SUBSTITUTE(SUBSTITUTE(SUBSTITUTE(UPPER($AA$23:$AC$40&amp;""),"⌢",""),"⌣",""),"⌵",""),"－",""),"-","")," ",""),"　","")=UPPER($E5&amp;"")&amp;"DP"))*2+SUMPRODUCT(--(SUBSTITUTE(SUBSTITUTE(SUBSTITUTE(SUBSTITUTE(SUBSTITUTE(SUBSTITUTE(SUBSTITUTE(UPPER($AA$23:$AC$40&amp;""),"⌢",""),"⌣",""),"⌵",""),"－",""),"-","")," ",""),"　","")="DP"&amp;UPPER($E5&amp;"")))*2+SUMPRODUCT(--(SUBSTITUTE(SUBSTITUTE(SUBSTITUTE(SUBSTITUTE(SUBSTITUTE(SUBSTITUTE(SUBSTITUTE(UPPER($AA$23:$AC$40&amp;""),"⌢",""),"⌣",""),"⌵",""),"－",""),"-","")," ",""),"　","")=UPPER($E5&amp;"")&amp;"TP"))*3+SUMPRODUCT(--(SUBSTITUTE(SUBSTITUTE(SUBSTITUTE(SUBSTITUTE(SUBSTITUTE(SUBSTITUTE(SUBSTITUTE(UPPER($AA$23:$AC$40&amp;""),"⌢",""),"⌣",""),"⌵",""),"－",""),"-","")," ",""),"　","")="TP"&amp;UPPER($E5&amp;"")))*3+SUMPRODUCT(--(SUBSTITUTE(SUBSTITUTE(SUBSTITUTE(SUBSTITUTE(SUBSTITUTE(SUBSTITUTE(SUBSTITUTE(UPPER($AE$23:$AG$40&amp;""),"⌢",""),"⌣",""),"⌵",""),"－",""),"-","")," ",""),"　","")=UPPER($E5&amp;"")))+SUMPRODUCT(--(SUBSTITUTE(SUBSTITUTE(SUBSTITUTE(SUBSTITUTE(SUBSTITUTE(SUBSTITUTE(SUBSTITUTE(UPPER($AE$23:$AG$40&amp;""),"⌢",""),"⌣",""),"⌵",""),"－",""),"-","")," ",""),"　","")=UPPER($E5&amp;"")&amp;"DP"))*2+SUMPRODUCT(--(SUBSTITUTE(SUBSTITUTE(SUBSTITUTE(SUBSTITUTE(SUBSTITUTE(SUBSTITUTE(SUBSTITUTE(UPPER($AE$23:$AG$40&amp;""),"⌢",""),"⌣",""),"⌵",""),"－",""),"-","")," ",""),"　","")="DP"&amp;UPPER($E5&amp;"")))*2+SUMPRODUCT(--(SUBSTITUTE(SUBSTITUTE(SUBSTITUTE(SUBSTITUTE(SUBSTITUTE(SUBSTITUTE(SUBSTITUTE(UPPER($AE$23:$AG$40&amp;""),"⌢",""),"⌣",""),"⌵",""),"－",""),"-","")," ",""),"　","")=UPPER($E5&amp;"")&amp;"TP"))*3+SUMPRODUCT(--(SUBSTITUTE(SUBSTITUTE(SUBSTITUTE(SUBSTITUTE(SUBSTITUTE(SUBSTITUTE(SUBSTITUTE(UPPER($AE$23:$AG$40&amp;""),"⌢",""),"⌣",""),"⌵",""),"－",""),"-","")," ",""),"　","")="TP"&amp;UPPER($E5&amp;"")))*3)</f>
        <v>0</v>
      </c>
      <c r="B5" s="52"/>
      <c r="C5" s="58"/>
      <c r="D5" s="276"/>
      <c r="E5" s="61"/>
      <c r="F5" s="49"/>
      <c r="G5" s="23"/>
      <c r="H5" s="4"/>
      <c r="I5" s="7"/>
      <c r="J5" s="8"/>
      <c r="K5" s="23"/>
      <c r="L5" s="4"/>
      <c r="M5" s="7"/>
      <c r="N5" s="8"/>
      <c r="O5" s="23"/>
      <c r="P5" s="4"/>
      <c r="Q5" s="7"/>
      <c r="R5" s="8"/>
      <c r="S5" s="23"/>
      <c r="T5" s="4"/>
      <c r="U5" s="7"/>
      <c r="V5" s="8"/>
      <c r="W5" s="23"/>
      <c r="X5" s="4"/>
      <c r="Y5" s="7"/>
      <c r="Z5" s="8"/>
      <c r="AA5" s="23"/>
      <c r="AB5" s="4"/>
      <c r="AC5" s="7"/>
      <c r="AD5" s="8"/>
      <c r="AE5" s="4"/>
      <c r="AF5" s="4"/>
      <c r="AG5" s="7"/>
      <c r="AH5" s="8"/>
      <c r="AI5" s="44">
        <f t="shared" si="2"/>
        <v>0</v>
      </c>
      <c r="AJ5" s="44">
        <f>SUMPRODUCT(--(SUBSTITUTE(SUBSTITUTE(SUBSTITUTE(SUBSTITUTE(SUBSTITUTE(SUBSTITUTE(SUBSTITUTE(UPPER(G5:AG5&amp;""),"⌢",""),"⌣",""),"⌵",""),"－",""),"-","")," ",""),"　","")="R"))+SUMPRODUCT(--(SUBSTITUTE(SUBSTITUTE(SUBSTITUTE(SUBSTITUTE(SUBSTITUTE(SUBSTITUTE(SUBSTITUTE(UPPER(G5:AG5&amp;""),"⌢",""),"⌣",""),"⌵",""),"－",""),"-","")," ",""),"　","")="HR"))*2</f>
        <v>0</v>
      </c>
      <c r="AK5" s="44">
        <f t="shared" si="4"/>
        <v>0</v>
      </c>
      <c r="AL5" s="44">
        <f>$A5</f>
        <v>0</v>
      </c>
      <c r="AM5" s="67"/>
      <c r="AO5" s="52"/>
      <c r="AP5" s="73" t="str">
        <v/>
      </c>
      <c r="AQ5" s="52">
        <f>SUMIF($F$3:$F$20,AP5,$AI$3:$AI$20)+SUMIF($F$3:$F$20,AP5&amp;" DF",$AI$3:$AI$20)+SUMIF($F$3:$F$20,AP5&amp;"DF",$AI$3:$AI$20)</f>
        <v>0</v>
      </c>
      <c r="AR5" s="73">
        <f>SUMIF($F$3:$F$20,AP5,$AJ$3:$AJ$20)+SUMIF($F$3:$F$20,AP5&amp;" DF",$AJ$3:$AJ$20)+SUMIF($F$3:$F$20,AP5&amp;"DF",$AJ$3:$AJ$20)</f>
        <v>0</v>
      </c>
      <c r="AS5" s="73">
        <f>SUMIF($F$3:$F$20,AP5,$AK$3:$AK$20)+SUMIF($F$3:$F$20,AP5&amp;" DF",$AK$3:$AK$20)+SUMIF($F$3:$F$20,AP5&amp;"DF",$AK$3:$AK$20)</f>
        <v>0</v>
      </c>
      <c r="AT5" s="73">
        <f>SUMIF($F$3:$F$20,AP5,$AL$3:$AL$20)+SUMIF($F$3:$F$20,AP5&amp;" DF",$AL$3:$AL$20)+SUMIF($F$3:$F$20,AP5&amp;"DF",$AL$3:$AL$20)</f>
        <v>0</v>
      </c>
      <c r="AV5" s="195" t="str" cm="1">
        <f t="array" ref="AV5:AV6">_xlfn.UNIQUE(AM4:AM5)</f>
        <v>林春佑</v>
      </c>
      <c r="AW5" s="52">
        <v>31</v>
      </c>
      <c r="AX5" s="52">
        <v>13</v>
      </c>
      <c r="AY5" s="209">
        <v>12</v>
      </c>
    </row>
    <row r="6" spans="1:54" ht="15" customHeight="1">
      <c r="A6" s="52">
        <f>IF($E6="",0,SUMPRODUCT(--(SUBSTITUTE(SUBSTITUTE(SUBSTITUTE(SUBSTITUTE(SUBSTITUTE(SUBSTITUTE(SUBSTITUTE(UPPER($G$23:$I$40&amp;""),"⌢",""),"⌣",""),"⌵",""),"－",""),"-","")," ",""),"　","")=UPPER($E6&amp;"")))+SUMPRODUCT(--(SUBSTITUTE(SUBSTITUTE(SUBSTITUTE(SUBSTITUTE(SUBSTITUTE(SUBSTITUTE(SUBSTITUTE(UPPER($G$23:$I$40&amp;""),"⌢",""),"⌣",""),"⌵",""),"－",""),"-","")," ",""),"　","")=UPPER($E6&amp;"")&amp;"DP"))*2+SUMPRODUCT(--(SUBSTITUTE(SUBSTITUTE(SUBSTITUTE(SUBSTITUTE(SUBSTITUTE(SUBSTITUTE(SUBSTITUTE(UPPER($G$23:$I$40&amp;""),"⌢",""),"⌣",""),"⌵",""),"－",""),"-","")," ",""),"　","")="DP"&amp;UPPER($E6&amp;"")))*2+SUMPRODUCT(--(SUBSTITUTE(SUBSTITUTE(SUBSTITUTE(SUBSTITUTE(SUBSTITUTE(SUBSTITUTE(SUBSTITUTE(UPPER($G$23:$I$40&amp;""),"⌢",""),"⌣",""),"⌵",""),"－",""),"-","")," ",""),"　","")=UPPER($E6&amp;"")&amp;"TP"))*3+SUMPRODUCT(--(SUBSTITUTE(SUBSTITUTE(SUBSTITUTE(SUBSTITUTE(SUBSTITUTE(SUBSTITUTE(SUBSTITUTE(UPPER($G$23:$I$40&amp;""),"⌢",""),"⌣",""),"⌵",""),"－",""),"-","")," ",""),"　","")="TP"&amp;UPPER($E6&amp;"")))*3+SUMPRODUCT(--(SUBSTITUTE(SUBSTITUTE(SUBSTITUTE(SUBSTITUTE(SUBSTITUTE(SUBSTITUTE(SUBSTITUTE(UPPER($K$23:$M$40&amp;""),"⌢",""),"⌣",""),"⌵",""),"－",""),"-","")," ",""),"　","")=UPPER($E6&amp;"")))+SUMPRODUCT(--(SUBSTITUTE(SUBSTITUTE(SUBSTITUTE(SUBSTITUTE(SUBSTITUTE(SUBSTITUTE(SUBSTITUTE(UPPER($K$23:$M$40&amp;""),"⌢",""),"⌣",""),"⌵",""),"－",""),"-","")," ",""),"　","")=UPPER($E6&amp;"")&amp;"DP"))*2+SUMPRODUCT(--(SUBSTITUTE(SUBSTITUTE(SUBSTITUTE(SUBSTITUTE(SUBSTITUTE(SUBSTITUTE(SUBSTITUTE(UPPER($K$23:$M$40&amp;""),"⌢",""),"⌣",""),"⌵",""),"－",""),"-","")," ",""),"　","")="DP"&amp;UPPER($E6&amp;"")))*2+SUMPRODUCT(--(SUBSTITUTE(SUBSTITUTE(SUBSTITUTE(SUBSTITUTE(SUBSTITUTE(SUBSTITUTE(SUBSTITUTE(UPPER($K$23:$M$40&amp;""),"⌢",""),"⌣",""),"⌵",""),"－",""),"-","")," ",""),"　","")=UPPER($E6&amp;"")&amp;"TP"))*3+SUMPRODUCT(--(SUBSTITUTE(SUBSTITUTE(SUBSTITUTE(SUBSTITUTE(SUBSTITUTE(SUBSTITUTE(SUBSTITUTE(UPPER($K$23:$M$40&amp;""),"⌢",""),"⌣",""),"⌵",""),"－",""),"-","")," ",""),"　","")="TP"&amp;UPPER($E6&amp;"")))*3+SUMPRODUCT(--(SUBSTITUTE(SUBSTITUTE(SUBSTITUTE(SUBSTITUTE(SUBSTITUTE(SUBSTITUTE(SUBSTITUTE(UPPER($O$23:$Q$40&amp;""),"⌢",""),"⌣",""),"⌵",""),"－",""),"-","")," ",""),"　","")=UPPER($E6&amp;"")))+SUMPRODUCT(--(SUBSTITUTE(SUBSTITUTE(SUBSTITUTE(SUBSTITUTE(SUBSTITUTE(SUBSTITUTE(SUBSTITUTE(UPPER($O$23:$Q$40&amp;""),"⌢",""),"⌣",""),"⌵",""),"－",""),"-","")," ",""),"　","")=UPPER($E6&amp;"")&amp;"DP"))*2+SUMPRODUCT(--(SUBSTITUTE(SUBSTITUTE(SUBSTITUTE(SUBSTITUTE(SUBSTITUTE(SUBSTITUTE(SUBSTITUTE(UPPER($O$23:$Q$40&amp;""),"⌢",""),"⌣",""),"⌵",""),"－",""),"-","")," ",""),"　","")="DP"&amp;UPPER($E6&amp;"")))*2+SUMPRODUCT(--(SUBSTITUTE(SUBSTITUTE(SUBSTITUTE(SUBSTITUTE(SUBSTITUTE(SUBSTITUTE(SUBSTITUTE(UPPER($O$23:$Q$40&amp;""),"⌢",""),"⌣",""),"⌵",""),"－",""),"-","")," ",""),"　","")=UPPER($E6&amp;"")&amp;"TP"))*3+SUMPRODUCT(--(SUBSTITUTE(SUBSTITUTE(SUBSTITUTE(SUBSTITUTE(SUBSTITUTE(SUBSTITUTE(SUBSTITUTE(UPPER($O$23:$Q$40&amp;""),"⌢",""),"⌣",""),"⌵",""),"－",""),"-","")," ",""),"　","")="TP"&amp;UPPER($E6&amp;"")))*3+SUMPRODUCT(--(SUBSTITUTE(SUBSTITUTE(SUBSTITUTE(SUBSTITUTE(SUBSTITUTE(SUBSTITUTE(SUBSTITUTE(UPPER($S$23:$U$40&amp;""),"⌢",""),"⌣",""),"⌵",""),"－",""),"-","")," ",""),"　","")=UPPER($E6&amp;"")))+SUMPRODUCT(--(SUBSTITUTE(SUBSTITUTE(SUBSTITUTE(SUBSTITUTE(SUBSTITUTE(SUBSTITUTE(SUBSTITUTE(UPPER($S$23:$U$40&amp;""),"⌢",""),"⌣",""),"⌵",""),"－",""),"-","")," ",""),"　","")=UPPER($E6&amp;"")&amp;"DP"))*2+SUMPRODUCT(--(SUBSTITUTE(SUBSTITUTE(SUBSTITUTE(SUBSTITUTE(SUBSTITUTE(SUBSTITUTE(SUBSTITUTE(UPPER($S$23:$U$40&amp;""),"⌢",""),"⌣",""),"⌵",""),"－",""),"-","")," ",""),"　","")="DP"&amp;UPPER($E6&amp;"")))*2+SUMPRODUCT(--(SUBSTITUTE(SUBSTITUTE(SUBSTITUTE(SUBSTITUTE(SUBSTITUTE(SUBSTITUTE(SUBSTITUTE(UPPER($S$23:$U$40&amp;""),"⌢",""),"⌣",""),"⌵",""),"－",""),"-","")," ",""),"　","")=UPPER($E6&amp;"")&amp;"TP"))*3+SUMPRODUCT(--(SUBSTITUTE(SUBSTITUTE(SUBSTITUTE(SUBSTITUTE(SUBSTITUTE(SUBSTITUTE(SUBSTITUTE(UPPER($S$23:$U$40&amp;""),"⌢",""),"⌣",""),"⌵",""),"－",""),"-","")," ",""),"　","")="TP"&amp;UPPER($E6&amp;"")))*3+SUMPRODUCT(--(SUBSTITUTE(SUBSTITUTE(SUBSTITUTE(SUBSTITUTE(SUBSTITUTE(SUBSTITUTE(SUBSTITUTE(UPPER($W$23:$Y$40&amp;""),"⌢",""),"⌣",""),"⌵",""),"－",""),"-","")," ",""),"　","")=UPPER($E6&amp;"")))+SUMPRODUCT(--(SUBSTITUTE(SUBSTITUTE(SUBSTITUTE(SUBSTITUTE(SUBSTITUTE(SUBSTITUTE(SUBSTITUTE(UPPER($W$23:$Y$40&amp;""),"⌢",""),"⌣",""),"⌵",""),"－",""),"-","")," ",""),"　","")=UPPER($E6&amp;"")&amp;"DP"))*2+SUMPRODUCT(--(SUBSTITUTE(SUBSTITUTE(SUBSTITUTE(SUBSTITUTE(SUBSTITUTE(SUBSTITUTE(SUBSTITUTE(UPPER($W$23:$Y$40&amp;""),"⌢",""),"⌣",""),"⌵",""),"－",""),"-","")," ",""),"　","")="DP"&amp;UPPER($E6&amp;"")))*2+SUMPRODUCT(--(SUBSTITUTE(SUBSTITUTE(SUBSTITUTE(SUBSTITUTE(SUBSTITUTE(SUBSTITUTE(SUBSTITUTE(UPPER($W$23:$Y$40&amp;""),"⌢",""),"⌣",""),"⌵",""),"－",""),"-","")," ",""),"　","")=UPPER($E6&amp;"")&amp;"TP"))*3+SUMPRODUCT(--(SUBSTITUTE(SUBSTITUTE(SUBSTITUTE(SUBSTITUTE(SUBSTITUTE(SUBSTITUTE(SUBSTITUTE(UPPER($W$23:$Y$40&amp;""),"⌢",""),"⌣",""),"⌵",""),"－",""),"-","")," ",""),"　","")="TP"&amp;UPPER($E6&amp;"")))*3+SUMPRODUCT(--(SUBSTITUTE(SUBSTITUTE(SUBSTITUTE(SUBSTITUTE(SUBSTITUTE(SUBSTITUTE(SUBSTITUTE(UPPER($AA$23:$AC$40&amp;""),"⌢",""),"⌣",""),"⌵",""),"－",""),"-","")," ",""),"　","")=UPPER($E6&amp;"")))+SUMPRODUCT(--(SUBSTITUTE(SUBSTITUTE(SUBSTITUTE(SUBSTITUTE(SUBSTITUTE(SUBSTITUTE(SUBSTITUTE(UPPER($AA$23:$AC$40&amp;""),"⌢",""),"⌣",""),"⌵",""),"－",""),"-","")," ",""),"　","")=UPPER($E6&amp;"")&amp;"DP"))*2+SUMPRODUCT(--(SUBSTITUTE(SUBSTITUTE(SUBSTITUTE(SUBSTITUTE(SUBSTITUTE(SUBSTITUTE(SUBSTITUTE(UPPER($AA$23:$AC$40&amp;""),"⌢",""),"⌣",""),"⌵",""),"－",""),"-","")," ",""),"　","")="DP"&amp;UPPER($E6&amp;"")))*2+SUMPRODUCT(--(SUBSTITUTE(SUBSTITUTE(SUBSTITUTE(SUBSTITUTE(SUBSTITUTE(SUBSTITUTE(SUBSTITUTE(UPPER($AA$23:$AC$40&amp;""),"⌢",""),"⌣",""),"⌵",""),"－",""),"-","")," ",""),"　","")=UPPER($E6&amp;"")&amp;"TP"))*3+SUMPRODUCT(--(SUBSTITUTE(SUBSTITUTE(SUBSTITUTE(SUBSTITUTE(SUBSTITUTE(SUBSTITUTE(SUBSTITUTE(UPPER($AA$23:$AC$40&amp;""),"⌢",""),"⌣",""),"⌵",""),"－",""),"-","")," ",""),"　","")="TP"&amp;UPPER($E6&amp;"")))*3+SUMPRODUCT(--(SUBSTITUTE(SUBSTITUTE(SUBSTITUTE(SUBSTITUTE(SUBSTITUTE(SUBSTITUTE(SUBSTITUTE(UPPER($AE$23:$AG$40&amp;""),"⌢",""),"⌣",""),"⌵",""),"－",""),"-","")," ",""),"　","")=UPPER($E6&amp;"")))+SUMPRODUCT(--(SUBSTITUTE(SUBSTITUTE(SUBSTITUTE(SUBSTITUTE(SUBSTITUTE(SUBSTITUTE(SUBSTITUTE(UPPER($AE$23:$AG$40&amp;""),"⌢",""),"⌣",""),"⌵",""),"－",""),"-","")," ",""),"　","")=UPPER($E6&amp;"")&amp;"DP"))*2+SUMPRODUCT(--(SUBSTITUTE(SUBSTITUTE(SUBSTITUTE(SUBSTITUTE(SUBSTITUTE(SUBSTITUTE(SUBSTITUTE(UPPER($AE$23:$AG$40&amp;""),"⌢",""),"⌣",""),"⌵",""),"－",""),"-","")," ",""),"　","")="DP"&amp;UPPER($E6&amp;"")))*2+SUMPRODUCT(--(SUBSTITUTE(SUBSTITUTE(SUBSTITUTE(SUBSTITUTE(SUBSTITUTE(SUBSTITUTE(SUBSTITUTE(UPPER($AE$23:$AG$40&amp;""),"⌢",""),"⌣",""),"⌵",""),"－",""),"-","")," ",""),"　","")=UPPER($E6&amp;"")&amp;"TP"))*3+SUMPRODUCT(--(SUBSTITUTE(SUBSTITUTE(SUBSTITUTE(SUBSTITUTE(SUBSTITUTE(SUBSTITUTE(SUBSTITUTE(UPPER($AE$23:$AG$40&amp;""),"⌢",""),"⌣",""),"⌵",""),"－",""),"-","")," ",""),"　","")="TP"&amp;UPPER($E6&amp;"")))*3)</f>
        <v>0</v>
      </c>
      <c r="B6" s="52"/>
      <c r="C6" s="58"/>
      <c r="D6" s="274">
        <v>2</v>
      </c>
      <c r="E6" s="61" t="s">
        <v>173</v>
      </c>
      <c r="F6" s="49" t="s">
        <v>13</v>
      </c>
      <c r="G6" s="24" t="s">
        <v>183</v>
      </c>
      <c r="H6" s="2"/>
      <c r="I6" s="5"/>
      <c r="J6" s="8"/>
      <c r="K6" s="252" t="inlineStr">
        <is>
          <t>RIN ⌣</t>
        </is>
      </c>
      <c r="L6" s="2"/>
      <c r="M6" s="5"/>
      <c r="N6" s="8"/>
      <c r="O6" s="24"/>
      <c r="P6" s="2" t="inlineStr">
        <is>
          <t>R ⌣</t>
        </is>
      </c>
      <c r="Q6" s="5"/>
      <c r="R6" s="8"/>
      <c r="S6" s="24"/>
      <c r="T6" s="2" t="s">
        <v>183</v>
      </c>
      <c r="U6" s="5"/>
      <c r="V6" s="8"/>
      <c r="W6" s="24"/>
      <c r="X6" s="2"/>
      <c r="Y6" s="5"/>
      <c r="Z6" s="8"/>
      <c r="AA6" s="24"/>
      <c r="AB6" s="2" t="inlineStr">
        <is>
          <t>R ⌣</t>
        </is>
      </c>
      <c r="AC6" s="5"/>
      <c r="AD6" s="8"/>
      <c r="AE6" s="2"/>
      <c r="AF6" s="2"/>
      <c r="AG6" s="5"/>
      <c r="AH6" s="8"/>
      <c r="AI6" s="44">
        <f t="shared" si="2"/>
        <v>5</v>
      </c>
      <c r="AJ6" s="44">
        <f>SUMPRODUCT(--(SUBSTITUTE(SUBSTITUTE(SUBSTITUTE(SUBSTITUTE(SUBSTITUTE(SUBSTITUTE(SUBSTITUTE(UPPER(G6:AG6&amp;""),"⌢",""),"⌣",""),"⌵",""),"－",""),"-","")," ",""),"　","")="R"))+SUMPRODUCT(--(SUBSTITUTE(SUBSTITUTE(SUBSTITUTE(SUBSTITUTE(SUBSTITUTE(SUBSTITUTE(SUBSTITUTE(UPPER(G6:AG6&amp;""),"⌢",""),"⌣",""),"⌵",""),"－",""),"-","")," ",""),"　","")="HR"))*2</f>
        <v>2</v>
      </c>
      <c r="AK6" s="44">
        <f t="shared" si="4"/>
        <v>2</v>
      </c>
      <c r="AL6" s="44">
        <f>$A6</f>
        <v>0</v>
      </c>
      <c r="AM6" s="68" t="s">
        <v>8</v>
      </c>
      <c r="AN6" s="1">
        <v>1</v>
      </c>
      <c r="AO6" s="78">
        <v>26</v>
      </c>
      <c r="AP6" s="73" t="str">
        <v>賴智傑</v>
      </c>
      <c r="AQ6" s="52">
        <f>SUMIF($F$3:$F$20,AP6,$AI$3:$AI$20)+SUMIF($F$3:$F$20,AP6&amp;" DF",$AI$3:$AI$20)+SUMIF($F$3:$F$20,AP6&amp;"DF",$AI$3:$AI$20)</f>
        <v>5</v>
      </c>
      <c r="AR6" s="73">
        <f>SUMIF($F$3:$F$20,AP6,$AJ$3:$AJ$20)+SUMIF($F$3:$F$20,AP6&amp;" DF",$AJ$3:$AJ$20)+SUMIF($F$3:$F$20,AP6&amp;"DF",$AJ$3:$AJ$20)</f>
        <v>2</v>
      </c>
      <c r="AS6" s="73">
        <f>SUMIF($F$3:$F$20,AP6,$AK$3:$AK$20)+SUMIF($F$3:$F$20,AP6&amp;" DF",$AK$3:$AK$20)+SUMIF($F$3:$F$20,AP6&amp;"DF",$AK$3:$AK$20)</f>
        <v>2</v>
      </c>
      <c r="AT6" s="73">
        <f>SUMIF($F$3:$F$20,AP6,$AL$3:$AL$20)+SUMIF($F$3:$F$20,AP6&amp;" DF",$AL$3:$AL$20)+SUMIF($F$3:$F$20,AP6&amp;"DF",$AL$3:$AL$20)</f>
        <v>0</v>
      </c>
      <c r="AV6" s="195">
        <v>0</v>
      </c>
      <c r="AW6" s="78"/>
      <c r="AX6" s="199"/>
      <c r="AY6" s="191"/>
    </row>
    <row r="7" spans="1:54" ht="15" customHeight="1">
      <c r="A7" s="52">
        <f>IF($E7="",0,SUMPRODUCT(--(SUBSTITUTE(SUBSTITUTE(SUBSTITUTE(SUBSTITUTE(SUBSTITUTE(SUBSTITUTE(SUBSTITUTE(UPPER($G$23:$I$40&amp;""),"⌢",""),"⌣",""),"⌵",""),"－",""),"-","")," ",""),"　","")=UPPER($E7&amp;"")))+SUMPRODUCT(--(SUBSTITUTE(SUBSTITUTE(SUBSTITUTE(SUBSTITUTE(SUBSTITUTE(SUBSTITUTE(SUBSTITUTE(UPPER($G$23:$I$40&amp;""),"⌢",""),"⌣",""),"⌵",""),"－",""),"-","")," ",""),"　","")=UPPER($E7&amp;"")&amp;"DP"))*2+SUMPRODUCT(--(SUBSTITUTE(SUBSTITUTE(SUBSTITUTE(SUBSTITUTE(SUBSTITUTE(SUBSTITUTE(SUBSTITUTE(UPPER($G$23:$I$40&amp;""),"⌢",""),"⌣",""),"⌵",""),"－",""),"-","")," ",""),"　","")="DP"&amp;UPPER($E7&amp;"")))*2+SUMPRODUCT(--(SUBSTITUTE(SUBSTITUTE(SUBSTITUTE(SUBSTITUTE(SUBSTITUTE(SUBSTITUTE(SUBSTITUTE(UPPER($G$23:$I$40&amp;""),"⌢",""),"⌣",""),"⌵",""),"－",""),"-","")," ",""),"　","")=UPPER($E7&amp;"")&amp;"TP"))*3+SUMPRODUCT(--(SUBSTITUTE(SUBSTITUTE(SUBSTITUTE(SUBSTITUTE(SUBSTITUTE(SUBSTITUTE(SUBSTITUTE(UPPER($G$23:$I$40&amp;""),"⌢",""),"⌣",""),"⌵",""),"－",""),"-","")," ",""),"　","")="TP"&amp;UPPER($E7&amp;"")))*3+SUMPRODUCT(--(SUBSTITUTE(SUBSTITUTE(SUBSTITUTE(SUBSTITUTE(SUBSTITUTE(SUBSTITUTE(SUBSTITUTE(UPPER($K$23:$M$40&amp;""),"⌢",""),"⌣",""),"⌵",""),"－",""),"-","")," ",""),"　","")=UPPER($E7&amp;"")))+SUMPRODUCT(--(SUBSTITUTE(SUBSTITUTE(SUBSTITUTE(SUBSTITUTE(SUBSTITUTE(SUBSTITUTE(SUBSTITUTE(UPPER($K$23:$M$40&amp;""),"⌢",""),"⌣",""),"⌵",""),"－",""),"-","")," ",""),"　","")=UPPER($E7&amp;"")&amp;"DP"))*2+SUMPRODUCT(--(SUBSTITUTE(SUBSTITUTE(SUBSTITUTE(SUBSTITUTE(SUBSTITUTE(SUBSTITUTE(SUBSTITUTE(UPPER($K$23:$M$40&amp;""),"⌢",""),"⌣",""),"⌵",""),"－",""),"-","")," ",""),"　","")="DP"&amp;UPPER($E7&amp;"")))*2+SUMPRODUCT(--(SUBSTITUTE(SUBSTITUTE(SUBSTITUTE(SUBSTITUTE(SUBSTITUTE(SUBSTITUTE(SUBSTITUTE(UPPER($K$23:$M$40&amp;""),"⌢",""),"⌣",""),"⌵",""),"－",""),"-","")," ",""),"　","")=UPPER($E7&amp;"")&amp;"TP"))*3+SUMPRODUCT(--(SUBSTITUTE(SUBSTITUTE(SUBSTITUTE(SUBSTITUTE(SUBSTITUTE(SUBSTITUTE(SUBSTITUTE(UPPER($K$23:$M$40&amp;""),"⌢",""),"⌣",""),"⌵",""),"－",""),"-","")," ",""),"　","")="TP"&amp;UPPER($E7&amp;"")))*3+SUMPRODUCT(--(SUBSTITUTE(SUBSTITUTE(SUBSTITUTE(SUBSTITUTE(SUBSTITUTE(SUBSTITUTE(SUBSTITUTE(UPPER($O$23:$Q$40&amp;""),"⌢",""),"⌣",""),"⌵",""),"－",""),"-","")," ",""),"　","")=UPPER($E7&amp;"")))+SUMPRODUCT(--(SUBSTITUTE(SUBSTITUTE(SUBSTITUTE(SUBSTITUTE(SUBSTITUTE(SUBSTITUTE(SUBSTITUTE(UPPER($O$23:$Q$40&amp;""),"⌢",""),"⌣",""),"⌵",""),"－",""),"-","")," ",""),"　","")=UPPER($E7&amp;"")&amp;"DP"))*2+SUMPRODUCT(--(SUBSTITUTE(SUBSTITUTE(SUBSTITUTE(SUBSTITUTE(SUBSTITUTE(SUBSTITUTE(SUBSTITUTE(UPPER($O$23:$Q$40&amp;""),"⌢",""),"⌣",""),"⌵",""),"－",""),"-","")," ",""),"　","")="DP"&amp;UPPER($E7&amp;"")))*2+SUMPRODUCT(--(SUBSTITUTE(SUBSTITUTE(SUBSTITUTE(SUBSTITUTE(SUBSTITUTE(SUBSTITUTE(SUBSTITUTE(UPPER($O$23:$Q$40&amp;""),"⌢",""),"⌣",""),"⌵",""),"－",""),"-","")," ",""),"　","")=UPPER($E7&amp;"")&amp;"TP"))*3+SUMPRODUCT(--(SUBSTITUTE(SUBSTITUTE(SUBSTITUTE(SUBSTITUTE(SUBSTITUTE(SUBSTITUTE(SUBSTITUTE(UPPER($O$23:$Q$40&amp;""),"⌢",""),"⌣",""),"⌵",""),"－",""),"-","")," ",""),"　","")="TP"&amp;UPPER($E7&amp;"")))*3+SUMPRODUCT(--(SUBSTITUTE(SUBSTITUTE(SUBSTITUTE(SUBSTITUTE(SUBSTITUTE(SUBSTITUTE(SUBSTITUTE(UPPER($S$23:$U$40&amp;""),"⌢",""),"⌣",""),"⌵",""),"－",""),"-","")," ",""),"　","")=UPPER($E7&amp;"")))+SUMPRODUCT(--(SUBSTITUTE(SUBSTITUTE(SUBSTITUTE(SUBSTITUTE(SUBSTITUTE(SUBSTITUTE(SUBSTITUTE(UPPER($S$23:$U$40&amp;""),"⌢",""),"⌣",""),"⌵",""),"－",""),"-","")," ",""),"　","")=UPPER($E7&amp;"")&amp;"DP"))*2+SUMPRODUCT(--(SUBSTITUTE(SUBSTITUTE(SUBSTITUTE(SUBSTITUTE(SUBSTITUTE(SUBSTITUTE(SUBSTITUTE(UPPER($S$23:$U$40&amp;""),"⌢",""),"⌣",""),"⌵",""),"－",""),"-","")," ",""),"　","")="DP"&amp;UPPER($E7&amp;"")))*2+SUMPRODUCT(--(SUBSTITUTE(SUBSTITUTE(SUBSTITUTE(SUBSTITUTE(SUBSTITUTE(SUBSTITUTE(SUBSTITUTE(UPPER($S$23:$U$40&amp;""),"⌢",""),"⌣",""),"⌵",""),"－",""),"-","")," ",""),"　","")=UPPER($E7&amp;"")&amp;"TP"))*3+SUMPRODUCT(--(SUBSTITUTE(SUBSTITUTE(SUBSTITUTE(SUBSTITUTE(SUBSTITUTE(SUBSTITUTE(SUBSTITUTE(UPPER($S$23:$U$40&amp;""),"⌢",""),"⌣",""),"⌵",""),"－",""),"-","")," ",""),"　","")="TP"&amp;UPPER($E7&amp;"")))*3+SUMPRODUCT(--(SUBSTITUTE(SUBSTITUTE(SUBSTITUTE(SUBSTITUTE(SUBSTITUTE(SUBSTITUTE(SUBSTITUTE(UPPER($W$23:$Y$40&amp;""),"⌢",""),"⌣",""),"⌵",""),"－",""),"-","")," ",""),"　","")=UPPER($E7&amp;"")))+SUMPRODUCT(--(SUBSTITUTE(SUBSTITUTE(SUBSTITUTE(SUBSTITUTE(SUBSTITUTE(SUBSTITUTE(SUBSTITUTE(UPPER($W$23:$Y$40&amp;""),"⌢",""),"⌣",""),"⌵",""),"－",""),"-","")," ",""),"　","")=UPPER($E7&amp;"")&amp;"DP"))*2+SUMPRODUCT(--(SUBSTITUTE(SUBSTITUTE(SUBSTITUTE(SUBSTITUTE(SUBSTITUTE(SUBSTITUTE(SUBSTITUTE(UPPER($W$23:$Y$40&amp;""),"⌢",""),"⌣",""),"⌵",""),"－",""),"-","")," ",""),"　","")="DP"&amp;UPPER($E7&amp;"")))*2+SUMPRODUCT(--(SUBSTITUTE(SUBSTITUTE(SUBSTITUTE(SUBSTITUTE(SUBSTITUTE(SUBSTITUTE(SUBSTITUTE(UPPER($W$23:$Y$40&amp;""),"⌢",""),"⌣",""),"⌵",""),"－",""),"-","")," ",""),"　","")=UPPER($E7&amp;"")&amp;"TP"))*3+SUMPRODUCT(--(SUBSTITUTE(SUBSTITUTE(SUBSTITUTE(SUBSTITUTE(SUBSTITUTE(SUBSTITUTE(SUBSTITUTE(UPPER($W$23:$Y$40&amp;""),"⌢",""),"⌣",""),"⌵",""),"－",""),"-","")," ",""),"　","")="TP"&amp;UPPER($E7&amp;"")))*3+SUMPRODUCT(--(SUBSTITUTE(SUBSTITUTE(SUBSTITUTE(SUBSTITUTE(SUBSTITUTE(SUBSTITUTE(SUBSTITUTE(UPPER($AA$23:$AC$40&amp;""),"⌢",""),"⌣",""),"⌵",""),"－",""),"-","")," ",""),"　","")=UPPER($E7&amp;"")))+SUMPRODUCT(--(SUBSTITUTE(SUBSTITUTE(SUBSTITUTE(SUBSTITUTE(SUBSTITUTE(SUBSTITUTE(SUBSTITUTE(UPPER($AA$23:$AC$40&amp;""),"⌢",""),"⌣",""),"⌵",""),"－",""),"-","")," ",""),"　","")=UPPER($E7&amp;"")&amp;"DP"))*2+SUMPRODUCT(--(SUBSTITUTE(SUBSTITUTE(SUBSTITUTE(SUBSTITUTE(SUBSTITUTE(SUBSTITUTE(SUBSTITUTE(UPPER($AA$23:$AC$40&amp;""),"⌢",""),"⌣",""),"⌵",""),"－",""),"-","")," ",""),"　","")="DP"&amp;UPPER($E7&amp;"")))*2+SUMPRODUCT(--(SUBSTITUTE(SUBSTITUTE(SUBSTITUTE(SUBSTITUTE(SUBSTITUTE(SUBSTITUTE(SUBSTITUTE(UPPER($AA$23:$AC$40&amp;""),"⌢",""),"⌣",""),"⌵",""),"－",""),"-","")," ",""),"　","")=UPPER($E7&amp;"")&amp;"TP"))*3+SUMPRODUCT(--(SUBSTITUTE(SUBSTITUTE(SUBSTITUTE(SUBSTITUTE(SUBSTITUTE(SUBSTITUTE(SUBSTITUTE(UPPER($AA$23:$AC$40&amp;""),"⌢",""),"⌣",""),"⌵",""),"－",""),"-","")," ",""),"　","")="TP"&amp;UPPER($E7&amp;"")))*3+SUMPRODUCT(--(SUBSTITUTE(SUBSTITUTE(SUBSTITUTE(SUBSTITUTE(SUBSTITUTE(SUBSTITUTE(SUBSTITUTE(UPPER($AE$23:$AG$40&amp;""),"⌢",""),"⌣",""),"⌵",""),"－",""),"-","")," ",""),"　","")=UPPER($E7&amp;"")))+SUMPRODUCT(--(SUBSTITUTE(SUBSTITUTE(SUBSTITUTE(SUBSTITUTE(SUBSTITUTE(SUBSTITUTE(SUBSTITUTE(UPPER($AE$23:$AG$40&amp;""),"⌢",""),"⌣",""),"⌵",""),"－",""),"-","")," ",""),"　","")=UPPER($E7&amp;"")&amp;"DP"))*2+SUMPRODUCT(--(SUBSTITUTE(SUBSTITUTE(SUBSTITUTE(SUBSTITUTE(SUBSTITUTE(SUBSTITUTE(SUBSTITUTE(UPPER($AE$23:$AG$40&amp;""),"⌢",""),"⌣",""),"⌵",""),"－",""),"-","")," ",""),"　","")="DP"&amp;UPPER($E7&amp;"")))*2+SUMPRODUCT(--(SUBSTITUTE(SUBSTITUTE(SUBSTITUTE(SUBSTITUTE(SUBSTITUTE(SUBSTITUTE(SUBSTITUTE(UPPER($AE$23:$AG$40&amp;""),"⌢",""),"⌣",""),"⌵",""),"－",""),"-","")," ",""),"　","")=UPPER($E7&amp;"")&amp;"TP"))*3+SUMPRODUCT(--(SUBSTITUTE(SUBSTITUTE(SUBSTITUTE(SUBSTITUTE(SUBSTITUTE(SUBSTITUTE(SUBSTITUTE(UPPER($AE$23:$AG$40&amp;""),"⌢",""),"⌣",""),"⌵",""),"－",""),"-","")," ",""),"　","")="TP"&amp;UPPER($E7&amp;"")))*3)</f>
        <v>0</v>
      </c>
      <c r="B7" s="52"/>
      <c r="C7" s="58"/>
      <c r="D7" s="275"/>
      <c r="E7" s="61"/>
      <c r="F7" s="49"/>
      <c r="G7" s="22"/>
      <c r="H7" s="3"/>
      <c r="I7" s="6"/>
      <c r="J7" s="8"/>
      <c r="K7" s="22"/>
      <c r="L7" s="3"/>
      <c r="M7" s="6"/>
      <c r="N7" s="8"/>
      <c r="O7" s="22"/>
      <c r="P7" s="3"/>
      <c r="Q7" s="6"/>
      <c r="R7" s="8"/>
      <c r="S7" s="22"/>
      <c r="T7" s="3"/>
      <c r="U7" s="6"/>
      <c r="V7" s="8"/>
      <c r="W7" s="22"/>
      <c r="X7" s="3"/>
      <c r="Y7" s="6"/>
      <c r="Z7" s="8"/>
      <c r="AA7" s="22"/>
      <c r="AB7" s="3"/>
      <c r="AC7" s="6"/>
      <c r="AD7" s="8"/>
      <c r="AE7" s="3"/>
      <c r="AF7" s="3"/>
      <c r="AG7" s="6"/>
      <c r="AH7" s="8"/>
      <c r="AI7" s="44">
        <f t="shared" si="2"/>
        <v>0</v>
      </c>
      <c r="AJ7" s="44">
        <f>SUMPRODUCT(--(SUBSTITUTE(SUBSTITUTE(SUBSTITUTE(SUBSTITUTE(SUBSTITUTE(SUBSTITUTE(SUBSTITUTE(UPPER(G7:AG7&amp;""),"⌢",""),"⌣",""),"⌵",""),"－",""),"-","")," ",""),"　","")="R"))+SUMPRODUCT(--(SUBSTITUTE(SUBSTITUTE(SUBSTITUTE(SUBSTITUTE(SUBSTITUTE(SUBSTITUTE(SUBSTITUTE(UPPER(G7:AG7&amp;""),"⌢",""),"⌣",""),"⌵",""),"－",""),"-","")," ",""),"　","")="HR"))*2</f>
        <v>0</v>
      </c>
      <c r="AK7" s="44">
        <f t="shared" si="4"/>
        <v>0</v>
      </c>
      <c r="AL7" s="44">
        <f>$A7</f>
        <v>0</v>
      </c>
      <c r="AM7" s="66" t="s">
        <v>56</v>
      </c>
      <c r="AO7" s="52">
        <v>33</v>
      </c>
      <c r="AP7" s="73" t="str">
        <v>宋啟政</v>
      </c>
      <c r="AQ7" s="52">
        <f>SUMIF($F$3:$F$20,AP7,$AI$3:$AI$20)+SUMIF($F$3:$F$20,AP7&amp;" DF",$AI$3:$AI$20)+SUMIF($F$3:$F$20,AP7&amp;"DF",$AI$3:$AI$20)</f>
        <v>5</v>
      </c>
      <c r="AR7" s="73">
        <f>SUMIF($F$3:$F$20,AP7,$AJ$3:$AJ$20)+SUMIF($F$3:$F$20,AP7&amp;" DF",$AJ$3:$AJ$20)+SUMIF($F$3:$F$20,AP7&amp;"DF",$AJ$3:$AJ$20)</f>
        <v>2</v>
      </c>
      <c r="AS7" s="73">
        <f>SUMIF($F$3:$F$20,AP7,$AK$3:$AK$20)+SUMIF($F$3:$F$20,AP7&amp;" DF",$AK$3:$AK$20)+SUMIF($F$3:$F$20,AP7&amp;"DF",$AK$3:$AK$20)</f>
        <v>3</v>
      </c>
      <c r="AT7" s="73">
        <f>SUMIF($F$3:$F$20,AP7,$AL$3:$AL$20)+SUMIF($F$3:$F$20,AP7&amp;" DF",$AL$3:$AL$20)+SUMIF($F$3:$F$20,AP7&amp;"DF",$AL$3:$AL$20)</f>
        <v>1</v>
      </c>
      <c r="AV7" s="195"/>
      <c r="AW7" s="52"/>
      <c r="AX7" s="199"/>
      <c r="AY7" s="191"/>
    </row>
    <row r="8" spans="1:54" ht="15" customHeight="1" thickBot="1">
      <c r="A8" s="52">
        <f>IF($E8="",0,SUMPRODUCT(--(SUBSTITUTE(SUBSTITUTE(SUBSTITUTE(SUBSTITUTE(SUBSTITUTE(SUBSTITUTE(SUBSTITUTE(UPPER($G$23:$I$40&amp;""),"⌢",""),"⌣",""),"⌵",""),"－",""),"-","")," ",""),"　","")=UPPER($E8&amp;"")))+SUMPRODUCT(--(SUBSTITUTE(SUBSTITUTE(SUBSTITUTE(SUBSTITUTE(SUBSTITUTE(SUBSTITUTE(SUBSTITUTE(UPPER($G$23:$I$40&amp;""),"⌢",""),"⌣",""),"⌵",""),"－",""),"-","")," ",""),"　","")=UPPER($E8&amp;"")&amp;"DP"))*2+SUMPRODUCT(--(SUBSTITUTE(SUBSTITUTE(SUBSTITUTE(SUBSTITUTE(SUBSTITUTE(SUBSTITUTE(SUBSTITUTE(UPPER($G$23:$I$40&amp;""),"⌢",""),"⌣",""),"⌵",""),"－",""),"-","")," ",""),"　","")="DP"&amp;UPPER($E8&amp;"")))*2+SUMPRODUCT(--(SUBSTITUTE(SUBSTITUTE(SUBSTITUTE(SUBSTITUTE(SUBSTITUTE(SUBSTITUTE(SUBSTITUTE(UPPER($G$23:$I$40&amp;""),"⌢",""),"⌣",""),"⌵",""),"－",""),"-","")," ",""),"　","")=UPPER($E8&amp;"")&amp;"TP"))*3+SUMPRODUCT(--(SUBSTITUTE(SUBSTITUTE(SUBSTITUTE(SUBSTITUTE(SUBSTITUTE(SUBSTITUTE(SUBSTITUTE(UPPER($G$23:$I$40&amp;""),"⌢",""),"⌣",""),"⌵",""),"－",""),"-","")," ",""),"　","")="TP"&amp;UPPER($E8&amp;"")))*3+SUMPRODUCT(--(SUBSTITUTE(SUBSTITUTE(SUBSTITUTE(SUBSTITUTE(SUBSTITUTE(SUBSTITUTE(SUBSTITUTE(UPPER($K$23:$M$40&amp;""),"⌢",""),"⌣",""),"⌵",""),"－",""),"-","")," ",""),"　","")=UPPER($E8&amp;"")))+SUMPRODUCT(--(SUBSTITUTE(SUBSTITUTE(SUBSTITUTE(SUBSTITUTE(SUBSTITUTE(SUBSTITUTE(SUBSTITUTE(UPPER($K$23:$M$40&amp;""),"⌢",""),"⌣",""),"⌵",""),"－",""),"-","")," ",""),"　","")=UPPER($E8&amp;"")&amp;"DP"))*2+SUMPRODUCT(--(SUBSTITUTE(SUBSTITUTE(SUBSTITUTE(SUBSTITUTE(SUBSTITUTE(SUBSTITUTE(SUBSTITUTE(UPPER($K$23:$M$40&amp;""),"⌢",""),"⌣",""),"⌵",""),"－",""),"-","")," ",""),"　","")="DP"&amp;UPPER($E8&amp;"")))*2+SUMPRODUCT(--(SUBSTITUTE(SUBSTITUTE(SUBSTITUTE(SUBSTITUTE(SUBSTITUTE(SUBSTITUTE(SUBSTITUTE(UPPER($K$23:$M$40&amp;""),"⌢",""),"⌣",""),"⌵",""),"－",""),"-","")," ",""),"　","")=UPPER($E8&amp;"")&amp;"TP"))*3+SUMPRODUCT(--(SUBSTITUTE(SUBSTITUTE(SUBSTITUTE(SUBSTITUTE(SUBSTITUTE(SUBSTITUTE(SUBSTITUTE(UPPER($K$23:$M$40&amp;""),"⌢",""),"⌣",""),"⌵",""),"－",""),"-","")," ",""),"　","")="TP"&amp;UPPER($E8&amp;"")))*3+SUMPRODUCT(--(SUBSTITUTE(SUBSTITUTE(SUBSTITUTE(SUBSTITUTE(SUBSTITUTE(SUBSTITUTE(SUBSTITUTE(UPPER($O$23:$Q$40&amp;""),"⌢",""),"⌣",""),"⌵",""),"－",""),"-","")," ",""),"　","")=UPPER($E8&amp;"")))+SUMPRODUCT(--(SUBSTITUTE(SUBSTITUTE(SUBSTITUTE(SUBSTITUTE(SUBSTITUTE(SUBSTITUTE(SUBSTITUTE(UPPER($O$23:$Q$40&amp;""),"⌢",""),"⌣",""),"⌵",""),"－",""),"-","")," ",""),"　","")=UPPER($E8&amp;"")&amp;"DP"))*2+SUMPRODUCT(--(SUBSTITUTE(SUBSTITUTE(SUBSTITUTE(SUBSTITUTE(SUBSTITUTE(SUBSTITUTE(SUBSTITUTE(UPPER($O$23:$Q$40&amp;""),"⌢",""),"⌣",""),"⌵",""),"－",""),"-","")," ",""),"　","")="DP"&amp;UPPER($E8&amp;"")))*2+SUMPRODUCT(--(SUBSTITUTE(SUBSTITUTE(SUBSTITUTE(SUBSTITUTE(SUBSTITUTE(SUBSTITUTE(SUBSTITUTE(UPPER($O$23:$Q$40&amp;""),"⌢",""),"⌣",""),"⌵",""),"－",""),"-","")," ",""),"　","")=UPPER($E8&amp;"")&amp;"TP"))*3+SUMPRODUCT(--(SUBSTITUTE(SUBSTITUTE(SUBSTITUTE(SUBSTITUTE(SUBSTITUTE(SUBSTITUTE(SUBSTITUTE(UPPER($O$23:$Q$40&amp;""),"⌢",""),"⌣",""),"⌵",""),"－",""),"-","")," ",""),"　","")="TP"&amp;UPPER($E8&amp;"")))*3+SUMPRODUCT(--(SUBSTITUTE(SUBSTITUTE(SUBSTITUTE(SUBSTITUTE(SUBSTITUTE(SUBSTITUTE(SUBSTITUTE(UPPER($S$23:$U$40&amp;""),"⌢",""),"⌣",""),"⌵",""),"－",""),"-","")," ",""),"　","")=UPPER($E8&amp;"")))+SUMPRODUCT(--(SUBSTITUTE(SUBSTITUTE(SUBSTITUTE(SUBSTITUTE(SUBSTITUTE(SUBSTITUTE(SUBSTITUTE(UPPER($S$23:$U$40&amp;""),"⌢",""),"⌣",""),"⌵",""),"－",""),"-","")," ",""),"　","")=UPPER($E8&amp;"")&amp;"DP"))*2+SUMPRODUCT(--(SUBSTITUTE(SUBSTITUTE(SUBSTITUTE(SUBSTITUTE(SUBSTITUTE(SUBSTITUTE(SUBSTITUTE(UPPER($S$23:$U$40&amp;""),"⌢",""),"⌣",""),"⌵",""),"－",""),"-","")," ",""),"　","")="DP"&amp;UPPER($E8&amp;"")))*2+SUMPRODUCT(--(SUBSTITUTE(SUBSTITUTE(SUBSTITUTE(SUBSTITUTE(SUBSTITUTE(SUBSTITUTE(SUBSTITUTE(UPPER($S$23:$U$40&amp;""),"⌢",""),"⌣",""),"⌵",""),"－",""),"-","")," ",""),"　","")=UPPER($E8&amp;"")&amp;"TP"))*3+SUMPRODUCT(--(SUBSTITUTE(SUBSTITUTE(SUBSTITUTE(SUBSTITUTE(SUBSTITUTE(SUBSTITUTE(SUBSTITUTE(UPPER($S$23:$U$40&amp;""),"⌢",""),"⌣",""),"⌵",""),"－",""),"-","")," ",""),"　","")="TP"&amp;UPPER($E8&amp;"")))*3+SUMPRODUCT(--(SUBSTITUTE(SUBSTITUTE(SUBSTITUTE(SUBSTITUTE(SUBSTITUTE(SUBSTITUTE(SUBSTITUTE(UPPER($W$23:$Y$40&amp;""),"⌢",""),"⌣",""),"⌵",""),"－",""),"-","")," ",""),"　","")=UPPER($E8&amp;"")))+SUMPRODUCT(--(SUBSTITUTE(SUBSTITUTE(SUBSTITUTE(SUBSTITUTE(SUBSTITUTE(SUBSTITUTE(SUBSTITUTE(UPPER($W$23:$Y$40&amp;""),"⌢",""),"⌣",""),"⌵",""),"－",""),"-","")," ",""),"　","")=UPPER($E8&amp;"")&amp;"DP"))*2+SUMPRODUCT(--(SUBSTITUTE(SUBSTITUTE(SUBSTITUTE(SUBSTITUTE(SUBSTITUTE(SUBSTITUTE(SUBSTITUTE(UPPER($W$23:$Y$40&amp;""),"⌢",""),"⌣",""),"⌵",""),"－",""),"-","")," ",""),"　","")="DP"&amp;UPPER($E8&amp;"")))*2+SUMPRODUCT(--(SUBSTITUTE(SUBSTITUTE(SUBSTITUTE(SUBSTITUTE(SUBSTITUTE(SUBSTITUTE(SUBSTITUTE(UPPER($W$23:$Y$40&amp;""),"⌢",""),"⌣",""),"⌵",""),"－",""),"-","")," ",""),"　","")=UPPER($E8&amp;"")&amp;"TP"))*3+SUMPRODUCT(--(SUBSTITUTE(SUBSTITUTE(SUBSTITUTE(SUBSTITUTE(SUBSTITUTE(SUBSTITUTE(SUBSTITUTE(UPPER($W$23:$Y$40&amp;""),"⌢",""),"⌣",""),"⌵",""),"－",""),"-","")," ",""),"　","")="TP"&amp;UPPER($E8&amp;"")))*3+SUMPRODUCT(--(SUBSTITUTE(SUBSTITUTE(SUBSTITUTE(SUBSTITUTE(SUBSTITUTE(SUBSTITUTE(SUBSTITUTE(UPPER($AA$23:$AC$40&amp;""),"⌢",""),"⌣",""),"⌵",""),"－",""),"-","")," ",""),"　","")=UPPER($E8&amp;"")))+SUMPRODUCT(--(SUBSTITUTE(SUBSTITUTE(SUBSTITUTE(SUBSTITUTE(SUBSTITUTE(SUBSTITUTE(SUBSTITUTE(UPPER($AA$23:$AC$40&amp;""),"⌢",""),"⌣",""),"⌵",""),"－",""),"-","")," ",""),"　","")=UPPER($E8&amp;"")&amp;"DP"))*2+SUMPRODUCT(--(SUBSTITUTE(SUBSTITUTE(SUBSTITUTE(SUBSTITUTE(SUBSTITUTE(SUBSTITUTE(SUBSTITUTE(UPPER($AA$23:$AC$40&amp;""),"⌢",""),"⌣",""),"⌵",""),"－",""),"-","")," ",""),"　","")="DP"&amp;UPPER($E8&amp;"")))*2+SUMPRODUCT(--(SUBSTITUTE(SUBSTITUTE(SUBSTITUTE(SUBSTITUTE(SUBSTITUTE(SUBSTITUTE(SUBSTITUTE(UPPER($AA$23:$AC$40&amp;""),"⌢",""),"⌣",""),"⌵",""),"－",""),"-","")," ",""),"　","")=UPPER($E8&amp;"")&amp;"TP"))*3+SUMPRODUCT(--(SUBSTITUTE(SUBSTITUTE(SUBSTITUTE(SUBSTITUTE(SUBSTITUTE(SUBSTITUTE(SUBSTITUTE(UPPER($AA$23:$AC$40&amp;""),"⌢",""),"⌣",""),"⌵",""),"－",""),"-","")," ",""),"　","")="TP"&amp;UPPER($E8&amp;"")))*3+SUMPRODUCT(--(SUBSTITUTE(SUBSTITUTE(SUBSTITUTE(SUBSTITUTE(SUBSTITUTE(SUBSTITUTE(SUBSTITUTE(UPPER($AE$23:$AG$40&amp;""),"⌢",""),"⌣",""),"⌵",""),"－",""),"-","")," ",""),"　","")=UPPER($E8&amp;"")))+SUMPRODUCT(--(SUBSTITUTE(SUBSTITUTE(SUBSTITUTE(SUBSTITUTE(SUBSTITUTE(SUBSTITUTE(SUBSTITUTE(UPPER($AE$23:$AG$40&amp;""),"⌢",""),"⌣",""),"⌵",""),"－",""),"-","")," ",""),"　","")=UPPER($E8&amp;"")&amp;"DP"))*2+SUMPRODUCT(--(SUBSTITUTE(SUBSTITUTE(SUBSTITUTE(SUBSTITUTE(SUBSTITUTE(SUBSTITUTE(SUBSTITUTE(UPPER($AE$23:$AG$40&amp;""),"⌢",""),"⌣",""),"⌵",""),"－",""),"-","")," ",""),"　","")="DP"&amp;UPPER($E8&amp;"")))*2+SUMPRODUCT(--(SUBSTITUTE(SUBSTITUTE(SUBSTITUTE(SUBSTITUTE(SUBSTITUTE(SUBSTITUTE(SUBSTITUTE(UPPER($AE$23:$AG$40&amp;""),"⌢",""),"⌣",""),"⌵",""),"－",""),"-","")," ",""),"　","")=UPPER($E8&amp;"")&amp;"TP"))*3+SUMPRODUCT(--(SUBSTITUTE(SUBSTITUTE(SUBSTITUTE(SUBSTITUTE(SUBSTITUTE(SUBSTITUTE(SUBSTITUTE(UPPER($AE$23:$AG$40&amp;""),"⌢",""),"⌣",""),"⌵",""),"－",""),"-","")," ",""),"　","")="TP"&amp;UPPER($E8&amp;"")))*3)</f>
        <v>0</v>
      </c>
      <c r="B8" s="52"/>
      <c r="C8" s="58"/>
      <c r="D8" s="276"/>
      <c r="E8" s="61"/>
      <c r="F8" s="49"/>
      <c r="G8" s="23"/>
      <c r="H8" s="4"/>
      <c r="I8" s="7"/>
      <c r="J8" s="8"/>
      <c r="K8" s="23"/>
      <c r="L8" s="4"/>
      <c r="M8" s="7"/>
      <c r="N8" s="8"/>
      <c r="O8" s="23"/>
      <c r="P8" s="4"/>
      <c r="Q8" s="7"/>
      <c r="R8" s="8"/>
      <c r="S8" s="23"/>
      <c r="T8" s="4"/>
      <c r="U8" s="7"/>
      <c r="V8" s="8"/>
      <c r="W8" s="23"/>
      <c r="X8" s="4"/>
      <c r="Y8" s="7"/>
      <c r="Z8" s="8"/>
      <c r="AA8" s="23"/>
      <c r="AB8" s="4"/>
      <c r="AC8" s="7"/>
      <c r="AD8" s="8"/>
      <c r="AE8" s="4"/>
      <c r="AF8" s="4"/>
      <c r="AG8" s="7"/>
      <c r="AH8" s="8"/>
      <c r="AI8" s="44">
        <f t="shared" si="2"/>
        <v>0</v>
      </c>
      <c r="AJ8" s="44">
        <f>SUMPRODUCT(--(SUBSTITUTE(SUBSTITUTE(SUBSTITUTE(SUBSTITUTE(SUBSTITUTE(SUBSTITUTE(SUBSTITUTE(UPPER(G8:AG8&amp;""),"⌢",""),"⌣",""),"⌵",""),"－",""),"-","")," ",""),"　","")="R"))+SUMPRODUCT(--(SUBSTITUTE(SUBSTITUTE(SUBSTITUTE(SUBSTITUTE(SUBSTITUTE(SUBSTITUTE(SUBSTITUTE(UPPER(G8:AG8&amp;""),"⌢",""),"⌣",""),"⌵",""),"－",""),"-","")," ",""),"　","")="HR"))*2</f>
        <v>0</v>
      </c>
      <c r="AK8" s="44">
        <f t="shared" si="4"/>
        <v>0</v>
      </c>
      <c r="AL8" s="44">
        <f>$A8</f>
        <v>0</v>
      </c>
      <c r="AM8" s="66"/>
      <c r="AO8" s="52">
        <v>99</v>
      </c>
      <c r="AP8" s="73" t="str">
        <v>何昌翰</v>
      </c>
      <c r="AQ8" s="52">
        <f>SUMIF($F$3:$F$20,AP8,$AI$3:$AI$20)+SUMIF($F$3:$F$20,AP8&amp;" DF",$AI$3:$AI$20)+SUMIF($F$3:$F$20,AP8&amp;"DF",$AI$3:$AI$20)</f>
        <v>5</v>
      </c>
      <c r="AR8" s="73">
        <f>SUMIF($F$3:$F$20,AP8,$AJ$3:$AJ$20)+SUMIF($F$3:$F$20,AP8&amp;" DF",$AJ$3:$AJ$20)+SUMIF($F$3:$F$20,AP8&amp;"DF",$AJ$3:$AJ$20)</f>
        <v>2</v>
      </c>
      <c r="AS8" s="73">
        <f>SUMIF($F$3:$F$20,AP8,$AK$3:$AK$20)+SUMIF($F$3:$F$20,AP8&amp;" DF",$AK$3:$AK$20)+SUMIF($F$3:$F$20,AP8&amp;"DF",$AK$3:$AK$20)</f>
        <v>1</v>
      </c>
      <c r="AT8" s="73">
        <f>SUMIF($F$3:$F$20,AP8,$AL$3:$AL$20)+SUMIF($F$3:$F$20,AP8&amp;" DF",$AL$3:$AL$20)+SUMIF($F$3:$F$20,AP8&amp;"DF",$AL$3:$AL$20)</f>
        <v>0</v>
      </c>
      <c r="AV8" s="196"/>
      <c r="AW8" s="192"/>
      <c r="AX8" s="192"/>
      <c r="AY8" s="193"/>
    </row>
    <row r="9" spans="1:54" ht="15" customHeight="1">
      <c r="A9" s="52">
        <f>IF($E9="",0,SUMPRODUCT(--(SUBSTITUTE(SUBSTITUTE(SUBSTITUTE(SUBSTITUTE(SUBSTITUTE(SUBSTITUTE(SUBSTITUTE(UPPER($G$23:$I$40&amp;""),"⌢",""),"⌣",""),"⌵",""),"－",""),"-","")," ",""),"　","")=UPPER($E9&amp;"")))+SUMPRODUCT(--(SUBSTITUTE(SUBSTITUTE(SUBSTITUTE(SUBSTITUTE(SUBSTITUTE(SUBSTITUTE(SUBSTITUTE(UPPER($G$23:$I$40&amp;""),"⌢",""),"⌣",""),"⌵",""),"－",""),"-","")," ",""),"　","")=UPPER($E9&amp;"")&amp;"DP"))*2+SUMPRODUCT(--(SUBSTITUTE(SUBSTITUTE(SUBSTITUTE(SUBSTITUTE(SUBSTITUTE(SUBSTITUTE(SUBSTITUTE(UPPER($G$23:$I$40&amp;""),"⌢",""),"⌣",""),"⌵",""),"－",""),"-","")," ",""),"　","")="DP"&amp;UPPER($E9&amp;"")))*2+SUMPRODUCT(--(SUBSTITUTE(SUBSTITUTE(SUBSTITUTE(SUBSTITUTE(SUBSTITUTE(SUBSTITUTE(SUBSTITUTE(UPPER($G$23:$I$40&amp;""),"⌢",""),"⌣",""),"⌵",""),"－",""),"-","")," ",""),"　","")=UPPER($E9&amp;"")&amp;"TP"))*3+SUMPRODUCT(--(SUBSTITUTE(SUBSTITUTE(SUBSTITUTE(SUBSTITUTE(SUBSTITUTE(SUBSTITUTE(SUBSTITUTE(UPPER($G$23:$I$40&amp;""),"⌢",""),"⌣",""),"⌵",""),"－",""),"-","")," ",""),"　","")="TP"&amp;UPPER($E9&amp;"")))*3+SUMPRODUCT(--(SUBSTITUTE(SUBSTITUTE(SUBSTITUTE(SUBSTITUTE(SUBSTITUTE(SUBSTITUTE(SUBSTITUTE(UPPER($K$23:$M$40&amp;""),"⌢",""),"⌣",""),"⌵",""),"－",""),"-","")," ",""),"　","")=UPPER($E9&amp;"")))+SUMPRODUCT(--(SUBSTITUTE(SUBSTITUTE(SUBSTITUTE(SUBSTITUTE(SUBSTITUTE(SUBSTITUTE(SUBSTITUTE(UPPER($K$23:$M$40&amp;""),"⌢",""),"⌣",""),"⌵",""),"－",""),"-","")," ",""),"　","")=UPPER($E9&amp;"")&amp;"DP"))*2+SUMPRODUCT(--(SUBSTITUTE(SUBSTITUTE(SUBSTITUTE(SUBSTITUTE(SUBSTITUTE(SUBSTITUTE(SUBSTITUTE(UPPER($K$23:$M$40&amp;""),"⌢",""),"⌣",""),"⌵",""),"－",""),"-","")," ",""),"　","")="DP"&amp;UPPER($E9&amp;"")))*2+SUMPRODUCT(--(SUBSTITUTE(SUBSTITUTE(SUBSTITUTE(SUBSTITUTE(SUBSTITUTE(SUBSTITUTE(SUBSTITUTE(UPPER($K$23:$M$40&amp;""),"⌢",""),"⌣",""),"⌵",""),"－",""),"-","")," ",""),"　","")=UPPER($E9&amp;"")&amp;"TP"))*3+SUMPRODUCT(--(SUBSTITUTE(SUBSTITUTE(SUBSTITUTE(SUBSTITUTE(SUBSTITUTE(SUBSTITUTE(SUBSTITUTE(UPPER($K$23:$M$40&amp;""),"⌢",""),"⌣",""),"⌵",""),"－",""),"-","")," ",""),"　","")="TP"&amp;UPPER($E9&amp;"")))*3+SUMPRODUCT(--(SUBSTITUTE(SUBSTITUTE(SUBSTITUTE(SUBSTITUTE(SUBSTITUTE(SUBSTITUTE(SUBSTITUTE(UPPER($O$23:$Q$40&amp;""),"⌢",""),"⌣",""),"⌵",""),"－",""),"-","")," ",""),"　","")=UPPER($E9&amp;"")))+SUMPRODUCT(--(SUBSTITUTE(SUBSTITUTE(SUBSTITUTE(SUBSTITUTE(SUBSTITUTE(SUBSTITUTE(SUBSTITUTE(UPPER($O$23:$Q$40&amp;""),"⌢",""),"⌣",""),"⌵",""),"－",""),"-","")," ",""),"　","")=UPPER($E9&amp;"")&amp;"DP"))*2+SUMPRODUCT(--(SUBSTITUTE(SUBSTITUTE(SUBSTITUTE(SUBSTITUTE(SUBSTITUTE(SUBSTITUTE(SUBSTITUTE(UPPER($O$23:$Q$40&amp;""),"⌢",""),"⌣",""),"⌵",""),"－",""),"-","")," ",""),"　","")="DP"&amp;UPPER($E9&amp;"")))*2+SUMPRODUCT(--(SUBSTITUTE(SUBSTITUTE(SUBSTITUTE(SUBSTITUTE(SUBSTITUTE(SUBSTITUTE(SUBSTITUTE(UPPER($O$23:$Q$40&amp;""),"⌢",""),"⌣",""),"⌵",""),"－",""),"-","")," ",""),"　","")=UPPER($E9&amp;"")&amp;"TP"))*3+SUMPRODUCT(--(SUBSTITUTE(SUBSTITUTE(SUBSTITUTE(SUBSTITUTE(SUBSTITUTE(SUBSTITUTE(SUBSTITUTE(UPPER($O$23:$Q$40&amp;""),"⌢",""),"⌣",""),"⌵",""),"－",""),"-","")," ",""),"　","")="TP"&amp;UPPER($E9&amp;"")))*3+SUMPRODUCT(--(SUBSTITUTE(SUBSTITUTE(SUBSTITUTE(SUBSTITUTE(SUBSTITUTE(SUBSTITUTE(SUBSTITUTE(UPPER($S$23:$U$40&amp;""),"⌢",""),"⌣",""),"⌵",""),"－",""),"-","")," ",""),"　","")=UPPER($E9&amp;"")))+SUMPRODUCT(--(SUBSTITUTE(SUBSTITUTE(SUBSTITUTE(SUBSTITUTE(SUBSTITUTE(SUBSTITUTE(SUBSTITUTE(UPPER($S$23:$U$40&amp;""),"⌢",""),"⌣",""),"⌵",""),"－",""),"-","")," ",""),"　","")=UPPER($E9&amp;"")&amp;"DP"))*2+SUMPRODUCT(--(SUBSTITUTE(SUBSTITUTE(SUBSTITUTE(SUBSTITUTE(SUBSTITUTE(SUBSTITUTE(SUBSTITUTE(UPPER($S$23:$U$40&amp;""),"⌢",""),"⌣",""),"⌵",""),"－",""),"-","")," ",""),"　","")="DP"&amp;UPPER($E9&amp;"")))*2+SUMPRODUCT(--(SUBSTITUTE(SUBSTITUTE(SUBSTITUTE(SUBSTITUTE(SUBSTITUTE(SUBSTITUTE(SUBSTITUTE(UPPER($S$23:$U$40&amp;""),"⌢",""),"⌣",""),"⌵",""),"－",""),"-","")," ",""),"　","")=UPPER($E9&amp;"")&amp;"TP"))*3+SUMPRODUCT(--(SUBSTITUTE(SUBSTITUTE(SUBSTITUTE(SUBSTITUTE(SUBSTITUTE(SUBSTITUTE(SUBSTITUTE(UPPER($S$23:$U$40&amp;""),"⌢",""),"⌣",""),"⌵",""),"－",""),"-","")," ",""),"　","")="TP"&amp;UPPER($E9&amp;"")))*3+SUMPRODUCT(--(SUBSTITUTE(SUBSTITUTE(SUBSTITUTE(SUBSTITUTE(SUBSTITUTE(SUBSTITUTE(SUBSTITUTE(UPPER($W$23:$Y$40&amp;""),"⌢",""),"⌣",""),"⌵",""),"－",""),"-","")," ",""),"　","")=UPPER($E9&amp;"")))+SUMPRODUCT(--(SUBSTITUTE(SUBSTITUTE(SUBSTITUTE(SUBSTITUTE(SUBSTITUTE(SUBSTITUTE(SUBSTITUTE(UPPER($W$23:$Y$40&amp;""),"⌢",""),"⌣",""),"⌵",""),"－",""),"-","")," ",""),"　","")=UPPER($E9&amp;"")&amp;"DP"))*2+SUMPRODUCT(--(SUBSTITUTE(SUBSTITUTE(SUBSTITUTE(SUBSTITUTE(SUBSTITUTE(SUBSTITUTE(SUBSTITUTE(UPPER($W$23:$Y$40&amp;""),"⌢",""),"⌣",""),"⌵",""),"－",""),"-","")," ",""),"　","")="DP"&amp;UPPER($E9&amp;"")))*2+SUMPRODUCT(--(SUBSTITUTE(SUBSTITUTE(SUBSTITUTE(SUBSTITUTE(SUBSTITUTE(SUBSTITUTE(SUBSTITUTE(UPPER($W$23:$Y$40&amp;""),"⌢",""),"⌣",""),"⌵",""),"－",""),"-","")," ",""),"　","")=UPPER($E9&amp;"")&amp;"TP"))*3+SUMPRODUCT(--(SUBSTITUTE(SUBSTITUTE(SUBSTITUTE(SUBSTITUTE(SUBSTITUTE(SUBSTITUTE(SUBSTITUTE(UPPER($W$23:$Y$40&amp;""),"⌢",""),"⌣",""),"⌵",""),"－",""),"-","")," ",""),"　","")="TP"&amp;UPPER($E9&amp;"")))*3+SUMPRODUCT(--(SUBSTITUTE(SUBSTITUTE(SUBSTITUTE(SUBSTITUTE(SUBSTITUTE(SUBSTITUTE(SUBSTITUTE(UPPER($AA$23:$AC$40&amp;""),"⌢",""),"⌣",""),"⌵",""),"－",""),"-","")," ",""),"　","")=UPPER($E9&amp;"")))+SUMPRODUCT(--(SUBSTITUTE(SUBSTITUTE(SUBSTITUTE(SUBSTITUTE(SUBSTITUTE(SUBSTITUTE(SUBSTITUTE(UPPER($AA$23:$AC$40&amp;""),"⌢",""),"⌣",""),"⌵",""),"－",""),"-","")," ",""),"　","")=UPPER($E9&amp;"")&amp;"DP"))*2+SUMPRODUCT(--(SUBSTITUTE(SUBSTITUTE(SUBSTITUTE(SUBSTITUTE(SUBSTITUTE(SUBSTITUTE(SUBSTITUTE(UPPER($AA$23:$AC$40&amp;""),"⌢",""),"⌣",""),"⌵",""),"－",""),"-","")," ",""),"　","")="DP"&amp;UPPER($E9&amp;"")))*2+SUMPRODUCT(--(SUBSTITUTE(SUBSTITUTE(SUBSTITUTE(SUBSTITUTE(SUBSTITUTE(SUBSTITUTE(SUBSTITUTE(UPPER($AA$23:$AC$40&amp;""),"⌢",""),"⌣",""),"⌵",""),"－",""),"-","")," ",""),"　","")=UPPER($E9&amp;"")&amp;"TP"))*3+SUMPRODUCT(--(SUBSTITUTE(SUBSTITUTE(SUBSTITUTE(SUBSTITUTE(SUBSTITUTE(SUBSTITUTE(SUBSTITUTE(UPPER($AA$23:$AC$40&amp;""),"⌢",""),"⌣",""),"⌵",""),"－",""),"-","")," ",""),"　","")="TP"&amp;UPPER($E9&amp;"")))*3+SUMPRODUCT(--(SUBSTITUTE(SUBSTITUTE(SUBSTITUTE(SUBSTITUTE(SUBSTITUTE(SUBSTITUTE(SUBSTITUTE(UPPER($AE$23:$AG$40&amp;""),"⌢",""),"⌣",""),"⌵",""),"－",""),"-","")," ",""),"　","")=UPPER($E9&amp;"")))+SUMPRODUCT(--(SUBSTITUTE(SUBSTITUTE(SUBSTITUTE(SUBSTITUTE(SUBSTITUTE(SUBSTITUTE(SUBSTITUTE(UPPER($AE$23:$AG$40&amp;""),"⌢",""),"⌣",""),"⌵",""),"－",""),"-","")," ",""),"　","")=UPPER($E9&amp;"")&amp;"DP"))*2+SUMPRODUCT(--(SUBSTITUTE(SUBSTITUTE(SUBSTITUTE(SUBSTITUTE(SUBSTITUTE(SUBSTITUTE(SUBSTITUTE(UPPER($AE$23:$AG$40&amp;""),"⌢",""),"⌣",""),"⌵",""),"－",""),"-","")," ",""),"　","")="DP"&amp;UPPER($E9&amp;"")))*2+SUMPRODUCT(--(SUBSTITUTE(SUBSTITUTE(SUBSTITUTE(SUBSTITUTE(SUBSTITUTE(SUBSTITUTE(SUBSTITUTE(UPPER($AE$23:$AG$40&amp;""),"⌢",""),"⌣",""),"⌵",""),"－",""),"-","")," ",""),"　","")=UPPER($E9&amp;"")&amp;"TP"))*3+SUMPRODUCT(--(SUBSTITUTE(SUBSTITUTE(SUBSTITUTE(SUBSTITUTE(SUBSTITUTE(SUBSTITUTE(SUBSTITUTE(UPPER($AE$23:$AG$40&amp;""),"⌢",""),"⌣",""),"⌵",""),"－",""),"-","")," ",""),"　","")="TP"&amp;UPPER($E9&amp;"")))*3)</f>
        <v>1</v>
      </c>
      <c r="B9" s="52"/>
      <c r="C9" s="58"/>
      <c r="D9" s="274">
        <v>3</v>
      </c>
      <c r="E9" s="61" t="s">
        <v>170</v>
      </c>
      <c r="F9" s="49" t="s">
        <v>131</v>
      </c>
      <c r="G9" s="24" t="s">
        <v>183</v>
      </c>
      <c r="H9" s="2"/>
      <c r="I9" s="5"/>
      <c r="J9" s="8"/>
      <c r="K9" s="24" t="inlineStr">
        <is>
          <t>R ⌢</t>
        </is>
      </c>
      <c r="L9" s="2"/>
      <c r="M9" s="5"/>
      <c r="N9" s="8"/>
      <c r="O9" s="24"/>
      <c r="P9" s="2" t="s">
        <v>183</v>
      </c>
      <c r="Q9" s="5"/>
      <c r="R9" s="8"/>
      <c r="S9" s="24"/>
      <c r="T9" s="2"/>
      <c r="U9" s="5"/>
      <c r="V9" s="8"/>
      <c r="W9" s="24" t="s">
        <v>183</v>
      </c>
      <c r="X9" s="2"/>
      <c r="Y9" s="5"/>
      <c r="Z9" s="8"/>
      <c r="AA9" s="24"/>
      <c r="AB9" s="2" t="inlineStr">
        <is>
          <t>R ⌣</t>
        </is>
      </c>
      <c r="AC9" s="5"/>
      <c r="AD9" s="8"/>
      <c r="AE9" s="2"/>
      <c r="AF9" s="2"/>
      <c r="AG9" s="5"/>
      <c r="AH9" s="8"/>
      <c r="AI9" s="44">
        <f t="shared" si="2"/>
        <v>5</v>
      </c>
      <c r="AJ9" s="44">
        <f>SUMPRODUCT(--(SUBSTITUTE(SUBSTITUTE(SUBSTITUTE(SUBSTITUTE(SUBSTITUTE(SUBSTITUTE(SUBSTITUTE(UPPER(G9:AG9&amp;""),"⌢",""),"⌣",""),"⌵",""),"－",""),"-","")," ",""),"　","")="R"))+SUMPRODUCT(--(SUBSTITUTE(SUBSTITUTE(SUBSTITUTE(SUBSTITUTE(SUBSTITUTE(SUBSTITUTE(SUBSTITUTE(UPPER(G9:AG9&amp;""),"⌢",""),"⌣",""),"⌵",""),"－",""),"-","")," ",""),"　","")="HR"))*2</f>
        <v>2</v>
      </c>
      <c r="AK9" s="44">
        <f t="shared" si="4"/>
        <v>3</v>
      </c>
      <c r="AL9" s="44">
        <f>$A9</f>
        <v>1</v>
      </c>
      <c r="AM9" s="69"/>
      <c r="AO9" s="52">
        <v>1</v>
      </c>
      <c r="AP9" s="73" t="str">
        <v>林君達</v>
      </c>
      <c r="AQ9" s="52">
        <f>SUMIF($F$3:$F$20,AP9,$AI$3:$AI$20)+SUMIF($F$3:$F$20,AP9&amp;" DF",$AI$3:$AI$20)+SUMIF($F$3:$F$20,AP9&amp;"DF",$AI$3:$AI$20)</f>
        <v>5</v>
      </c>
      <c r="AR9" s="73">
        <f>SUMIF($F$3:$F$20,AP9,$AJ$3:$AJ$20)+SUMIF($F$3:$F$20,AP9&amp;" DF",$AJ$3:$AJ$20)+SUMIF($F$3:$F$20,AP9&amp;"DF",$AJ$3:$AJ$20)</f>
        <v>2</v>
      </c>
      <c r="AS9" s="73">
        <f>SUMIF($F$3:$F$20,AP9,$AK$3:$AK$20)+SUMIF($F$3:$F$20,AP9&amp;" DF",$AK$3:$AK$20)+SUMIF($F$3:$F$20,AP9&amp;"DF",$AK$3:$AK$20)</f>
        <v>2</v>
      </c>
      <c r="AT9" s="73">
        <f>SUMIF($F$3:$F$20,AP9,$AL$3:$AL$20)+SUMIF($F$3:$F$20,AP9&amp;" DF",$AL$3:$AL$20)+SUMIF($F$3:$F$20,AP9&amp;"DF",$AL$3:$AL$20)</f>
        <v>0</v>
      </c>
    </row>
    <row r="10" spans="1:54" ht="15" customHeight="1">
      <c r="A10" s="52">
        <f>IF($E10="",0,SUMPRODUCT(--(SUBSTITUTE(SUBSTITUTE(SUBSTITUTE(SUBSTITUTE(SUBSTITUTE(SUBSTITUTE(SUBSTITUTE(UPPER($G$23:$I$40&amp;""),"⌢",""),"⌣",""),"⌵",""),"－",""),"-","")," ",""),"　","")=UPPER($E10&amp;"")))+SUMPRODUCT(--(SUBSTITUTE(SUBSTITUTE(SUBSTITUTE(SUBSTITUTE(SUBSTITUTE(SUBSTITUTE(SUBSTITUTE(UPPER($G$23:$I$40&amp;""),"⌢",""),"⌣",""),"⌵",""),"－",""),"-","")," ",""),"　","")=UPPER($E10&amp;"")&amp;"DP"))*2+SUMPRODUCT(--(SUBSTITUTE(SUBSTITUTE(SUBSTITUTE(SUBSTITUTE(SUBSTITUTE(SUBSTITUTE(SUBSTITUTE(UPPER($G$23:$I$40&amp;""),"⌢",""),"⌣",""),"⌵",""),"－",""),"-","")," ",""),"　","")="DP"&amp;UPPER($E10&amp;"")))*2+SUMPRODUCT(--(SUBSTITUTE(SUBSTITUTE(SUBSTITUTE(SUBSTITUTE(SUBSTITUTE(SUBSTITUTE(SUBSTITUTE(UPPER($G$23:$I$40&amp;""),"⌢",""),"⌣",""),"⌵",""),"－",""),"-","")," ",""),"　","")=UPPER($E10&amp;"")&amp;"TP"))*3+SUMPRODUCT(--(SUBSTITUTE(SUBSTITUTE(SUBSTITUTE(SUBSTITUTE(SUBSTITUTE(SUBSTITUTE(SUBSTITUTE(UPPER($G$23:$I$40&amp;""),"⌢",""),"⌣",""),"⌵",""),"－",""),"-","")," ",""),"　","")="TP"&amp;UPPER($E10&amp;"")))*3+SUMPRODUCT(--(SUBSTITUTE(SUBSTITUTE(SUBSTITUTE(SUBSTITUTE(SUBSTITUTE(SUBSTITUTE(SUBSTITUTE(UPPER($K$23:$M$40&amp;""),"⌢",""),"⌣",""),"⌵",""),"－",""),"-","")," ",""),"　","")=UPPER($E10&amp;"")))+SUMPRODUCT(--(SUBSTITUTE(SUBSTITUTE(SUBSTITUTE(SUBSTITUTE(SUBSTITUTE(SUBSTITUTE(SUBSTITUTE(UPPER($K$23:$M$40&amp;""),"⌢",""),"⌣",""),"⌵",""),"－",""),"-","")," ",""),"　","")=UPPER($E10&amp;"")&amp;"DP"))*2+SUMPRODUCT(--(SUBSTITUTE(SUBSTITUTE(SUBSTITUTE(SUBSTITUTE(SUBSTITUTE(SUBSTITUTE(SUBSTITUTE(UPPER($K$23:$M$40&amp;""),"⌢",""),"⌣",""),"⌵",""),"－",""),"-","")," ",""),"　","")="DP"&amp;UPPER($E10&amp;"")))*2+SUMPRODUCT(--(SUBSTITUTE(SUBSTITUTE(SUBSTITUTE(SUBSTITUTE(SUBSTITUTE(SUBSTITUTE(SUBSTITUTE(UPPER($K$23:$M$40&amp;""),"⌢",""),"⌣",""),"⌵",""),"－",""),"-","")," ",""),"　","")=UPPER($E10&amp;"")&amp;"TP"))*3+SUMPRODUCT(--(SUBSTITUTE(SUBSTITUTE(SUBSTITUTE(SUBSTITUTE(SUBSTITUTE(SUBSTITUTE(SUBSTITUTE(UPPER($K$23:$M$40&amp;""),"⌢",""),"⌣",""),"⌵",""),"－",""),"-","")," ",""),"　","")="TP"&amp;UPPER($E10&amp;"")))*3+SUMPRODUCT(--(SUBSTITUTE(SUBSTITUTE(SUBSTITUTE(SUBSTITUTE(SUBSTITUTE(SUBSTITUTE(SUBSTITUTE(UPPER($O$23:$Q$40&amp;""),"⌢",""),"⌣",""),"⌵",""),"－",""),"-","")," ",""),"　","")=UPPER($E10&amp;"")))+SUMPRODUCT(--(SUBSTITUTE(SUBSTITUTE(SUBSTITUTE(SUBSTITUTE(SUBSTITUTE(SUBSTITUTE(SUBSTITUTE(UPPER($O$23:$Q$40&amp;""),"⌢",""),"⌣",""),"⌵",""),"－",""),"-","")," ",""),"　","")=UPPER($E10&amp;"")&amp;"DP"))*2+SUMPRODUCT(--(SUBSTITUTE(SUBSTITUTE(SUBSTITUTE(SUBSTITUTE(SUBSTITUTE(SUBSTITUTE(SUBSTITUTE(UPPER($O$23:$Q$40&amp;""),"⌢",""),"⌣",""),"⌵",""),"－",""),"-","")," ",""),"　","")="DP"&amp;UPPER($E10&amp;"")))*2+SUMPRODUCT(--(SUBSTITUTE(SUBSTITUTE(SUBSTITUTE(SUBSTITUTE(SUBSTITUTE(SUBSTITUTE(SUBSTITUTE(UPPER($O$23:$Q$40&amp;""),"⌢",""),"⌣",""),"⌵",""),"－",""),"-","")," ",""),"　","")=UPPER($E10&amp;"")&amp;"TP"))*3+SUMPRODUCT(--(SUBSTITUTE(SUBSTITUTE(SUBSTITUTE(SUBSTITUTE(SUBSTITUTE(SUBSTITUTE(SUBSTITUTE(UPPER($O$23:$Q$40&amp;""),"⌢",""),"⌣",""),"⌵",""),"－",""),"-","")," ",""),"　","")="TP"&amp;UPPER($E10&amp;"")))*3+SUMPRODUCT(--(SUBSTITUTE(SUBSTITUTE(SUBSTITUTE(SUBSTITUTE(SUBSTITUTE(SUBSTITUTE(SUBSTITUTE(UPPER($S$23:$U$40&amp;""),"⌢",""),"⌣",""),"⌵",""),"－",""),"-","")," ",""),"　","")=UPPER($E10&amp;"")))+SUMPRODUCT(--(SUBSTITUTE(SUBSTITUTE(SUBSTITUTE(SUBSTITUTE(SUBSTITUTE(SUBSTITUTE(SUBSTITUTE(UPPER($S$23:$U$40&amp;""),"⌢",""),"⌣",""),"⌵",""),"－",""),"-","")," ",""),"　","")=UPPER($E10&amp;"")&amp;"DP"))*2+SUMPRODUCT(--(SUBSTITUTE(SUBSTITUTE(SUBSTITUTE(SUBSTITUTE(SUBSTITUTE(SUBSTITUTE(SUBSTITUTE(UPPER($S$23:$U$40&amp;""),"⌢",""),"⌣",""),"⌵",""),"－",""),"-","")," ",""),"　","")="DP"&amp;UPPER($E10&amp;"")))*2+SUMPRODUCT(--(SUBSTITUTE(SUBSTITUTE(SUBSTITUTE(SUBSTITUTE(SUBSTITUTE(SUBSTITUTE(SUBSTITUTE(UPPER($S$23:$U$40&amp;""),"⌢",""),"⌣",""),"⌵",""),"－",""),"-","")," ",""),"　","")=UPPER($E10&amp;"")&amp;"TP"))*3+SUMPRODUCT(--(SUBSTITUTE(SUBSTITUTE(SUBSTITUTE(SUBSTITUTE(SUBSTITUTE(SUBSTITUTE(SUBSTITUTE(UPPER($S$23:$U$40&amp;""),"⌢",""),"⌣",""),"⌵",""),"－",""),"-","")," ",""),"　","")="TP"&amp;UPPER($E10&amp;"")))*3+SUMPRODUCT(--(SUBSTITUTE(SUBSTITUTE(SUBSTITUTE(SUBSTITUTE(SUBSTITUTE(SUBSTITUTE(SUBSTITUTE(UPPER($W$23:$Y$40&amp;""),"⌢",""),"⌣",""),"⌵",""),"－",""),"-","")," ",""),"　","")=UPPER($E10&amp;"")))+SUMPRODUCT(--(SUBSTITUTE(SUBSTITUTE(SUBSTITUTE(SUBSTITUTE(SUBSTITUTE(SUBSTITUTE(SUBSTITUTE(UPPER($W$23:$Y$40&amp;""),"⌢",""),"⌣",""),"⌵",""),"－",""),"-","")," ",""),"　","")=UPPER($E10&amp;"")&amp;"DP"))*2+SUMPRODUCT(--(SUBSTITUTE(SUBSTITUTE(SUBSTITUTE(SUBSTITUTE(SUBSTITUTE(SUBSTITUTE(SUBSTITUTE(UPPER($W$23:$Y$40&amp;""),"⌢",""),"⌣",""),"⌵",""),"－",""),"-","")," ",""),"　","")="DP"&amp;UPPER($E10&amp;"")))*2+SUMPRODUCT(--(SUBSTITUTE(SUBSTITUTE(SUBSTITUTE(SUBSTITUTE(SUBSTITUTE(SUBSTITUTE(SUBSTITUTE(UPPER($W$23:$Y$40&amp;""),"⌢",""),"⌣",""),"⌵",""),"－",""),"-","")," ",""),"　","")=UPPER($E10&amp;"")&amp;"TP"))*3+SUMPRODUCT(--(SUBSTITUTE(SUBSTITUTE(SUBSTITUTE(SUBSTITUTE(SUBSTITUTE(SUBSTITUTE(SUBSTITUTE(UPPER($W$23:$Y$40&amp;""),"⌢",""),"⌣",""),"⌵",""),"－",""),"-","")," ",""),"　","")="TP"&amp;UPPER($E10&amp;"")))*3+SUMPRODUCT(--(SUBSTITUTE(SUBSTITUTE(SUBSTITUTE(SUBSTITUTE(SUBSTITUTE(SUBSTITUTE(SUBSTITUTE(UPPER($AA$23:$AC$40&amp;""),"⌢",""),"⌣",""),"⌵",""),"－",""),"-","")," ",""),"　","")=UPPER($E10&amp;"")))+SUMPRODUCT(--(SUBSTITUTE(SUBSTITUTE(SUBSTITUTE(SUBSTITUTE(SUBSTITUTE(SUBSTITUTE(SUBSTITUTE(UPPER($AA$23:$AC$40&amp;""),"⌢",""),"⌣",""),"⌵",""),"－",""),"-","")," ",""),"　","")=UPPER($E10&amp;"")&amp;"DP"))*2+SUMPRODUCT(--(SUBSTITUTE(SUBSTITUTE(SUBSTITUTE(SUBSTITUTE(SUBSTITUTE(SUBSTITUTE(SUBSTITUTE(UPPER($AA$23:$AC$40&amp;""),"⌢",""),"⌣",""),"⌵",""),"－",""),"-","")," ",""),"　","")="DP"&amp;UPPER($E10&amp;"")))*2+SUMPRODUCT(--(SUBSTITUTE(SUBSTITUTE(SUBSTITUTE(SUBSTITUTE(SUBSTITUTE(SUBSTITUTE(SUBSTITUTE(UPPER($AA$23:$AC$40&amp;""),"⌢",""),"⌣",""),"⌵",""),"－",""),"-","")," ",""),"　","")=UPPER($E10&amp;"")&amp;"TP"))*3+SUMPRODUCT(--(SUBSTITUTE(SUBSTITUTE(SUBSTITUTE(SUBSTITUTE(SUBSTITUTE(SUBSTITUTE(SUBSTITUTE(UPPER($AA$23:$AC$40&amp;""),"⌢",""),"⌣",""),"⌵",""),"－",""),"-","")," ",""),"　","")="TP"&amp;UPPER($E10&amp;"")))*3+SUMPRODUCT(--(SUBSTITUTE(SUBSTITUTE(SUBSTITUTE(SUBSTITUTE(SUBSTITUTE(SUBSTITUTE(SUBSTITUTE(UPPER($AE$23:$AG$40&amp;""),"⌢",""),"⌣",""),"⌵",""),"－",""),"-","")," ",""),"　","")=UPPER($E10&amp;"")))+SUMPRODUCT(--(SUBSTITUTE(SUBSTITUTE(SUBSTITUTE(SUBSTITUTE(SUBSTITUTE(SUBSTITUTE(SUBSTITUTE(UPPER($AE$23:$AG$40&amp;""),"⌢",""),"⌣",""),"⌵",""),"－",""),"-","")," ",""),"　","")=UPPER($E10&amp;"")&amp;"DP"))*2+SUMPRODUCT(--(SUBSTITUTE(SUBSTITUTE(SUBSTITUTE(SUBSTITUTE(SUBSTITUTE(SUBSTITUTE(SUBSTITUTE(UPPER($AE$23:$AG$40&amp;""),"⌢",""),"⌣",""),"⌵",""),"－",""),"-","")," ",""),"　","")="DP"&amp;UPPER($E10&amp;"")))*2+SUMPRODUCT(--(SUBSTITUTE(SUBSTITUTE(SUBSTITUTE(SUBSTITUTE(SUBSTITUTE(SUBSTITUTE(SUBSTITUTE(UPPER($AE$23:$AG$40&amp;""),"⌢",""),"⌣",""),"⌵",""),"－",""),"-","")," ",""),"　","")=UPPER($E10&amp;"")&amp;"TP"))*3+SUMPRODUCT(--(SUBSTITUTE(SUBSTITUTE(SUBSTITUTE(SUBSTITUTE(SUBSTITUTE(SUBSTITUTE(SUBSTITUTE(UPPER($AE$23:$AG$40&amp;""),"⌢",""),"⌣",""),"⌵",""),"－",""),"-","")," ",""),"　","")="TP"&amp;UPPER($E10&amp;"")))*3)</f>
        <v>0</v>
      </c>
      <c r="B10" s="52"/>
      <c r="C10" s="58"/>
      <c r="D10" s="275"/>
      <c r="E10" s="61"/>
      <c r="F10" s="49"/>
      <c r="G10" s="22"/>
      <c r="H10" s="3"/>
      <c r="I10" s="6"/>
      <c r="J10" s="8"/>
      <c r="K10" s="22"/>
      <c r="L10" s="3"/>
      <c r="M10" s="6"/>
      <c r="N10" s="8"/>
      <c r="O10" s="22"/>
      <c r="P10" s="3"/>
      <c r="Q10" s="6"/>
      <c r="R10" s="8"/>
      <c r="S10" s="22"/>
      <c r="T10" s="3"/>
      <c r="U10" s="6"/>
      <c r="V10" s="8"/>
      <c r="W10" s="22"/>
      <c r="X10" s="3"/>
      <c r="Y10" s="6"/>
      <c r="Z10" s="8"/>
      <c r="AA10" s="22"/>
      <c r="AB10" s="3"/>
      <c r="AC10" s="6"/>
      <c r="AD10" s="8"/>
      <c r="AE10" s="3"/>
      <c r="AF10" s="3"/>
      <c r="AG10" s="6"/>
      <c r="AH10" s="8"/>
      <c r="AI10" s="44">
        <f t="shared" si="2"/>
        <v>0</v>
      </c>
      <c r="AJ10" s="44">
        <f>SUMPRODUCT(--(SUBSTITUTE(SUBSTITUTE(SUBSTITUTE(SUBSTITUTE(SUBSTITUTE(SUBSTITUTE(SUBSTITUTE(UPPER(G10:AG10&amp;""),"⌢",""),"⌣",""),"⌵",""),"－",""),"-","")," ",""),"　","")="R"))+SUMPRODUCT(--(SUBSTITUTE(SUBSTITUTE(SUBSTITUTE(SUBSTITUTE(SUBSTITUTE(SUBSTITUTE(SUBSTITUTE(UPPER(G10:AG10&amp;""),"⌢",""),"⌣",""),"⌵",""),"－",""),"-","")," ",""),"　","")="HR"))*2</f>
        <v>0</v>
      </c>
      <c r="AK10" s="44">
        <f t="shared" si="4"/>
        <v>0</v>
      </c>
      <c r="AL10" s="44">
        <f>$A10</f>
        <v>0</v>
      </c>
      <c r="AM10" s="68" t="s">
        <v>9</v>
      </c>
      <c r="AN10" t="s">
        <v>231</v>
      </c>
      <c r="AO10" s="52">
        <v>56</v>
      </c>
      <c r="AP10" s="73" t="str">
        <v>黃志遠</v>
      </c>
      <c r="AQ10" s="52">
        <f>SUMIF($F$3:$F$20,AP10,$AI$3:$AI$20)+SUMIF($F$3:$F$20,AP10&amp;" DF",$AI$3:$AI$20)+SUMIF($F$3:$F$20,AP10&amp;"DF",$AI$3:$AI$20)</f>
        <v>4</v>
      </c>
      <c r="AR10" s="73">
        <f>SUMIF($F$3:$F$20,AP10,$AJ$3:$AJ$20)+SUMIF($F$3:$F$20,AP10&amp;" DF",$AJ$3:$AJ$20)+SUMIF($F$3:$F$20,AP10&amp;"DF",$AJ$3:$AJ$20)</f>
        <v>2</v>
      </c>
      <c r="AS10" s="73">
        <f>SUMIF($F$3:$F$20,AP10,$AK$3:$AK$20)+SUMIF($F$3:$F$20,AP10&amp;" DF",$AK$3:$AK$20)+SUMIF($F$3:$F$20,AP10&amp;"DF",$AK$3:$AK$20)</f>
        <v>1</v>
      </c>
      <c r="AT10" s="73">
        <f>SUMIF($F$3:$F$20,AP10,$AL$3:$AL$20)+SUMIF($F$3:$F$20,AP10&amp;" DF",$AL$3:$AL$20)+SUMIF($F$3:$F$20,AP10&amp;"DF",$AL$3:$AL$20)</f>
        <v>1</v>
      </c>
    </row>
    <row r="11" spans="1:54" ht="15" customHeight="1">
      <c r="A11" s="52">
        <f>IF($E11="",0,SUMPRODUCT(--(SUBSTITUTE(SUBSTITUTE(SUBSTITUTE(SUBSTITUTE(SUBSTITUTE(SUBSTITUTE(SUBSTITUTE(UPPER($G$23:$I$40&amp;""),"⌢",""),"⌣",""),"⌵",""),"－",""),"-","")," ",""),"　","")=UPPER($E11&amp;"")))+SUMPRODUCT(--(SUBSTITUTE(SUBSTITUTE(SUBSTITUTE(SUBSTITUTE(SUBSTITUTE(SUBSTITUTE(SUBSTITUTE(UPPER($G$23:$I$40&amp;""),"⌢",""),"⌣",""),"⌵",""),"－",""),"-","")," ",""),"　","")=UPPER($E11&amp;"")&amp;"DP"))*2+SUMPRODUCT(--(SUBSTITUTE(SUBSTITUTE(SUBSTITUTE(SUBSTITUTE(SUBSTITUTE(SUBSTITUTE(SUBSTITUTE(UPPER($G$23:$I$40&amp;""),"⌢",""),"⌣",""),"⌵",""),"－",""),"-","")," ",""),"　","")="DP"&amp;UPPER($E11&amp;"")))*2+SUMPRODUCT(--(SUBSTITUTE(SUBSTITUTE(SUBSTITUTE(SUBSTITUTE(SUBSTITUTE(SUBSTITUTE(SUBSTITUTE(UPPER($G$23:$I$40&amp;""),"⌢",""),"⌣",""),"⌵",""),"－",""),"-","")," ",""),"　","")=UPPER($E11&amp;"")&amp;"TP"))*3+SUMPRODUCT(--(SUBSTITUTE(SUBSTITUTE(SUBSTITUTE(SUBSTITUTE(SUBSTITUTE(SUBSTITUTE(SUBSTITUTE(UPPER($G$23:$I$40&amp;""),"⌢",""),"⌣",""),"⌵",""),"－",""),"-","")," ",""),"　","")="TP"&amp;UPPER($E11&amp;"")))*3+SUMPRODUCT(--(SUBSTITUTE(SUBSTITUTE(SUBSTITUTE(SUBSTITUTE(SUBSTITUTE(SUBSTITUTE(SUBSTITUTE(UPPER($K$23:$M$40&amp;""),"⌢",""),"⌣",""),"⌵",""),"－",""),"-","")," ",""),"　","")=UPPER($E11&amp;"")))+SUMPRODUCT(--(SUBSTITUTE(SUBSTITUTE(SUBSTITUTE(SUBSTITUTE(SUBSTITUTE(SUBSTITUTE(SUBSTITUTE(UPPER($K$23:$M$40&amp;""),"⌢",""),"⌣",""),"⌵",""),"－",""),"-","")," ",""),"　","")=UPPER($E11&amp;"")&amp;"DP"))*2+SUMPRODUCT(--(SUBSTITUTE(SUBSTITUTE(SUBSTITUTE(SUBSTITUTE(SUBSTITUTE(SUBSTITUTE(SUBSTITUTE(UPPER($K$23:$M$40&amp;""),"⌢",""),"⌣",""),"⌵",""),"－",""),"-","")," ",""),"　","")="DP"&amp;UPPER($E11&amp;"")))*2+SUMPRODUCT(--(SUBSTITUTE(SUBSTITUTE(SUBSTITUTE(SUBSTITUTE(SUBSTITUTE(SUBSTITUTE(SUBSTITUTE(UPPER($K$23:$M$40&amp;""),"⌢",""),"⌣",""),"⌵",""),"－",""),"-","")," ",""),"　","")=UPPER($E11&amp;"")&amp;"TP"))*3+SUMPRODUCT(--(SUBSTITUTE(SUBSTITUTE(SUBSTITUTE(SUBSTITUTE(SUBSTITUTE(SUBSTITUTE(SUBSTITUTE(UPPER($K$23:$M$40&amp;""),"⌢",""),"⌣",""),"⌵",""),"－",""),"-","")," ",""),"　","")="TP"&amp;UPPER($E11&amp;"")))*3+SUMPRODUCT(--(SUBSTITUTE(SUBSTITUTE(SUBSTITUTE(SUBSTITUTE(SUBSTITUTE(SUBSTITUTE(SUBSTITUTE(UPPER($O$23:$Q$40&amp;""),"⌢",""),"⌣",""),"⌵",""),"－",""),"-","")," ",""),"　","")=UPPER($E11&amp;"")))+SUMPRODUCT(--(SUBSTITUTE(SUBSTITUTE(SUBSTITUTE(SUBSTITUTE(SUBSTITUTE(SUBSTITUTE(SUBSTITUTE(UPPER($O$23:$Q$40&amp;""),"⌢",""),"⌣",""),"⌵",""),"－",""),"-","")," ",""),"　","")=UPPER($E11&amp;"")&amp;"DP"))*2+SUMPRODUCT(--(SUBSTITUTE(SUBSTITUTE(SUBSTITUTE(SUBSTITUTE(SUBSTITUTE(SUBSTITUTE(SUBSTITUTE(UPPER($O$23:$Q$40&amp;""),"⌢",""),"⌣",""),"⌵",""),"－",""),"-","")," ",""),"　","")="DP"&amp;UPPER($E11&amp;"")))*2+SUMPRODUCT(--(SUBSTITUTE(SUBSTITUTE(SUBSTITUTE(SUBSTITUTE(SUBSTITUTE(SUBSTITUTE(SUBSTITUTE(UPPER($O$23:$Q$40&amp;""),"⌢",""),"⌣",""),"⌵",""),"－",""),"-","")," ",""),"　","")=UPPER($E11&amp;"")&amp;"TP"))*3+SUMPRODUCT(--(SUBSTITUTE(SUBSTITUTE(SUBSTITUTE(SUBSTITUTE(SUBSTITUTE(SUBSTITUTE(SUBSTITUTE(UPPER($O$23:$Q$40&amp;""),"⌢",""),"⌣",""),"⌵",""),"－",""),"-","")," ",""),"　","")="TP"&amp;UPPER($E11&amp;"")))*3+SUMPRODUCT(--(SUBSTITUTE(SUBSTITUTE(SUBSTITUTE(SUBSTITUTE(SUBSTITUTE(SUBSTITUTE(SUBSTITUTE(UPPER($S$23:$U$40&amp;""),"⌢",""),"⌣",""),"⌵",""),"－",""),"-","")," ",""),"　","")=UPPER($E11&amp;"")))+SUMPRODUCT(--(SUBSTITUTE(SUBSTITUTE(SUBSTITUTE(SUBSTITUTE(SUBSTITUTE(SUBSTITUTE(SUBSTITUTE(UPPER($S$23:$U$40&amp;""),"⌢",""),"⌣",""),"⌵",""),"－",""),"-","")," ",""),"　","")=UPPER($E11&amp;"")&amp;"DP"))*2+SUMPRODUCT(--(SUBSTITUTE(SUBSTITUTE(SUBSTITUTE(SUBSTITUTE(SUBSTITUTE(SUBSTITUTE(SUBSTITUTE(UPPER($S$23:$U$40&amp;""),"⌢",""),"⌣",""),"⌵",""),"－",""),"-","")," ",""),"　","")="DP"&amp;UPPER($E11&amp;"")))*2+SUMPRODUCT(--(SUBSTITUTE(SUBSTITUTE(SUBSTITUTE(SUBSTITUTE(SUBSTITUTE(SUBSTITUTE(SUBSTITUTE(UPPER($S$23:$U$40&amp;""),"⌢",""),"⌣",""),"⌵",""),"－",""),"-","")," ",""),"　","")=UPPER($E11&amp;"")&amp;"TP"))*3+SUMPRODUCT(--(SUBSTITUTE(SUBSTITUTE(SUBSTITUTE(SUBSTITUTE(SUBSTITUTE(SUBSTITUTE(SUBSTITUTE(UPPER($S$23:$U$40&amp;""),"⌢",""),"⌣",""),"⌵",""),"－",""),"-","")," ",""),"　","")="TP"&amp;UPPER($E11&amp;"")))*3+SUMPRODUCT(--(SUBSTITUTE(SUBSTITUTE(SUBSTITUTE(SUBSTITUTE(SUBSTITUTE(SUBSTITUTE(SUBSTITUTE(UPPER($W$23:$Y$40&amp;""),"⌢",""),"⌣",""),"⌵",""),"－",""),"-","")," ",""),"　","")=UPPER($E11&amp;"")))+SUMPRODUCT(--(SUBSTITUTE(SUBSTITUTE(SUBSTITUTE(SUBSTITUTE(SUBSTITUTE(SUBSTITUTE(SUBSTITUTE(UPPER($W$23:$Y$40&amp;""),"⌢",""),"⌣",""),"⌵",""),"－",""),"-","")," ",""),"　","")=UPPER($E11&amp;"")&amp;"DP"))*2+SUMPRODUCT(--(SUBSTITUTE(SUBSTITUTE(SUBSTITUTE(SUBSTITUTE(SUBSTITUTE(SUBSTITUTE(SUBSTITUTE(UPPER($W$23:$Y$40&amp;""),"⌢",""),"⌣",""),"⌵",""),"－",""),"-","")," ",""),"　","")="DP"&amp;UPPER($E11&amp;"")))*2+SUMPRODUCT(--(SUBSTITUTE(SUBSTITUTE(SUBSTITUTE(SUBSTITUTE(SUBSTITUTE(SUBSTITUTE(SUBSTITUTE(UPPER($W$23:$Y$40&amp;""),"⌢",""),"⌣",""),"⌵",""),"－",""),"-","")," ",""),"　","")=UPPER($E11&amp;"")&amp;"TP"))*3+SUMPRODUCT(--(SUBSTITUTE(SUBSTITUTE(SUBSTITUTE(SUBSTITUTE(SUBSTITUTE(SUBSTITUTE(SUBSTITUTE(UPPER($W$23:$Y$40&amp;""),"⌢",""),"⌣",""),"⌵",""),"－",""),"-","")," ",""),"　","")="TP"&amp;UPPER($E11&amp;"")))*3+SUMPRODUCT(--(SUBSTITUTE(SUBSTITUTE(SUBSTITUTE(SUBSTITUTE(SUBSTITUTE(SUBSTITUTE(SUBSTITUTE(UPPER($AA$23:$AC$40&amp;""),"⌢",""),"⌣",""),"⌵",""),"－",""),"-","")," ",""),"　","")=UPPER($E11&amp;"")))+SUMPRODUCT(--(SUBSTITUTE(SUBSTITUTE(SUBSTITUTE(SUBSTITUTE(SUBSTITUTE(SUBSTITUTE(SUBSTITUTE(UPPER($AA$23:$AC$40&amp;""),"⌢",""),"⌣",""),"⌵",""),"－",""),"-","")," ",""),"　","")=UPPER($E11&amp;"")&amp;"DP"))*2+SUMPRODUCT(--(SUBSTITUTE(SUBSTITUTE(SUBSTITUTE(SUBSTITUTE(SUBSTITUTE(SUBSTITUTE(SUBSTITUTE(UPPER($AA$23:$AC$40&amp;""),"⌢",""),"⌣",""),"⌵",""),"－",""),"-","")," ",""),"　","")="DP"&amp;UPPER($E11&amp;"")))*2+SUMPRODUCT(--(SUBSTITUTE(SUBSTITUTE(SUBSTITUTE(SUBSTITUTE(SUBSTITUTE(SUBSTITUTE(SUBSTITUTE(UPPER($AA$23:$AC$40&amp;""),"⌢",""),"⌣",""),"⌵",""),"－",""),"-","")," ",""),"　","")=UPPER($E11&amp;"")&amp;"TP"))*3+SUMPRODUCT(--(SUBSTITUTE(SUBSTITUTE(SUBSTITUTE(SUBSTITUTE(SUBSTITUTE(SUBSTITUTE(SUBSTITUTE(UPPER($AA$23:$AC$40&amp;""),"⌢",""),"⌣",""),"⌵",""),"－",""),"-","")," ",""),"　","")="TP"&amp;UPPER($E11&amp;"")))*3+SUMPRODUCT(--(SUBSTITUTE(SUBSTITUTE(SUBSTITUTE(SUBSTITUTE(SUBSTITUTE(SUBSTITUTE(SUBSTITUTE(UPPER($AE$23:$AG$40&amp;""),"⌢",""),"⌣",""),"⌵",""),"－",""),"-","")," ",""),"　","")=UPPER($E11&amp;"")))+SUMPRODUCT(--(SUBSTITUTE(SUBSTITUTE(SUBSTITUTE(SUBSTITUTE(SUBSTITUTE(SUBSTITUTE(SUBSTITUTE(UPPER($AE$23:$AG$40&amp;""),"⌢",""),"⌣",""),"⌵",""),"－",""),"-","")," ",""),"　","")=UPPER($E11&amp;"")&amp;"DP"))*2+SUMPRODUCT(--(SUBSTITUTE(SUBSTITUTE(SUBSTITUTE(SUBSTITUTE(SUBSTITUTE(SUBSTITUTE(SUBSTITUTE(UPPER($AE$23:$AG$40&amp;""),"⌢",""),"⌣",""),"⌵",""),"－",""),"-","")," ",""),"　","")="DP"&amp;UPPER($E11&amp;"")))*2+SUMPRODUCT(--(SUBSTITUTE(SUBSTITUTE(SUBSTITUTE(SUBSTITUTE(SUBSTITUTE(SUBSTITUTE(SUBSTITUTE(UPPER($AE$23:$AG$40&amp;""),"⌢",""),"⌣",""),"⌵",""),"－",""),"-","")," ",""),"　","")=UPPER($E11&amp;"")&amp;"TP"))*3+SUMPRODUCT(--(SUBSTITUTE(SUBSTITUTE(SUBSTITUTE(SUBSTITUTE(SUBSTITUTE(SUBSTITUTE(SUBSTITUTE(UPPER($AE$23:$AG$40&amp;""),"⌢",""),"⌣",""),"⌵",""),"－",""),"-","")," ",""),"　","")="TP"&amp;UPPER($E11&amp;"")))*3)</f>
        <v>0</v>
      </c>
      <c r="B11" s="52"/>
      <c r="C11" s="58"/>
      <c r="D11" s="276"/>
      <c r="E11" s="61"/>
      <c r="F11" s="49"/>
      <c r="G11" s="23"/>
      <c r="H11" s="4"/>
      <c r="I11" s="7"/>
      <c r="J11" s="8"/>
      <c r="K11" s="23"/>
      <c r="L11" s="4"/>
      <c r="M11" s="7"/>
      <c r="N11" s="8"/>
      <c r="O11" s="23"/>
      <c r="P11" s="4"/>
      <c r="Q11" s="7"/>
      <c r="R11" s="8"/>
      <c r="S11" s="23"/>
      <c r="T11" s="4"/>
      <c r="U11" s="7"/>
      <c r="V11" s="8"/>
      <c r="W11" s="23"/>
      <c r="X11" s="4"/>
      <c r="Y11" s="7"/>
      <c r="Z11" s="8"/>
      <c r="AA11" s="23"/>
      <c r="AB11" s="4"/>
      <c r="AC11" s="7"/>
      <c r="AD11" s="8"/>
      <c r="AE11" s="4"/>
      <c r="AF11" s="4"/>
      <c r="AG11" s="7"/>
      <c r="AH11" s="8"/>
      <c r="AI11" s="44">
        <f t="shared" si="2"/>
        <v>0</v>
      </c>
      <c r="AJ11" s="44">
        <f>SUMPRODUCT(--(SUBSTITUTE(SUBSTITUTE(SUBSTITUTE(SUBSTITUTE(SUBSTITUTE(SUBSTITUTE(SUBSTITUTE(UPPER(G11:AG11&amp;""),"⌢",""),"⌣",""),"⌵",""),"－",""),"-","")," ",""),"　","")="R"))+SUMPRODUCT(--(SUBSTITUTE(SUBSTITUTE(SUBSTITUTE(SUBSTITUTE(SUBSTITUTE(SUBSTITUTE(SUBSTITUTE(UPPER(G11:AG11&amp;""),"⌢",""),"⌣",""),"⌵",""),"－",""),"-","")," ",""),"　","")="HR"))*2</f>
        <v>0</v>
      </c>
      <c r="AK11" s="44">
        <f t="shared" si="4"/>
        <v>0</v>
      </c>
      <c r="AL11" s="44">
        <f>$A11</f>
        <v>0</v>
      </c>
      <c r="AM11" s="66" t="s">
        <v>66</v>
      </c>
      <c r="AN11" s="253" t="s">
        <v>229</v>
      </c>
      <c r="AO11" s="52">
        <v>23</v>
      </c>
      <c r="AP11" s="73" t="str">
        <v>王兆熙</v>
      </c>
      <c r="AQ11" s="52">
        <f>SUMIF($F$3:$F$20,AP11,$AI$3:$AI$20)+SUMIF($F$3:$F$20,AP11&amp;" DF",$AI$3:$AI$20)+SUMIF($F$3:$F$20,AP11&amp;"DF",$AI$3:$AI$20)</f>
        <v>1</v>
      </c>
      <c r="AR11" s="73">
        <f>SUMIF($F$3:$F$20,AP11,$AJ$3:$AJ$20)+SUMIF($F$3:$F$20,AP11&amp;" DF",$AJ$3:$AJ$20)+SUMIF($F$3:$F$20,AP11&amp;"DF",$AJ$3:$AJ$20)</f>
        <v>0</v>
      </c>
      <c r="AS11" s="73">
        <f>SUMIF($F$3:$F$20,AP11,$AK$3:$AK$20)+SUMIF($F$3:$F$20,AP11&amp;" DF",$AK$3:$AK$20)+SUMIF($F$3:$F$20,AP11&amp;"DF",$AK$3:$AK$20)</f>
        <v>1</v>
      </c>
      <c r="AT11" s="73">
        <f>SUMIF($F$3:$F$20,AP11,$AL$3:$AL$20)+SUMIF($F$3:$F$20,AP11&amp;" DF",$AL$3:$AL$20)+SUMIF($F$3:$F$20,AP11&amp;"DF",$AL$3:$AL$20)</f>
        <v>0</v>
      </c>
    </row>
    <row r="12" spans="1:54" ht="15" customHeight="1">
      <c r="A12" s="52">
        <f>IF($E12="",0,SUMPRODUCT(--(SUBSTITUTE(SUBSTITUTE(SUBSTITUTE(SUBSTITUTE(SUBSTITUTE(SUBSTITUTE(SUBSTITUTE(UPPER($G$23:$I$40&amp;""),"⌢",""),"⌣",""),"⌵",""),"－",""),"-","")," ",""),"　","")=UPPER($E12&amp;"")))+SUMPRODUCT(--(SUBSTITUTE(SUBSTITUTE(SUBSTITUTE(SUBSTITUTE(SUBSTITUTE(SUBSTITUTE(SUBSTITUTE(UPPER($G$23:$I$40&amp;""),"⌢",""),"⌣",""),"⌵",""),"－",""),"-","")," ",""),"　","")=UPPER($E12&amp;"")&amp;"DP"))*2+SUMPRODUCT(--(SUBSTITUTE(SUBSTITUTE(SUBSTITUTE(SUBSTITUTE(SUBSTITUTE(SUBSTITUTE(SUBSTITUTE(UPPER($G$23:$I$40&amp;""),"⌢",""),"⌣",""),"⌵",""),"－",""),"-","")," ",""),"　","")="DP"&amp;UPPER($E12&amp;"")))*2+SUMPRODUCT(--(SUBSTITUTE(SUBSTITUTE(SUBSTITUTE(SUBSTITUTE(SUBSTITUTE(SUBSTITUTE(SUBSTITUTE(UPPER($G$23:$I$40&amp;""),"⌢",""),"⌣",""),"⌵",""),"－",""),"-","")," ",""),"　","")=UPPER($E12&amp;"")&amp;"TP"))*3+SUMPRODUCT(--(SUBSTITUTE(SUBSTITUTE(SUBSTITUTE(SUBSTITUTE(SUBSTITUTE(SUBSTITUTE(SUBSTITUTE(UPPER($G$23:$I$40&amp;""),"⌢",""),"⌣",""),"⌵",""),"－",""),"-","")," ",""),"　","")="TP"&amp;UPPER($E12&amp;"")))*3+SUMPRODUCT(--(SUBSTITUTE(SUBSTITUTE(SUBSTITUTE(SUBSTITUTE(SUBSTITUTE(SUBSTITUTE(SUBSTITUTE(UPPER($K$23:$M$40&amp;""),"⌢",""),"⌣",""),"⌵",""),"－",""),"-","")," ",""),"　","")=UPPER($E12&amp;"")))+SUMPRODUCT(--(SUBSTITUTE(SUBSTITUTE(SUBSTITUTE(SUBSTITUTE(SUBSTITUTE(SUBSTITUTE(SUBSTITUTE(UPPER($K$23:$M$40&amp;""),"⌢",""),"⌣",""),"⌵",""),"－",""),"-","")," ",""),"　","")=UPPER($E12&amp;"")&amp;"DP"))*2+SUMPRODUCT(--(SUBSTITUTE(SUBSTITUTE(SUBSTITUTE(SUBSTITUTE(SUBSTITUTE(SUBSTITUTE(SUBSTITUTE(UPPER($K$23:$M$40&amp;""),"⌢",""),"⌣",""),"⌵",""),"－",""),"-","")," ",""),"　","")="DP"&amp;UPPER($E12&amp;"")))*2+SUMPRODUCT(--(SUBSTITUTE(SUBSTITUTE(SUBSTITUTE(SUBSTITUTE(SUBSTITUTE(SUBSTITUTE(SUBSTITUTE(UPPER($K$23:$M$40&amp;""),"⌢",""),"⌣",""),"⌵",""),"－",""),"-","")," ",""),"　","")=UPPER($E12&amp;"")&amp;"TP"))*3+SUMPRODUCT(--(SUBSTITUTE(SUBSTITUTE(SUBSTITUTE(SUBSTITUTE(SUBSTITUTE(SUBSTITUTE(SUBSTITUTE(UPPER($K$23:$M$40&amp;""),"⌢",""),"⌣",""),"⌵",""),"－",""),"-","")," ",""),"　","")="TP"&amp;UPPER($E12&amp;"")))*3+SUMPRODUCT(--(SUBSTITUTE(SUBSTITUTE(SUBSTITUTE(SUBSTITUTE(SUBSTITUTE(SUBSTITUTE(SUBSTITUTE(UPPER($O$23:$Q$40&amp;""),"⌢",""),"⌣",""),"⌵",""),"－",""),"-","")," ",""),"　","")=UPPER($E12&amp;"")))+SUMPRODUCT(--(SUBSTITUTE(SUBSTITUTE(SUBSTITUTE(SUBSTITUTE(SUBSTITUTE(SUBSTITUTE(SUBSTITUTE(UPPER($O$23:$Q$40&amp;""),"⌢",""),"⌣",""),"⌵",""),"－",""),"-","")," ",""),"　","")=UPPER($E12&amp;"")&amp;"DP"))*2+SUMPRODUCT(--(SUBSTITUTE(SUBSTITUTE(SUBSTITUTE(SUBSTITUTE(SUBSTITUTE(SUBSTITUTE(SUBSTITUTE(UPPER($O$23:$Q$40&amp;""),"⌢",""),"⌣",""),"⌵",""),"－",""),"-","")," ",""),"　","")="DP"&amp;UPPER($E12&amp;"")))*2+SUMPRODUCT(--(SUBSTITUTE(SUBSTITUTE(SUBSTITUTE(SUBSTITUTE(SUBSTITUTE(SUBSTITUTE(SUBSTITUTE(UPPER($O$23:$Q$40&amp;""),"⌢",""),"⌣",""),"⌵",""),"－",""),"-","")," ",""),"　","")=UPPER($E12&amp;"")&amp;"TP"))*3+SUMPRODUCT(--(SUBSTITUTE(SUBSTITUTE(SUBSTITUTE(SUBSTITUTE(SUBSTITUTE(SUBSTITUTE(SUBSTITUTE(UPPER($O$23:$Q$40&amp;""),"⌢",""),"⌣",""),"⌵",""),"－",""),"-","")," ",""),"　","")="TP"&amp;UPPER($E12&amp;"")))*3+SUMPRODUCT(--(SUBSTITUTE(SUBSTITUTE(SUBSTITUTE(SUBSTITUTE(SUBSTITUTE(SUBSTITUTE(SUBSTITUTE(UPPER($S$23:$U$40&amp;""),"⌢",""),"⌣",""),"⌵",""),"－",""),"-","")," ",""),"　","")=UPPER($E12&amp;"")))+SUMPRODUCT(--(SUBSTITUTE(SUBSTITUTE(SUBSTITUTE(SUBSTITUTE(SUBSTITUTE(SUBSTITUTE(SUBSTITUTE(UPPER($S$23:$U$40&amp;""),"⌢",""),"⌣",""),"⌵",""),"－",""),"-","")," ",""),"　","")=UPPER($E12&amp;"")&amp;"DP"))*2+SUMPRODUCT(--(SUBSTITUTE(SUBSTITUTE(SUBSTITUTE(SUBSTITUTE(SUBSTITUTE(SUBSTITUTE(SUBSTITUTE(UPPER($S$23:$U$40&amp;""),"⌢",""),"⌣",""),"⌵",""),"－",""),"-","")," ",""),"　","")="DP"&amp;UPPER($E12&amp;"")))*2+SUMPRODUCT(--(SUBSTITUTE(SUBSTITUTE(SUBSTITUTE(SUBSTITUTE(SUBSTITUTE(SUBSTITUTE(SUBSTITUTE(UPPER($S$23:$U$40&amp;""),"⌢",""),"⌣",""),"⌵",""),"－",""),"-","")," ",""),"　","")=UPPER($E12&amp;"")&amp;"TP"))*3+SUMPRODUCT(--(SUBSTITUTE(SUBSTITUTE(SUBSTITUTE(SUBSTITUTE(SUBSTITUTE(SUBSTITUTE(SUBSTITUTE(UPPER($S$23:$U$40&amp;""),"⌢",""),"⌣",""),"⌵",""),"－",""),"-","")," ",""),"　","")="TP"&amp;UPPER($E12&amp;"")))*3+SUMPRODUCT(--(SUBSTITUTE(SUBSTITUTE(SUBSTITUTE(SUBSTITUTE(SUBSTITUTE(SUBSTITUTE(SUBSTITUTE(UPPER($W$23:$Y$40&amp;""),"⌢",""),"⌣",""),"⌵",""),"－",""),"-","")," ",""),"　","")=UPPER($E12&amp;"")))+SUMPRODUCT(--(SUBSTITUTE(SUBSTITUTE(SUBSTITUTE(SUBSTITUTE(SUBSTITUTE(SUBSTITUTE(SUBSTITUTE(UPPER($W$23:$Y$40&amp;""),"⌢",""),"⌣",""),"⌵",""),"－",""),"-","")," ",""),"　","")=UPPER($E12&amp;"")&amp;"DP"))*2+SUMPRODUCT(--(SUBSTITUTE(SUBSTITUTE(SUBSTITUTE(SUBSTITUTE(SUBSTITUTE(SUBSTITUTE(SUBSTITUTE(UPPER($W$23:$Y$40&amp;""),"⌢",""),"⌣",""),"⌵",""),"－",""),"-","")," ",""),"　","")="DP"&amp;UPPER($E12&amp;"")))*2+SUMPRODUCT(--(SUBSTITUTE(SUBSTITUTE(SUBSTITUTE(SUBSTITUTE(SUBSTITUTE(SUBSTITUTE(SUBSTITUTE(UPPER($W$23:$Y$40&amp;""),"⌢",""),"⌣",""),"⌵",""),"－",""),"-","")," ",""),"　","")=UPPER($E12&amp;"")&amp;"TP"))*3+SUMPRODUCT(--(SUBSTITUTE(SUBSTITUTE(SUBSTITUTE(SUBSTITUTE(SUBSTITUTE(SUBSTITUTE(SUBSTITUTE(UPPER($W$23:$Y$40&amp;""),"⌢",""),"⌣",""),"⌵",""),"－",""),"-","")," ",""),"　","")="TP"&amp;UPPER($E12&amp;"")))*3+SUMPRODUCT(--(SUBSTITUTE(SUBSTITUTE(SUBSTITUTE(SUBSTITUTE(SUBSTITUTE(SUBSTITUTE(SUBSTITUTE(UPPER($AA$23:$AC$40&amp;""),"⌢",""),"⌣",""),"⌵",""),"－",""),"-","")," ",""),"　","")=UPPER($E12&amp;"")))+SUMPRODUCT(--(SUBSTITUTE(SUBSTITUTE(SUBSTITUTE(SUBSTITUTE(SUBSTITUTE(SUBSTITUTE(SUBSTITUTE(UPPER($AA$23:$AC$40&amp;""),"⌢",""),"⌣",""),"⌵",""),"－",""),"-","")," ",""),"　","")=UPPER($E12&amp;"")&amp;"DP"))*2+SUMPRODUCT(--(SUBSTITUTE(SUBSTITUTE(SUBSTITUTE(SUBSTITUTE(SUBSTITUTE(SUBSTITUTE(SUBSTITUTE(UPPER($AA$23:$AC$40&amp;""),"⌢",""),"⌣",""),"⌵",""),"－",""),"-","")," ",""),"　","")="DP"&amp;UPPER($E12&amp;"")))*2+SUMPRODUCT(--(SUBSTITUTE(SUBSTITUTE(SUBSTITUTE(SUBSTITUTE(SUBSTITUTE(SUBSTITUTE(SUBSTITUTE(UPPER($AA$23:$AC$40&amp;""),"⌢",""),"⌣",""),"⌵",""),"－",""),"-","")," ",""),"　","")=UPPER($E12&amp;"")&amp;"TP"))*3+SUMPRODUCT(--(SUBSTITUTE(SUBSTITUTE(SUBSTITUTE(SUBSTITUTE(SUBSTITUTE(SUBSTITUTE(SUBSTITUTE(UPPER($AA$23:$AC$40&amp;""),"⌢",""),"⌣",""),"⌵",""),"－",""),"-","")," ",""),"　","")="TP"&amp;UPPER($E12&amp;"")))*3+SUMPRODUCT(--(SUBSTITUTE(SUBSTITUTE(SUBSTITUTE(SUBSTITUTE(SUBSTITUTE(SUBSTITUTE(SUBSTITUTE(UPPER($AE$23:$AG$40&amp;""),"⌢",""),"⌣",""),"⌵",""),"－",""),"-","")," ",""),"　","")=UPPER($E12&amp;"")))+SUMPRODUCT(--(SUBSTITUTE(SUBSTITUTE(SUBSTITUTE(SUBSTITUTE(SUBSTITUTE(SUBSTITUTE(SUBSTITUTE(UPPER($AE$23:$AG$40&amp;""),"⌢",""),"⌣",""),"⌵",""),"－",""),"-","")," ",""),"　","")=UPPER($E12&amp;"")&amp;"DP"))*2+SUMPRODUCT(--(SUBSTITUTE(SUBSTITUTE(SUBSTITUTE(SUBSTITUTE(SUBSTITUTE(SUBSTITUTE(SUBSTITUTE(UPPER($AE$23:$AG$40&amp;""),"⌢",""),"⌣",""),"⌵",""),"－",""),"-","")," ",""),"　","")="DP"&amp;UPPER($E12&amp;"")))*2+SUMPRODUCT(--(SUBSTITUTE(SUBSTITUTE(SUBSTITUTE(SUBSTITUTE(SUBSTITUTE(SUBSTITUTE(SUBSTITUTE(UPPER($AE$23:$AG$40&amp;""),"⌢",""),"⌣",""),"⌵",""),"－",""),"-","")," ",""),"　","")=UPPER($E12&amp;"")&amp;"TP"))*3+SUMPRODUCT(--(SUBSTITUTE(SUBSTITUTE(SUBSTITUTE(SUBSTITUTE(SUBSTITUTE(SUBSTITUTE(SUBSTITUTE(UPPER($AE$23:$AG$40&amp;""),"⌢",""),"⌣",""),"⌵",""),"－",""),"-","")," ",""),"　","")="TP"&amp;UPPER($E12&amp;"")))*3)</f>
        <v>0</v>
      </c>
      <c r="B12" s="52"/>
      <c r="C12" s="58"/>
      <c r="D12" s="274">
        <v>4</v>
      </c>
      <c r="E12" s="61" t="s">
        <v>167</v>
      </c>
      <c r="F12" s="49" t="s">
        <v>130</v>
      </c>
      <c r="G12" s="24" t="inlineStr">
        <is>
          <t>R ⌢</t>
        </is>
      </c>
      <c r="H12" s="2"/>
      <c r="I12" s="5"/>
      <c r="J12" s="8"/>
      <c r="K12" s="24" t="inlineStr">
        <is>
          <t>39 ⌵</t>
        </is>
      </c>
      <c r="L12" s="2"/>
      <c r="M12" s="5"/>
      <c r="N12" s="8"/>
      <c r="O12" s="24"/>
      <c r="P12" s="2" t="s">
        <v>183</v>
      </c>
      <c r="Q12" s="5"/>
      <c r="R12" s="8"/>
      <c r="S12" s="24"/>
      <c r="T12" s="2"/>
      <c r="U12" s="5"/>
      <c r="V12" s="8"/>
      <c r="W12" s="24" t="inlineStr">
        <is>
          <t>22 ⌢</t>
        </is>
      </c>
      <c r="X12" s="2"/>
      <c r="Y12" s="5"/>
      <c r="Z12" s="8"/>
      <c r="AA12" s="24"/>
      <c r="AB12" s="2" t="inlineStr">
        <is>
          <t>R ⌢</t>
        </is>
      </c>
      <c r="AC12" s="5"/>
      <c r="AD12" s="8"/>
      <c r="AE12" s="2"/>
      <c r="AF12" s="2"/>
      <c r="AG12" s="5"/>
      <c r="AH12" s="8"/>
      <c r="AI12" s="44">
        <f t="shared" si="2"/>
        <v>5</v>
      </c>
      <c r="AJ12" s="44">
        <f>SUMPRODUCT(--(SUBSTITUTE(SUBSTITUTE(SUBSTITUTE(SUBSTITUTE(SUBSTITUTE(SUBSTITUTE(SUBSTITUTE(UPPER(G12:AG12&amp;""),"⌢",""),"⌣",""),"⌵",""),"－",""),"-","")," ",""),"　","")="R"))+SUMPRODUCT(--(SUBSTITUTE(SUBSTITUTE(SUBSTITUTE(SUBSTITUTE(SUBSTITUTE(SUBSTITUTE(SUBSTITUTE(UPPER(G12:AG12&amp;""),"⌢",""),"⌣",""),"⌵",""),"－",""),"-","")," ",""),"　","")="HR"))*2</f>
        <v>2</v>
      </c>
      <c r="AK12" s="44">
        <f t="shared" si="4"/>
        <v>1</v>
      </c>
      <c r="AL12" s="44">
        <f>$A12</f>
        <v>0</v>
      </c>
      <c r="AM12" s="66" t="s">
        <v>127</v>
      </c>
      <c r="AN12" s="254" t="s">
        <v>230</v>
      </c>
      <c r="AO12" s="52"/>
      <c r="AP12" s="73"/>
      <c r="AQ12" s="52">
        <f>SUMIF($F$3:$F$20,AP12,$AI$3:$AI$20)+SUMIF($F$3:$F$20,AP12&amp;" DF",$AI$3:$AI$20)+SUMIF($F$3:$F$20,AP12&amp;"DF",$AI$3:$AI$20)</f>
        <v>0</v>
      </c>
      <c r="AR12" s="73">
        <f>SUMIF($F$3:$F$20,AP12,$AJ$3:$AJ$20)+SUMIF($F$3:$F$20,AP12&amp;" DF",$AJ$3:$AJ$20)+SUMIF($F$3:$F$20,AP12&amp;"DF",$AJ$3:$AJ$20)</f>
        <v>0</v>
      </c>
      <c r="AS12" s="73">
        <f>SUMIF($F$3:$F$20,AP12,$AK$3:$AK$20)+SUMIF($F$3:$F$20,AP12&amp;" DF",$AK$3:$AK$20)+SUMIF($F$3:$F$20,AP12&amp;"DF",$AK$3:$AK$20)</f>
        <v>0</v>
      </c>
      <c r="AT12" s="73">
        <f>SUMIF($F$3:$F$20,AP12,$AL$3:$AL$20)+SUMIF($F$3:$F$20,AP12&amp;" DF",$AL$3:$AL$20)+SUMIF($F$3:$F$20,AP12&amp;"DF",$AL$3:$AL$20)</f>
        <v>0</v>
      </c>
    </row>
    <row r="13" spans="1:54" ht="15" customHeight="1">
      <c r="A13" s="52">
        <f>IF($E13="",0,SUMPRODUCT(--(SUBSTITUTE(SUBSTITUTE(SUBSTITUTE(SUBSTITUTE(SUBSTITUTE(SUBSTITUTE(SUBSTITUTE(UPPER($G$23:$I$40&amp;""),"⌢",""),"⌣",""),"⌵",""),"－",""),"-","")," ",""),"　","")=UPPER($E13&amp;"")))+SUMPRODUCT(--(SUBSTITUTE(SUBSTITUTE(SUBSTITUTE(SUBSTITUTE(SUBSTITUTE(SUBSTITUTE(SUBSTITUTE(UPPER($G$23:$I$40&amp;""),"⌢",""),"⌣",""),"⌵",""),"－",""),"-","")," ",""),"　","")=UPPER($E13&amp;"")&amp;"DP"))*2+SUMPRODUCT(--(SUBSTITUTE(SUBSTITUTE(SUBSTITUTE(SUBSTITUTE(SUBSTITUTE(SUBSTITUTE(SUBSTITUTE(UPPER($G$23:$I$40&amp;""),"⌢",""),"⌣",""),"⌵",""),"－",""),"-","")," ",""),"　","")="DP"&amp;UPPER($E13&amp;"")))*2+SUMPRODUCT(--(SUBSTITUTE(SUBSTITUTE(SUBSTITUTE(SUBSTITUTE(SUBSTITUTE(SUBSTITUTE(SUBSTITUTE(UPPER($G$23:$I$40&amp;""),"⌢",""),"⌣",""),"⌵",""),"－",""),"-","")," ",""),"　","")=UPPER($E13&amp;"")&amp;"TP"))*3+SUMPRODUCT(--(SUBSTITUTE(SUBSTITUTE(SUBSTITUTE(SUBSTITUTE(SUBSTITUTE(SUBSTITUTE(SUBSTITUTE(UPPER($G$23:$I$40&amp;""),"⌢",""),"⌣",""),"⌵",""),"－",""),"-","")," ",""),"　","")="TP"&amp;UPPER($E13&amp;"")))*3+SUMPRODUCT(--(SUBSTITUTE(SUBSTITUTE(SUBSTITUTE(SUBSTITUTE(SUBSTITUTE(SUBSTITUTE(SUBSTITUTE(UPPER($K$23:$M$40&amp;""),"⌢",""),"⌣",""),"⌵",""),"－",""),"-","")," ",""),"　","")=UPPER($E13&amp;"")))+SUMPRODUCT(--(SUBSTITUTE(SUBSTITUTE(SUBSTITUTE(SUBSTITUTE(SUBSTITUTE(SUBSTITUTE(SUBSTITUTE(UPPER($K$23:$M$40&amp;""),"⌢",""),"⌣",""),"⌵",""),"－",""),"-","")," ",""),"　","")=UPPER($E13&amp;"")&amp;"DP"))*2+SUMPRODUCT(--(SUBSTITUTE(SUBSTITUTE(SUBSTITUTE(SUBSTITUTE(SUBSTITUTE(SUBSTITUTE(SUBSTITUTE(UPPER($K$23:$M$40&amp;""),"⌢",""),"⌣",""),"⌵",""),"－",""),"-","")," ",""),"　","")="DP"&amp;UPPER($E13&amp;"")))*2+SUMPRODUCT(--(SUBSTITUTE(SUBSTITUTE(SUBSTITUTE(SUBSTITUTE(SUBSTITUTE(SUBSTITUTE(SUBSTITUTE(UPPER($K$23:$M$40&amp;""),"⌢",""),"⌣",""),"⌵",""),"－",""),"-","")," ",""),"　","")=UPPER($E13&amp;"")&amp;"TP"))*3+SUMPRODUCT(--(SUBSTITUTE(SUBSTITUTE(SUBSTITUTE(SUBSTITUTE(SUBSTITUTE(SUBSTITUTE(SUBSTITUTE(UPPER($K$23:$M$40&amp;""),"⌢",""),"⌣",""),"⌵",""),"－",""),"-","")," ",""),"　","")="TP"&amp;UPPER($E13&amp;"")))*3+SUMPRODUCT(--(SUBSTITUTE(SUBSTITUTE(SUBSTITUTE(SUBSTITUTE(SUBSTITUTE(SUBSTITUTE(SUBSTITUTE(UPPER($O$23:$Q$40&amp;""),"⌢",""),"⌣",""),"⌵",""),"－",""),"-","")," ",""),"　","")=UPPER($E13&amp;"")))+SUMPRODUCT(--(SUBSTITUTE(SUBSTITUTE(SUBSTITUTE(SUBSTITUTE(SUBSTITUTE(SUBSTITUTE(SUBSTITUTE(UPPER($O$23:$Q$40&amp;""),"⌢",""),"⌣",""),"⌵",""),"－",""),"-","")," ",""),"　","")=UPPER($E13&amp;"")&amp;"DP"))*2+SUMPRODUCT(--(SUBSTITUTE(SUBSTITUTE(SUBSTITUTE(SUBSTITUTE(SUBSTITUTE(SUBSTITUTE(SUBSTITUTE(UPPER($O$23:$Q$40&amp;""),"⌢",""),"⌣",""),"⌵",""),"－",""),"-","")," ",""),"　","")="DP"&amp;UPPER($E13&amp;"")))*2+SUMPRODUCT(--(SUBSTITUTE(SUBSTITUTE(SUBSTITUTE(SUBSTITUTE(SUBSTITUTE(SUBSTITUTE(SUBSTITUTE(UPPER($O$23:$Q$40&amp;""),"⌢",""),"⌣",""),"⌵",""),"－",""),"-","")," ",""),"　","")=UPPER($E13&amp;"")&amp;"TP"))*3+SUMPRODUCT(--(SUBSTITUTE(SUBSTITUTE(SUBSTITUTE(SUBSTITUTE(SUBSTITUTE(SUBSTITUTE(SUBSTITUTE(UPPER($O$23:$Q$40&amp;""),"⌢",""),"⌣",""),"⌵",""),"－",""),"-","")," ",""),"　","")="TP"&amp;UPPER($E13&amp;"")))*3+SUMPRODUCT(--(SUBSTITUTE(SUBSTITUTE(SUBSTITUTE(SUBSTITUTE(SUBSTITUTE(SUBSTITUTE(SUBSTITUTE(UPPER($S$23:$U$40&amp;""),"⌢",""),"⌣",""),"⌵",""),"－",""),"-","")," ",""),"　","")=UPPER($E13&amp;"")))+SUMPRODUCT(--(SUBSTITUTE(SUBSTITUTE(SUBSTITUTE(SUBSTITUTE(SUBSTITUTE(SUBSTITUTE(SUBSTITUTE(UPPER($S$23:$U$40&amp;""),"⌢",""),"⌣",""),"⌵",""),"－",""),"-","")," ",""),"　","")=UPPER($E13&amp;"")&amp;"DP"))*2+SUMPRODUCT(--(SUBSTITUTE(SUBSTITUTE(SUBSTITUTE(SUBSTITUTE(SUBSTITUTE(SUBSTITUTE(SUBSTITUTE(UPPER($S$23:$U$40&amp;""),"⌢",""),"⌣",""),"⌵",""),"－",""),"-","")," ",""),"　","")="DP"&amp;UPPER($E13&amp;"")))*2+SUMPRODUCT(--(SUBSTITUTE(SUBSTITUTE(SUBSTITUTE(SUBSTITUTE(SUBSTITUTE(SUBSTITUTE(SUBSTITUTE(UPPER($S$23:$U$40&amp;""),"⌢",""),"⌣",""),"⌵",""),"－",""),"-","")," ",""),"　","")=UPPER($E13&amp;"")&amp;"TP"))*3+SUMPRODUCT(--(SUBSTITUTE(SUBSTITUTE(SUBSTITUTE(SUBSTITUTE(SUBSTITUTE(SUBSTITUTE(SUBSTITUTE(UPPER($S$23:$U$40&amp;""),"⌢",""),"⌣",""),"⌵",""),"－",""),"-","")," ",""),"　","")="TP"&amp;UPPER($E13&amp;"")))*3+SUMPRODUCT(--(SUBSTITUTE(SUBSTITUTE(SUBSTITUTE(SUBSTITUTE(SUBSTITUTE(SUBSTITUTE(SUBSTITUTE(UPPER($W$23:$Y$40&amp;""),"⌢",""),"⌣",""),"⌵",""),"－",""),"-","")," ",""),"　","")=UPPER($E13&amp;"")))+SUMPRODUCT(--(SUBSTITUTE(SUBSTITUTE(SUBSTITUTE(SUBSTITUTE(SUBSTITUTE(SUBSTITUTE(SUBSTITUTE(UPPER($W$23:$Y$40&amp;""),"⌢",""),"⌣",""),"⌵",""),"－",""),"-","")," ",""),"　","")=UPPER($E13&amp;"")&amp;"DP"))*2+SUMPRODUCT(--(SUBSTITUTE(SUBSTITUTE(SUBSTITUTE(SUBSTITUTE(SUBSTITUTE(SUBSTITUTE(SUBSTITUTE(UPPER($W$23:$Y$40&amp;""),"⌢",""),"⌣",""),"⌵",""),"－",""),"-","")," ",""),"　","")="DP"&amp;UPPER($E13&amp;"")))*2+SUMPRODUCT(--(SUBSTITUTE(SUBSTITUTE(SUBSTITUTE(SUBSTITUTE(SUBSTITUTE(SUBSTITUTE(SUBSTITUTE(UPPER($W$23:$Y$40&amp;""),"⌢",""),"⌣",""),"⌵",""),"－",""),"-","")," ",""),"　","")=UPPER($E13&amp;"")&amp;"TP"))*3+SUMPRODUCT(--(SUBSTITUTE(SUBSTITUTE(SUBSTITUTE(SUBSTITUTE(SUBSTITUTE(SUBSTITUTE(SUBSTITUTE(UPPER($W$23:$Y$40&amp;""),"⌢",""),"⌣",""),"⌵",""),"－",""),"-","")," ",""),"　","")="TP"&amp;UPPER($E13&amp;"")))*3+SUMPRODUCT(--(SUBSTITUTE(SUBSTITUTE(SUBSTITUTE(SUBSTITUTE(SUBSTITUTE(SUBSTITUTE(SUBSTITUTE(UPPER($AA$23:$AC$40&amp;""),"⌢",""),"⌣",""),"⌵",""),"－",""),"-","")," ",""),"　","")=UPPER($E13&amp;"")))+SUMPRODUCT(--(SUBSTITUTE(SUBSTITUTE(SUBSTITUTE(SUBSTITUTE(SUBSTITUTE(SUBSTITUTE(SUBSTITUTE(UPPER($AA$23:$AC$40&amp;""),"⌢",""),"⌣",""),"⌵",""),"－",""),"-","")," ",""),"　","")=UPPER($E13&amp;"")&amp;"DP"))*2+SUMPRODUCT(--(SUBSTITUTE(SUBSTITUTE(SUBSTITUTE(SUBSTITUTE(SUBSTITUTE(SUBSTITUTE(SUBSTITUTE(UPPER($AA$23:$AC$40&amp;""),"⌢",""),"⌣",""),"⌵",""),"－",""),"-","")," ",""),"　","")="DP"&amp;UPPER($E13&amp;"")))*2+SUMPRODUCT(--(SUBSTITUTE(SUBSTITUTE(SUBSTITUTE(SUBSTITUTE(SUBSTITUTE(SUBSTITUTE(SUBSTITUTE(UPPER($AA$23:$AC$40&amp;""),"⌢",""),"⌣",""),"⌵",""),"－",""),"-","")," ",""),"　","")=UPPER($E13&amp;"")&amp;"TP"))*3+SUMPRODUCT(--(SUBSTITUTE(SUBSTITUTE(SUBSTITUTE(SUBSTITUTE(SUBSTITUTE(SUBSTITUTE(SUBSTITUTE(UPPER($AA$23:$AC$40&amp;""),"⌢",""),"⌣",""),"⌵",""),"－",""),"-","")," ",""),"　","")="TP"&amp;UPPER($E13&amp;"")))*3+SUMPRODUCT(--(SUBSTITUTE(SUBSTITUTE(SUBSTITUTE(SUBSTITUTE(SUBSTITUTE(SUBSTITUTE(SUBSTITUTE(UPPER($AE$23:$AG$40&amp;""),"⌢",""),"⌣",""),"⌵",""),"－",""),"-","")," ",""),"　","")=UPPER($E13&amp;"")))+SUMPRODUCT(--(SUBSTITUTE(SUBSTITUTE(SUBSTITUTE(SUBSTITUTE(SUBSTITUTE(SUBSTITUTE(SUBSTITUTE(UPPER($AE$23:$AG$40&amp;""),"⌢",""),"⌣",""),"⌵",""),"－",""),"-","")," ",""),"　","")=UPPER($E13&amp;"")&amp;"DP"))*2+SUMPRODUCT(--(SUBSTITUTE(SUBSTITUTE(SUBSTITUTE(SUBSTITUTE(SUBSTITUTE(SUBSTITUTE(SUBSTITUTE(UPPER($AE$23:$AG$40&amp;""),"⌢",""),"⌣",""),"⌵",""),"－",""),"-","")," ",""),"　","")="DP"&amp;UPPER($E13&amp;"")))*2+SUMPRODUCT(--(SUBSTITUTE(SUBSTITUTE(SUBSTITUTE(SUBSTITUTE(SUBSTITUTE(SUBSTITUTE(SUBSTITUTE(UPPER($AE$23:$AG$40&amp;""),"⌢",""),"⌣",""),"⌵",""),"－",""),"-","")," ",""),"　","")=UPPER($E13&amp;"")&amp;"TP"))*3+SUMPRODUCT(--(SUBSTITUTE(SUBSTITUTE(SUBSTITUTE(SUBSTITUTE(SUBSTITUTE(SUBSTITUTE(SUBSTITUTE(UPPER($AE$23:$AG$40&amp;""),"⌢",""),"⌣",""),"⌵",""),"－",""),"-","")," ",""),"　","")="TP"&amp;UPPER($E13&amp;"")))*3)</f>
        <v>0</v>
      </c>
      <c r="B13" s="52"/>
      <c r="C13" s="58"/>
      <c r="D13" s="275"/>
      <c r="E13" s="61"/>
      <c r="F13" s="49"/>
      <c r="G13" s="22"/>
      <c r="H13" s="3"/>
      <c r="I13" s="6"/>
      <c r="J13" s="8"/>
      <c r="K13" s="22"/>
      <c r="L13" s="3"/>
      <c r="M13" s="6"/>
      <c r="N13" s="8"/>
      <c r="O13" s="22"/>
      <c r="P13" s="3"/>
      <c r="Q13" s="6"/>
      <c r="R13" s="8"/>
      <c r="S13" s="22"/>
      <c r="T13" s="3"/>
      <c r="U13" s="6"/>
      <c r="V13" s="8"/>
      <c r="W13" s="22"/>
      <c r="X13" s="3"/>
      <c r="Y13" s="6"/>
      <c r="Z13" s="8"/>
      <c r="AA13" s="22"/>
      <c r="AB13" s="3"/>
      <c r="AC13" s="6"/>
      <c r="AD13" s="8"/>
      <c r="AE13" s="3"/>
      <c r="AF13" s="3"/>
      <c r="AG13" s="6"/>
      <c r="AH13" s="8"/>
      <c r="AI13" s="44">
        <f t="shared" si="2"/>
        <v>0</v>
      </c>
      <c r="AJ13" s="44">
        <f>SUMPRODUCT(--(SUBSTITUTE(SUBSTITUTE(SUBSTITUTE(SUBSTITUTE(SUBSTITUTE(SUBSTITUTE(SUBSTITUTE(UPPER(G13:AG13&amp;""),"⌢",""),"⌣",""),"⌵",""),"－",""),"-","")," ",""),"　","")="R"))+SUMPRODUCT(--(SUBSTITUTE(SUBSTITUTE(SUBSTITUTE(SUBSTITUTE(SUBSTITUTE(SUBSTITUTE(SUBSTITUTE(UPPER(G13:AG13&amp;""),"⌢",""),"⌣",""),"⌵",""),"－",""),"-","")," ",""),"　","")="HR"))*2</f>
        <v>0</v>
      </c>
      <c r="AK13" s="44">
        <f t="shared" si="4"/>
        <v>0</v>
      </c>
      <c r="AL13" s="44">
        <f>$A13</f>
        <v>0</v>
      </c>
      <c r="AM13" s="68"/>
      <c r="AO13" s="52"/>
      <c r="AP13" s="73"/>
      <c r="AQ13" s="52">
        <f>SUMIF($F$3:$F$20,AP13,$AI$3:$AI$20)+SUMIF($F$3:$F$20,AP13&amp;" DF",$AI$3:$AI$20)+SUMIF($F$3:$F$20,AP13&amp;"DF",$AI$3:$AI$20)</f>
        <v>0</v>
      </c>
      <c r="AR13" s="73">
        <f>SUMIF($F$3:$F$20,AP13,$AJ$3:$AJ$20)+SUMIF($F$3:$F$20,AP13&amp;" DF",$AJ$3:$AJ$20)+SUMIF($F$3:$F$20,AP13&amp;"DF",$AJ$3:$AJ$20)</f>
        <v>0</v>
      </c>
      <c r="AS13" s="73">
        <f>SUMIF($F$3:$F$20,AP13,$AK$3:$AK$20)+SUMIF($F$3:$F$20,AP13&amp;" DF",$AK$3:$AK$20)+SUMIF($F$3:$F$20,AP13&amp;"DF",$AK$3:$AK$20)</f>
        <v>0</v>
      </c>
      <c r="AT13" s="73">
        <f>SUMIF($F$3:$F$20,AP13,$AL$3:$AL$20)+SUMIF($F$3:$F$20,AP13&amp;" DF",$AL$3:$AL$20)+SUMIF($F$3:$F$20,AP13&amp;"DF",$AL$3:$AL$20)</f>
        <v>0</v>
      </c>
    </row>
    <row r="14" spans="1:54" ht="15" customHeight="1">
      <c r="A14" s="52">
        <f>IF($E14="",0,SUMPRODUCT(--(SUBSTITUTE(SUBSTITUTE(SUBSTITUTE(SUBSTITUTE(SUBSTITUTE(SUBSTITUTE(SUBSTITUTE(UPPER($G$23:$I$40&amp;""),"⌢",""),"⌣",""),"⌵",""),"－",""),"-","")," ",""),"　","")=UPPER($E14&amp;"")))+SUMPRODUCT(--(SUBSTITUTE(SUBSTITUTE(SUBSTITUTE(SUBSTITUTE(SUBSTITUTE(SUBSTITUTE(SUBSTITUTE(UPPER($G$23:$I$40&amp;""),"⌢",""),"⌣",""),"⌵",""),"－",""),"-","")," ",""),"　","")=UPPER($E14&amp;"")&amp;"DP"))*2+SUMPRODUCT(--(SUBSTITUTE(SUBSTITUTE(SUBSTITUTE(SUBSTITUTE(SUBSTITUTE(SUBSTITUTE(SUBSTITUTE(UPPER($G$23:$I$40&amp;""),"⌢",""),"⌣",""),"⌵",""),"－",""),"-","")," ",""),"　","")="DP"&amp;UPPER($E14&amp;"")))*2+SUMPRODUCT(--(SUBSTITUTE(SUBSTITUTE(SUBSTITUTE(SUBSTITUTE(SUBSTITUTE(SUBSTITUTE(SUBSTITUTE(UPPER($G$23:$I$40&amp;""),"⌢",""),"⌣",""),"⌵",""),"－",""),"-","")," ",""),"　","")=UPPER($E14&amp;"")&amp;"TP"))*3+SUMPRODUCT(--(SUBSTITUTE(SUBSTITUTE(SUBSTITUTE(SUBSTITUTE(SUBSTITUTE(SUBSTITUTE(SUBSTITUTE(UPPER($G$23:$I$40&amp;""),"⌢",""),"⌣",""),"⌵",""),"－",""),"-","")," ",""),"　","")="TP"&amp;UPPER($E14&amp;"")))*3+SUMPRODUCT(--(SUBSTITUTE(SUBSTITUTE(SUBSTITUTE(SUBSTITUTE(SUBSTITUTE(SUBSTITUTE(SUBSTITUTE(UPPER($K$23:$M$40&amp;""),"⌢",""),"⌣",""),"⌵",""),"－",""),"-","")," ",""),"　","")=UPPER($E14&amp;"")))+SUMPRODUCT(--(SUBSTITUTE(SUBSTITUTE(SUBSTITUTE(SUBSTITUTE(SUBSTITUTE(SUBSTITUTE(SUBSTITUTE(UPPER($K$23:$M$40&amp;""),"⌢",""),"⌣",""),"⌵",""),"－",""),"-","")," ",""),"　","")=UPPER($E14&amp;"")&amp;"DP"))*2+SUMPRODUCT(--(SUBSTITUTE(SUBSTITUTE(SUBSTITUTE(SUBSTITUTE(SUBSTITUTE(SUBSTITUTE(SUBSTITUTE(UPPER($K$23:$M$40&amp;""),"⌢",""),"⌣",""),"⌵",""),"－",""),"-","")," ",""),"　","")="DP"&amp;UPPER($E14&amp;"")))*2+SUMPRODUCT(--(SUBSTITUTE(SUBSTITUTE(SUBSTITUTE(SUBSTITUTE(SUBSTITUTE(SUBSTITUTE(SUBSTITUTE(UPPER($K$23:$M$40&amp;""),"⌢",""),"⌣",""),"⌵",""),"－",""),"-","")," ",""),"　","")=UPPER($E14&amp;"")&amp;"TP"))*3+SUMPRODUCT(--(SUBSTITUTE(SUBSTITUTE(SUBSTITUTE(SUBSTITUTE(SUBSTITUTE(SUBSTITUTE(SUBSTITUTE(UPPER($K$23:$M$40&amp;""),"⌢",""),"⌣",""),"⌵",""),"－",""),"-","")," ",""),"　","")="TP"&amp;UPPER($E14&amp;"")))*3+SUMPRODUCT(--(SUBSTITUTE(SUBSTITUTE(SUBSTITUTE(SUBSTITUTE(SUBSTITUTE(SUBSTITUTE(SUBSTITUTE(UPPER($O$23:$Q$40&amp;""),"⌢",""),"⌣",""),"⌵",""),"－",""),"-","")," ",""),"　","")=UPPER($E14&amp;"")))+SUMPRODUCT(--(SUBSTITUTE(SUBSTITUTE(SUBSTITUTE(SUBSTITUTE(SUBSTITUTE(SUBSTITUTE(SUBSTITUTE(UPPER($O$23:$Q$40&amp;""),"⌢",""),"⌣",""),"⌵",""),"－",""),"-","")," ",""),"　","")=UPPER($E14&amp;"")&amp;"DP"))*2+SUMPRODUCT(--(SUBSTITUTE(SUBSTITUTE(SUBSTITUTE(SUBSTITUTE(SUBSTITUTE(SUBSTITUTE(SUBSTITUTE(UPPER($O$23:$Q$40&amp;""),"⌢",""),"⌣",""),"⌵",""),"－",""),"-","")," ",""),"　","")="DP"&amp;UPPER($E14&amp;"")))*2+SUMPRODUCT(--(SUBSTITUTE(SUBSTITUTE(SUBSTITUTE(SUBSTITUTE(SUBSTITUTE(SUBSTITUTE(SUBSTITUTE(UPPER($O$23:$Q$40&amp;""),"⌢",""),"⌣",""),"⌵",""),"－",""),"-","")," ",""),"　","")=UPPER($E14&amp;"")&amp;"TP"))*3+SUMPRODUCT(--(SUBSTITUTE(SUBSTITUTE(SUBSTITUTE(SUBSTITUTE(SUBSTITUTE(SUBSTITUTE(SUBSTITUTE(UPPER($O$23:$Q$40&amp;""),"⌢",""),"⌣",""),"⌵",""),"－",""),"-","")," ",""),"　","")="TP"&amp;UPPER($E14&amp;"")))*3+SUMPRODUCT(--(SUBSTITUTE(SUBSTITUTE(SUBSTITUTE(SUBSTITUTE(SUBSTITUTE(SUBSTITUTE(SUBSTITUTE(UPPER($S$23:$U$40&amp;""),"⌢",""),"⌣",""),"⌵",""),"－",""),"-","")," ",""),"　","")=UPPER($E14&amp;"")))+SUMPRODUCT(--(SUBSTITUTE(SUBSTITUTE(SUBSTITUTE(SUBSTITUTE(SUBSTITUTE(SUBSTITUTE(SUBSTITUTE(UPPER($S$23:$U$40&amp;""),"⌢",""),"⌣",""),"⌵",""),"－",""),"-","")," ",""),"　","")=UPPER($E14&amp;"")&amp;"DP"))*2+SUMPRODUCT(--(SUBSTITUTE(SUBSTITUTE(SUBSTITUTE(SUBSTITUTE(SUBSTITUTE(SUBSTITUTE(SUBSTITUTE(UPPER($S$23:$U$40&amp;""),"⌢",""),"⌣",""),"⌵",""),"－",""),"-","")," ",""),"　","")="DP"&amp;UPPER($E14&amp;"")))*2+SUMPRODUCT(--(SUBSTITUTE(SUBSTITUTE(SUBSTITUTE(SUBSTITUTE(SUBSTITUTE(SUBSTITUTE(SUBSTITUTE(UPPER($S$23:$U$40&amp;""),"⌢",""),"⌣",""),"⌵",""),"－",""),"-","")," ",""),"　","")=UPPER($E14&amp;"")&amp;"TP"))*3+SUMPRODUCT(--(SUBSTITUTE(SUBSTITUTE(SUBSTITUTE(SUBSTITUTE(SUBSTITUTE(SUBSTITUTE(SUBSTITUTE(UPPER($S$23:$U$40&amp;""),"⌢",""),"⌣",""),"⌵",""),"－",""),"-","")," ",""),"　","")="TP"&amp;UPPER($E14&amp;"")))*3+SUMPRODUCT(--(SUBSTITUTE(SUBSTITUTE(SUBSTITUTE(SUBSTITUTE(SUBSTITUTE(SUBSTITUTE(SUBSTITUTE(UPPER($W$23:$Y$40&amp;""),"⌢",""),"⌣",""),"⌵",""),"－",""),"-","")," ",""),"　","")=UPPER($E14&amp;"")))+SUMPRODUCT(--(SUBSTITUTE(SUBSTITUTE(SUBSTITUTE(SUBSTITUTE(SUBSTITUTE(SUBSTITUTE(SUBSTITUTE(UPPER($W$23:$Y$40&amp;""),"⌢",""),"⌣",""),"⌵",""),"－",""),"-","")," ",""),"　","")=UPPER($E14&amp;"")&amp;"DP"))*2+SUMPRODUCT(--(SUBSTITUTE(SUBSTITUTE(SUBSTITUTE(SUBSTITUTE(SUBSTITUTE(SUBSTITUTE(SUBSTITUTE(UPPER($W$23:$Y$40&amp;""),"⌢",""),"⌣",""),"⌵",""),"－",""),"-","")," ",""),"　","")="DP"&amp;UPPER($E14&amp;"")))*2+SUMPRODUCT(--(SUBSTITUTE(SUBSTITUTE(SUBSTITUTE(SUBSTITUTE(SUBSTITUTE(SUBSTITUTE(SUBSTITUTE(UPPER($W$23:$Y$40&amp;""),"⌢",""),"⌣",""),"⌵",""),"－",""),"-","")," ",""),"　","")=UPPER($E14&amp;"")&amp;"TP"))*3+SUMPRODUCT(--(SUBSTITUTE(SUBSTITUTE(SUBSTITUTE(SUBSTITUTE(SUBSTITUTE(SUBSTITUTE(SUBSTITUTE(UPPER($W$23:$Y$40&amp;""),"⌢",""),"⌣",""),"⌵",""),"－",""),"-","")," ",""),"　","")="TP"&amp;UPPER($E14&amp;"")))*3+SUMPRODUCT(--(SUBSTITUTE(SUBSTITUTE(SUBSTITUTE(SUBSTITUTE(SUBSTITUTE(SUBSTITUTE(SUBSTITUTE(UPPER($AA$23:$AC$40&amp;""),"⌢",""),"⌣",""),"⌵",""),"－",""),"-","")," ",""),"　","")=UPPER($E14&amp;"")))+SUMPRODUCT(--(SUBSTITUTE(SUBSTITUTE(SUBSTITUTE(SUBSTITUTE(SUBSTITUTE(SUBSTITUTE(SUBSTITUTE(UPPER($AA$23:$AC$40&amp;""),"⌢",""),"⌣",""),"⌵",""),"－",""),"-","")," ",""),"　","")=UPPER($E14&amp;"")&amp;"DP"))*2+SUMPRODUCT(--(SUBSTITUTE(SUBSTITUTE(SUBSTITUTE(SUBSTITUTE(SUBSTITUTE(SUBSTITUTE(SUBSTITUTE(UPPER($AA$23:$AC$40&amp;""),"⌢",""),"⌣",""),"⌵",""),"－",""),"-","")," ",""),"　","")="DP"&amp;UPPER($E14&amp;"")))*2+SUMPRODUCT(--(SUBSTITUTE(SUBSTITUTE(SUBSTITUTE(SUBSTITUTE(SUBSTITUTE(SUBSTITUTE(SUBSTITUTE(UPPER($AA$23:$AC$40&amp;""),"⌢",""),"⌣",""),"⌵",""),"－",""),"-","")," ",""),"　","")=UPPER($E14&amp;"")&amp;"TP"))*3+SUMPRODUCT(--(SUBSTITUTE(SUBSTITUTE(SUBSTITUTE(SUBSTITUTE(SUBSTITUTE(SUBSTITUTE(SUBSTITUTE(UPPER($AA$23:$AC$40&amp;""),"⌢",""),"⌣",""),"⌵",""),"－",""),"-","")," ",""),"　","")="TP"&amp;UPPER($E14&amp;"")))*3+SUMPRODUCT(--(SUBSTITUTE(SUBSTITUTE(SUBSTITUTE(SUBSTITUTE(SUBSTITUTE(SUBSTITUTE(SUBSTITUTE(UPPER($AE$23:$AG$40&amp;""),"⌢",""),"⌣",""),"⌵",""),"－",""),"-","")," ",""),"　","")=UPPER($E14&amp;"")))+SUMPRODUCT(--(SUBSTITUTE(SUBSTITUTE(SUBSTITUTE(SUBSTITUTE(SUBSTITUTE(SUBSTITUTE(SUBSTITUTE(UPPER($AE$23:$AG$40&amp;""),"⌢",""),"⌣",""),"⌵",""),"－",""),"-","")," ",""),"　","")=UPPER($E14&amp;"")&amp;"DP"))*2+SUMPRODUCT(--(SUBSTITUTE(SUBSTITUTE(SUBSTITUTE(SUBSTITUTE(SUBSTITUTE(SUBSTITUTE(SUBSTITUTE(UPPER($AE$23:$AG$40&amp;""),"⌢",""),"⌣",""),"⌵",""),"－",""),"-","")," ",""),"　","")="DP"&amp;UPPER($E14&amp;"")))*2+SUMPRODUCT(--(SUBSTITUTE(SUBSTITUTE(SUBSTITUTE(SUBSTITUTE(SUBSTITUTE(SUBSTITUTE(SUBSTITUTE(UPPER($AE$23:$AG$40&amp;""),"⌢",""),"⌣",""),"⌵",""),"－",""),"-","")," ",""),"　","")=UPPER($E14&amp;"")&amp;"TP"))*3+SUMPRODUCT(--(SUBSTITUTE(SUBSTITUTE(SUBSTITUTE(SUBSTITUTE(SUBSTITUTE(SUBSTITUTE(SUBSTITUTE(UPPER($AE$23:$AG$40&amp;""),"⌢",""),"⌣",""),"⌵",""),"－",""),"-","")," ",""),"　","")="TP"&amp;UPPER($E14&amp;"")))*3)</f>
        <v>0</v>
      </c>
      <c r="B14" s="52"/>
      <c r="C14" s="58"/>
      <c r="D14" s="276"/>
      <c r="E14" s="61"/>
      <c r="F14" s="49"/>
      <c r="G14" s="23"/>
      <c r="H14" s="4"/>
      <c r="I14" s="7"/>
      <c r="J14" s="8"/>
      <c r="K14" s="23"/>
      <c r="L14" s="4"/>
      <c r="M14" s="7"/>
      <c r="N14" s="8"/>
      <c r="O14" s="23"/>
      <c r="P14" s="4"/>
      <c r="Q14" s="7"/>
      <c r="R14" s="8"/>
      <c r="S14" s="23"/>
      <c r="T14" s="4"/>
      <c r="U14" s="7"/>
      <c r="V14" s="8"/>
      <c r="W14" s="23"/>
      <c r="X14" s="4"/>
      <c r="Y14" s="7"/>
      <c r="Z14" s="8"/>
      <c r="AA14" s="23"/>
      <c r="AB14" s="4"/>
      <c r="AC14" s="7"/>
      <c r="AD14" s="8"/>
      <c r="AE14" s="4"/>
      <c r="AF14" s="4"/>
      <c r="AG14" s="7"/>
      <c r="AH14" s="8"/>
      <c r="AI14" s="44">
        <f t="shared" si="2"/>
        <v>0</v>
      </c>
      <c r="AJ14" s="44">
        <f>SUMPRODUCT(--(SUBSTITUTE(SUBSTITUTE(SUBSTITUTE(SUBSTITUTE(SUBSTITUTE(SUBSTITUTE(SUBSTITUTE(UPPER(G14:AG14&amp;""),"⌢",""),"⌣",""),"⌵",""),"－",""),"-","")," ",""),"　","")="R"))+SUMPRODUCT(--(SUBSTITUTE(SUBSTITUTE(SUBSTITUTE(SUBSTITUTE(SUBSTITUTE(SUBSTITUTE(SUBSTITUTE(UPPER(G14:AG14&amp;""),"⌢",""),"⌣",""),"⌵",""),"－",""),"-","")," ",""),"　","")="HR"))*2</f>
        <v>0</v>
      </c>
      <c r="AK14" s="44">
        <f t="shared" si="4"/>
        <v>0</v>
      </c>
      <c r="AL14" s="44">
        <f>$A14</f>
        <v>0</v>
      </c>
      <c r="AM14" s="68" t="s">
        <v>11</v>
      </c>
      <c r="AO14" s="73"/>
      <c r="AP14" s="73"/>
      <c r="AQ14" s="52">
        <f>SUMIF($F$3:$F$20,AP14,$AI$3:$AI$20)+SUMIF($F$3:$F$20,AP14&amp;" DF",$AI$3:$AI$20)+SUMIF($F$3:$F$20,AP14&amp;"DF",$AI$3:$AI$20)</f>
        <v>0</v>
      </c>
      <c r="AR14" s="73">
        <f>SUMIF($F$3:$F$20,AP14,$AJ$3:$AJ$20)+SUMIF($F$3:$F$20,AP14&amp;" DF",$AJ$3:$AJ$20)+SUMIF($F$3:$F$20,AP14&amp;"DF",$AJ$3:$AJ$20)</f>
        <v>0</v>
      </c>
      <c r="AS14" s="73">
        <f>SUMIF($F$3:$F$20,AP14,$AK$3:$AK$20)+SUMIF($F$3:$F$20,AP14&amp;" DF",$AK$3:$AK$20)+SUMIF($F$3:$F$20,AP14&amp;"DF",$AK$3:$AK$20)</f>
        <v>0</v>
      </c>
      <c r="AT14" s="73">
        <f>SUMIF($F$3:$F$20,AP14,$AL$3:$AL$20)+SUMIF($F$3:$F$20,AP14&amp;" DF",$AL$3:$AL$20)+SUMIF($F$3:$F$20,AP14&amp;"DF",$AL$3:$AL$20)</f>
        <v>0</v>
      </c>
    </row>
    <row r="15" spans="1:54" ht="15" customHeight="1">
      <c r="A15" s="52">
        <f>IF($E15="",0,SUMPRODUCT(--(SUBSTITUTE(SUBSTITUTE(SUBSTITUTE(SUBSTITUTE(SUBSTITUTE(SUBSTITUTE(SUBSTITUTE(UPPER($G$23:$I$40&amp;""),"⌢",""),"⌣",""),"⌵",""),"－",""),"-","")," ",""),"　","")=UPPER($E15&amp;"")))+SUMPRODUCT(--(SUBSTITUTE(SUBSTITUTE(SUBSTITUTE(SUBSTITUTE(SUBSTITUTE(SUBSTITUTE(SUBSTITUTE(UPPER($G$23:$I$40&amp;""),"⌢",""),"⌣",""),"⌵",""),"－",""),"-","")," ",""),"　","")=UPPER($E15&amp;"")&amp;"DP"))*2+SUMPRODUCT(--(SUBSTITUTE(SUBSTITUTE(SUBSTITUTE(SUBSTITUTE(SUBSTITUTE(SUBSTITUTE(SUBSTITUTE(UPPER($G$23:$I$40&amp;""),"⌢",""),"⌣",""),"⌵",""),"－",""),"-","")," ",""),"　","")="DP"&amp;UPPER($E15&amp;"")))*2+SUMPRODUCT(--(SUBSTITUTE(SUBSTITUTE(SUBSTITUTE(SUBSTITUTE(SUBSTITUTE(SUBSTITUTE(SUBSTITUTE(UPPER($G$23:$I$40&amp;""),"⌢",""),"⌣",""),"⌵",""),"－",""),"-","")," ",""),"　","")=UPPER($E15&amp;"")&amp;"TP"))*3+SUMPRODUCT(--(SUBSTITUTE(SUBSTITUTE(SUBSTITUTE(SUBSTITUTE(SUBSTITUTE(SUBSTITUTE(SUBSTITUTE(UPPER($G$23:$I$40&amp;""),"⌢",""),"⌣",""),"⌵",""),"－",""),"-","")," ",""),"　","")="TP"&amp;UPPER($E15&amp;"")))*3+SUMPRODUCT(--(SUBSTITUTE(SUBSTITUTE(SUBSTITUTE(SUBSTITUTE(SUBSTITUTE(SUBSTITUTE(SUBSTITUTE(UPPER($K$23:$M$40&amp;""),"⌢",""),"⌣",""),"⌵",""),"－",""),"-","")," ",""),"　","")=UPPER($E15&amp;"")))+SUMPRODUCT(--(SUBSTITUTE(SUBSTITUTE(SUBSTITUTE(SUBSTITUTE(SUBSTITUTE(SUBSTITUTE(SUBSTITUTE(UPPER($K$23:$M$40&amp;""),"⌢",""),"⌣",""),"⌵",""),"－",""),"-","")," ",""),"　","")=UPPER($E15&amp;"")&amp;"DP"))*2+SUMPRODUCT(--(SUBSTITUTE(SUBSTITUTE(SUBSTITUTE(SUBSTITUTE(SUBSTITUTE(SUBSTITUTE(SUBSTITUTE(UPPER($K$23:$M$40&amp;""),"⌢",""),"⌣",""),"⌵",""),"－",""),"-","")," ",""),"　","")="DP"&amp;UPPER($E15&amp;"")))*2+SUMPRODUCT(--(SUBSTITUTE(SUBSTITUTE(SUBSTITUTE(SUBSTITUTE(SUBSTITUTE(SUBSTITUTE(SUBSTITUTE(UPPER($K$23:$M$40&amp;""),"⌢",""),"⌣",""),"⌵",""),"－",""),"-","")," ",""),"　","")=UPPER($E15&amp;"")&amp;"TP"))*3+SUMPRODUCT(--(SUBSTITUTE(SUBSTITUTE(SUBSTITUTE(SUBSTITUTE(SUBSTITUTE(SUBSTITUTE(SUBSTITUTE(UPPER($K$23:$M$40&amp;""),"⌢",""),"⌣",""),"⌵",""),"－",""),"-","")," ",""),"　","")="TP"&amp;UPPER($E15&amp;"")))*3+SUMPRODUCT(--(SUBSTITUTE(SUBSTITUTE(SUBSTITUTE(SUBSTITUTE(SUBSTITUTE(SUBSTITUTE(SUBSTITUTE(UPPER($O$23:$Q$40&amp;""),"⌢",""),"⌣",""),"⌵",""),"－",""),"-","")," ",""),"　","")=UPPER($E15&amp;"")))+SUMPRODUCT(--(SUBSTITUTE(SUBSTITUTE(SUBSTITUTE(SUBSTITUTE(SUBSTITUTE(SUBSTITUTE(SUBSTITUTE(UPPER($O$23:$Q$40&amp;""),"⌢",""),"⌣",""),"⌵",""),"－",""),"-","")," ",""),"　","")=UPPER($E15&amp;"")&amp;"DP"))*2+SUMPRODUCT(--(SUBSTITUTE(SUBSTITUTE(SUBSTITUTE(SUBSTITUTE(SUBSTITUTE(SUBSTITUTE(SUBSTITUTE(UPPER($O$23:$Q$40&amp;""),"⌢",""),"⌣",""),"⌵",""),"－",""),"-","")," ",""),"　","")="DP"&amp;UPPER($E15&amp;"")))*2+SUMPRODUCT(--(SUBSTITUTE(SUBSTITUTE(SUBSTITUTE(SUBSTITUTE(SUBSTITUTE(SUBSTITUTE(SUBSTITUTE(UPPER($O$23:$Q$40&amp;""),"⌢",""),"⌣",""),"⌵",""),"－",""),"-","")," ",""),"　","")=UPPER($E15&amp;"")&amp;"TP"))*3+SUMPRODUCT(--(SUBSTITUTE(SUBSTITUTE(SUBSTITUTE(SUBSTITUTE(SUBSTITUTE(SUBSTITUTE(SUBSTITUTE(UPPER($O$23:$Q$40&amp;""),"⌢",""),"⌣",""),"⌵",""),"－",""),"-","")," ",""),"　","")="TP"&amp;UPPER($E15&amp;"")))*3+SUMPRODUCT(--(SUBSTITUTE(SUBSTITUTE(SUBSTITUTE(SUBSTITUTE(SUBSTITUTE(SUBSTITUTE(SUBSTITUTE(UPPER($S$23:$U$40&amp;""),"⌢",""),"⌣",""),"⌵",""),"－",""),"-","")," ",""),"　","")=UPPER($E15&amp;"")))+SUMPRODUCT(--(SUBSTITUTE(SUBSTITUTE(SUBSTITUTE(SUBSTITUTE(SUBSTITUTE(SUBSTITUTE(SUBSTITUTE(UPPER($S$23:$U$40&amp;""),"⌢",""),"⌣",""),"⌵",""),"－",""),"-","")," ",""),"　","")=UPPER($E15&amp;"")&amp;"DP"))*2+SUMPRODUCT(--(SUBSTITUTE(SUBSTITUTE(SUBSTITUTE(SUBSTITUTE(SUBSTITUTE(SUBSTITUTE(SUBSTITUTE(UPPER($S$23:$U$40&amp;""),"⌢",""),"⌣",""),"⌵",""),"－",""),"-","")," ",""),"　","")="DP"&amp;UPPER($E15&amp;"")))*2+SUMPRODUCT(--(SUBSTITUTE(SUBSTITUTE(SUBSTITUTE(SUBSTITUTE(SUBSTITUTE(SUBSTITUTE(SUBSTITUTE(UPPER($S$23:$U$40&amp;""),"⌢",""),"⌣",""),"⌵",""),"－",""),"-","")," ",""),"　","")=UPPER($E15&amp;"")&amp;"TP"))*3+SUMPRODUCT(--(SUBSTITUTE(SUBSTITUTE(SUBSTITUTE(SUBSTITUTE(SUBSTITUTE(SUBSTITUTE(SUBSTITUTE(UPPER($S$23:$U$40&amp;""),"⌢",""),"⌣",""),"⌵",""),"－",""),"-","")," ",""),"　","")="TP"&amp;UPPER($E15&amp;"")))*3+SUMPRODUCT(--(SUBSTITUTE(SUBSTITUTE(SUBSTITUTE(SUBSTITUTE(SUBSTITUTE(SUBSTITUTE(SUBSTITUTE(UPPER($W$23:$Y$40&amp;""),"⌢",""),"⌣",""),"⌵",""),"－",""),"-","")," ",""),"　","")=UPPER($E15&amp;"")))+SUMPRODUCT(--(SUBSTITUTE(SUBSTITUTE(SUBSTITUTE(SUBSTITUTE(SUBSTITUTE(SUBSTITUTE(SUBSTITUTE(UPPER($W$23:$Y$40&amp;""),"⌢",""),"⌣",""),"⌵",""),"－",""),"-","")," ",""),"　","")=UPPER($E15&amp;"")&amp;"DP"))*2+SUMPRODUCT(--(SUBSTITUTE(SUBSTITUTE(SUBSTITUTE(SUBSTITUTE(SUBSTITUTE(SUBSTITUTE(SUBSTITUTE(UPPER($W$23:$Y$40&amp;""),"⌢",""),"⌣",""),"⌵",""),"－",""),"-","")," ",""),"　","")="DP"&amp;UPPER($E15&amp;"")))*2+SUMPRODUCT(--(SUBSTITUTE(SUBSTITUTE(SUBSTITUTE(SUBSTITUTE(SUBSTITUTE(SUBSTITUTE(SUBSTITUTE(UPPER($W$23:$Y$40&amp;""),"⌢",""),"⌣",""),"⌵",""),"－",""),"-","")," ",""),"　","")=UPPER($E15&amp;"")&amp;"TP"))*3+SUMPRODUCT(--(SUBSTITUTE(SUBSTITUTE(SUBSTITUTE(SUBSTITUTE(SUBSTITUTE(SUBSTITUTE(SUBSTITUTE(UPPER($W$23:$Y$40&amp;""),"⌢",""),"⌣",""),"⌵",""),"－",""),"-","")," ",""),"　","")="TP"&amp;UPPER($E15&amp;"")))*3+SUMPRODUCT(--(SUBSTITUTE(SUBSTITUTE(SUBSTITUTE(SUBSTITUTE(SUBSTITUTE(SUBSTITUTE(SUBSTITUTE(UPPER($AA$23:$AC$40&amp;""),"⌢",""),"⌣",""),"⌵",""),"－",""),"-","")," ",""),"　","")=UPPER($E15&amp;"")))+SUMPRODUCT(--(SUBSTITUTE(SUBSTITUTE(SUBSTITUTE(SUBSTITUTE(SUBSTITUTE(SUBSTITUTE(SUBSTITUTE(UPPER($AA$23:$AC$40&amp;""),"⌢",""),"⌣",""),"⌵",""),"－",""),"-","")," ",""),"　","")=UPPER($E15&amp;"")&amp;"DP"))*2+SUMPRODUCT(--(SUBSTITUTE(SUBSTITUTE(SUBSTITUTE(SUBSTITUTE(SUBSTITUTE(SUBSTITUTE(SUBSTITUTE(UPPER($AA$23:$AC$40&amp;""),"⌢",""),"⌣",""),"⌵",""),"－",""),"-","")," ",""),"　","")="DP"&amp;UPPER($E15&amp;"")))*2+SUMPRODUCT(--(SUBSTITUTE(SUBSTITUTE(SUBSTITUTE(SUBSTITUTE(SUBSTITUTE(SUBSTITUTE(SUBSTITUTE(UPPER($AA$23:$AC$40&amp;""),"⌢",""),"⌣",""),"⌵",""),"－",""),"-","")," ",""),"　","")=UPPER($E15&amp;"")&amp;"TP"))*3+SUMPRODUCT(--(SUBSTITUTE(SUBSTITUTE(SUBSTITUTE(SUBSTITUTE(SUBSTITUTE(SUBSTITUTE(SUBSTITUTE(UPPER($AA$23:$AC$40&amp;""),"⌢",""),"⌣",""),"⌵",""),"－",""),"-","")," ",""),"　","")="TP"&amp;UPPER($E15&amp;"")))*3+SUMPRODUCT(--(SUBSTITUTE(SUBSTITUTE(SUBSTITUTE(SUBSTITUTE(SUBSTITUTE(SUBSTITUTE(SUBSTITUTE(UPPER($AE$23:$AG$40&amp;""),"⌢",""),"⌣",""),"⌵",""),"－",""),"-","")," ",""),"　","")=UPPER($E15&amp;"")))+SUMPRODUCT(--(SUBSTITUTE(SUBSTITUTE(SUBSTITUTE(SUBSTITUTE(SUBSTITUTE(SUBSTITUTE(SUBSTITUTE(UPPER($AE$23:$AG$40&amp;""),"⌢",""),"⌣",""),"⌵",""),"－",""),"-","")," ",""),"　","")=UPPER($E15&amp;"")&amp;"DP"))*2+SUMPRODUCT(--(SUBSTITUTE(SUBSTITUTE(SUBSTITUTE(SUBSTITUTE(SUBSTITUTE(SUBSTITUTE(SUBSTITUTE(UPPER($AE$23:$AG$40&amp;""),"⌢",""),"⌣",""),"⌵",""),"－",""),"-","")," ",""),"　","")="DP"&amp;UPPER($E15&amp;"")))*2+SUMPRODUCT(--(SUBSTITUTE(SUBSTITUTE(SUBSTITUTE(SUBSTITUTE(SUBSTITUTE(SUBSTITUTE(SUBSTITUTE(UPPER($AE$23:$AG$40&amp;""),"⌢",""),"⌣",""),"⌵",""),"－",""),"-","")," ",""),"　","")=UPPER($E15&amp;"")&amp;"TP"))*3+SUMPRODUCT(--(SUBSTITUTE(SUBSTITUTE(SUBSTITUTE(SUBSTITUTE(SUBSTITUTE(SUBSTITUTE(SUBSTITUTE(UPPER($AE$23:$AG$40&amp;""),"⌢",""),"⌣",""),"⌵",""),"－",""),"-","")," ",""),"　","")="TP"&amp;UPPER($E15&amp;"")))*3)</f>
        <v>0</v>
      </c>
      <c r="B15" s="52"/>
      <c r="C15" s="58"/>
      <c r="D15" s="274">
        <v>5</v>
      </c>
      <c r="E15" s="61" t="s">
        <v>168</v>
      </c>
      <c r="F15" s="49" t="s">
        <v>132</v>
      </c>
      <c r="G15" s="24" t="inlineStr">
        <is>
          <t>R ⌣</t>
        </is>
      </c>
      <c r="H15" s="2"/>
      <c r="I15" s="5"/>
      <c r="J15" s="8"/>
      <c r="K15" s="24"/>
      <c r="L15" s="2"/>
      <c r="M15" s="5"/>
      <c r="N15" s="8"/>
      <c r="O15" s="24" t="inlineStr">
        <is>
          <t>37 ⌢</t>
        </is>
      </c>
      <c r="P15" s="2"/>
      <c r="Q15" s="5"/>
      <c r="R15" s="8"/>
      <c r="S15" s="24" t="s">
        <v>183</v>
      </c>
      <c r="T15" s="2"/>
      <c r="U15" s="5"/>
      <c r="V15" s="8"/>
      <c r="W15" s="24" t="s">
        <v>183</v>
      </c>
      <c r="X15" s="2"/>
      <c r="Y15" s="5"/>
      <c r="Z15" s="8"/>
      <c r="AA15" s="24"/>
      <c r="AB15" s="2" t="inlineStr">
        <is>
          <t>R ⌣</t>
        </is>
      </c>
      <c r="AC15" s="5"/>
      <c r="AD15" s="8"/>
      <c r="AE15" s="2"/>
      <c r="AF15" s="2"/>
      <c r="AG15" s="5"/>
      <c r="AH15" s="8"/>
      <c r="AI15" s="44">
        <f t="shared" si="2"/>
        <v>5</v>
      </c>
      <c r="AJ15" s="44">
        <f>SUMPRODUCT(--(SUBSTITUTE(SUBSTITUTE(SUBSTITUTE(SUBSTITUTE(SUBSTITUTE(SUBSTITUTE(SUBSTITUTE(UPPER(G15:AG15&amp;""),"⌢",""),"⌣",""),"⌵",""),"－",""),"-","")," ",""),"　","")="R"))+SUMPRODUCT(--(SUBSTITUTE(SUBSTITUTE(SUBSTITUTE(SUBSTITUTE(SUBSTITUTE(SUBSTITUTE(SUBSTITUTE(UPPER(G15:AG15&amp;""),"⌢",""),"⌣",""),"⌵",""),"－",""),"-","")," ",""),"　","")="HR"))*2</f>
        <v>2</v>
      </c>
      <c r="AK15" s="44">
        <f t="shared" si="4"/>
        <v>2</v>
      </c>
      <c r="AL15" s="44">
        <f>$A15</f>
        <v>0</v>
      </c>
      <c r="AM15" s="286"/>
      <c r="AO15" s="73"/>
      <c r="AP15" s="73"/>
      <c r="AQ15" s="73"/>
      <c r="AR15" s="73"/>
      <c r="AS15" s="73"/>
      <c r="AT15" s="73"/>
    </row>
    <row r="16" spans="1:54" ht="15" customHeight="1">
      <c r="A16" s="52">
        <f>IF($E16="",0,SUMPRODUCT(--(SUBSTITUTE(SUBSTITUTE(SUBSTITUTE(SUBSTITUTE(SUBSTITUTE(SUBSTITUTE(SUBSTITUTE(UPPER($G$23:$I$40&amp;""),"⌢",""),"⌣",""),"⌵",""),"－",""),"-","")," ",""),"　","")=UPPER($E16&amp;"")))+SUMPRODUCT(--(SUBSTITUTE(SUBSTITUTE(SUBSTITUTE(SUBSTITUTE(SUBSTITUTE(SUBSTITUTE(SUBSTITUTE(UPPER($G$23:$I$40&amp;""),"⌢",""),"⌣",""),"⌵",""),"－",""),"-","")," ",""),"　","")=UPPER($E16&amp;"")&amp;"DP"))*2+SUMPRODUCT(--(SUBSTITUTE(SUBSTITUTE(SUBSTITUTE(SUBSTITUTE(SUBSTITUTE(SUBSTITUTE(SUBSTITUTE(UPPER($G$23:$I$40&amp;""),"⌢",""),"⌣",""),"⌵",""),"－",""),"-","")," ",""),"　","")="DP"&amp;UPPER($E16&amp;"")))*2+SUMPRODUCT(--(SUBSTITUTE(SUBSTITUTE(SUBSTITUTE(SUBSTITUTE(SUBSTITUTE(SUBSTITUTE(SUBSTITUTE(UPPER($G$23:$I$40&amp;""),"⌢",""),"⌣",""),"⌵",""),"－",""),"-","")," ",""),"　","")=UPPER($E16&amp;"")&amp;"TP"))*3+SUMPRODUCT(--(SUBSTITUTE(SUBSTITUTE(SUBSTITUTE(SUBSTITUTE(SUBSTITUTE(SUBSTITUTE(SUBSTITUTE(UPPER($G$23:$I$40&amp;""),"⌢",""),"⌣",""),"⌵",""),"－",""),"-","")," ",""),"　","")="TP"&amp;UPPER($E16&amp;"")))*3+SUMPRODUCT(--(SUBSTITUTE(SUBSTITUTE(SUBSTITUTE(SUBSTITUTE(SUBSTITUTE(SUBSTITUTE(SUBSTITUTE(UPPER($K$23:$M$40&amp;""),"⌢",""),"⌣",""),"⌵",""),"－",""),"-","")," ",""),"　","")=UPPER($E16&amp;"")))+SUMPRODUCT(--(SUBSTITUTE(SUBSTITUTE(SUBSTITUTE(SUBSTITUTE(SUBSTITUTE(SUBSTITUTE(SUBSTITUTE(UPPER($K$23:$M$40&amp;""),"⌢",""),"⌣",""),"⌵",""),"－",""),"-","")," ",""),"　","")=UPPER($E16&amp;"")&amp;"DP"))*2+SUMPRODUCT(--(SUBSTITUTE(SUBSTITUTE(SUBSTITUTE(SUBSTITUTE(SUBSTITUTE(SUBSTITUTE(SUBSTITUTE(UPPER($K$23:$M$40&amp;""),"⌢",""),"⌣",""),"⌵",""),"－",""),"-","")," ",""),"　","")="DP"&amp;UPPER($E16&amp;"")))*2+SUMPRODUCT(--(SUBSTITUTE(SUBSTITUTE(SUBSTITUTE(SUBSTITUTE(SUBSTITUTE(SUBSTITUTE(SUBSTITUTE(UPPER($K$23:$M$40&amp;""),"⌢",""),"⌣",""),"⌵",""),"－",""),"-","")," ",""),"　","")=UPPER($E16&amp;"")&amp;"TP"))*3+SUMPRODUCT(--(SUBSTITUTE(SUBSTITUTE(SUBSTITUTE(SUBSTITUTE(SUBSTITUTE(SUBSTITUTE(SUBSTITUTE(UPPER($K$23:$M$40&amp;""),"⌢",""),"⌣",""),"⌵",""),"－",""),"-","")," ",""),"　","")="TP"&amp;UPPER($E16&amp;"")))*3+SUMPRODUCT(--(SUBSTITUTE(SUBSTITUTE(SUBSTITUTE(SUBSTITUTE(SUBSTITUTE(SUBSTITUTE(SUBSTITUTE(UPPER($O$23:$Q$40&amp;""),"⌢",""),"⌣",""),"⌵",""),"－",""),"-","")," ",""),"　","")=UPPER($E16&amp;"")))+SUMPRODUCT(--(SUBSTITUTE(SUBSTITUTE(SUBSTITUTE(SUBSTITUTE(SUBSTITUTE(SUBSTITUTE(SUBSTITUTE(UPPER($O$23:$Q$40&amp;""),"⌢",""),"⌣",""),"⌵",""),"－",""),"-","")," ",""),"　","")=UPPER($E16&amp;"")&amp;"DP"))*2+SUMPRODUCT(--(SUBSTITUTE(SUBSTITUTE(SUBSTITUTE(SUBSTITUTE(SUBSTITUTE(SUBSTITUTE(SUBSTITUTE(UPPER($O$23:$Q$40&amp;""),"⌢",""),"⌣",""),"⌵",""),"－",""),"-","")," ",""),"　","")="DP"&amp;UPPER($E16&amp;"")))*2+SUMPRODUCT(--(SUBSTITUTE(SUBSTITUTE(SUBSTITUTE(SUBSTITUTE(SUBSTITUTE(SUBSTITUTE(SUBSTITUTE(UPPER($O$23:$Q$40&amp;""),"⌢",""),"⌣",""),"⌵",""),"－",""),"-","")," ",""),"　","")=UPPER($E16&amp;"")&amp;"TP"))*3+SUMPRODUCT(--(SUBSTITUTE(SUBSTITUTE(SUBSTITUTE(SUBSTITUTE(SUBSTITUTE(SUBSTITUTE(SUBSTITUTE(UPPER($O$23:$Q$40&amp;""),"⌢",""),"⌣",""),"⌵",""),"－",""),"-","")," ",""),"　","")="TP"&amp;UPPER($E16&amp;"")))*3+SUMPRODUCT(--(SUBSTITUTE(SUBSTITUTE(SUBSTITUTE(SUBSTITUTE(SUBSTITUTE(SUBSTITUTE(SUBSTITUTE(UPPER($S$23:$U$40&amp;""),"⌢",""),"⌣",""),"⌵",""),"－",""),"-","")," ",""),"　","")=UPPER($E16&amp;"")))+SUMPRODUCT(--(SUBSTITUTE(SUBSTITUTE(SUBSTITUTE(SUBSTITUTE(SUBSTITUTE(SUBSTITUTE(SUBSTITUTE(UPPER($S$23:$U$40&amp;""),"⌢",""),"⌣",""),"⌵",""),"－",""),"-","")," ",""),"　","")=UPPER($E16&amp;"")&amp;"DP"))*2+SUMPRODUCT(--(SUBSTITUTE(SUBSTITUTE(SUBSTITUTE(SUBSTITUTE(SUBSTITUTE(SUBSTITUTE(SUBSTITUTE(UPPER($S$23:$U$40&amp;""),"⌢",""),"⌣",""),"⌵",""),"－",""),"-","")," ",""),"　","")="DP"&amp;UPPER($E16&amp;"")))*2+SUMPRODUCT(--(SUBSTITUTE(SUBSTITUTE(SUBSTITUTE(SUBSTITUTE(SUBSTITUTE(SUBSTITUTE(SUBSTITUTE(UPPER($S$23:$U$40&amp;""),"⌢",""),"⌣",""),"⌵",""),"－",""),"-","")," ",""),"　","")=UPPER($E16&amp;"")&amp;"TP"))*3+SUMPRODUCT(--(SUBSTITUTE(SUBSTITUTE(SUBSTITUTE(SUBSTITUTE(SUBSTITUTE(SUBSTITUTE(SUBSTITUTE(UPPER($S$23:$U$40&amp;""),"⌢",""),"⌣",""),"⌵",""),"－",""),"-","")," ",""),"　","")="TP"&amp;UPPER($E16&amp;"")))*3+SUMPRODUCT(--(SUBSTITUTE(SUBSTITUTE(SUBSTITUTE(SUBSTITUTE(SUBSTITUTE(SUBSTITUTE(SUBSTITUTE(UPPER($W$23:$Y$40&amp;""),"⌢",""),"⌣",""),"⌵",""),"－",""),"-","")," ",""),"　","")=UPPER($E16&amp;"")))+SUMPRODUCT(--(SUBSTITUTE(SUBSTITUTE(SUBSTITUTE(SUBSTITUTE(SUBSTITUTE(SUBSTITUTE(SUBSTITUTE(UPPER($W$23:$Y$40&amp;""),"⌢",""),"⌣",""),"⌵",""),"－",""),"-","")," ",""),"　","")=UPPER($E16&amp;"")&amp;"DP"))*2+SUMPRODUCT(--(SUBSTITUTE(SUBSTITUTE(SUBSTITUTE(SUBSTITUTE(SUBSTITUTE(SUBSTITUTE(SUBSTITUTE(UPPER($W$23:$Y$40&amp;""),"⌢",""),"⌣",""),"⌵",""),"－",""),"-","")," ",""),"　","")="DP"&amp;UPPER($E16&amp;"")))*2+SUMPRODUCT(--(SUBSTITUTE(SUBSTITUTE(SUBSTITUTE(SUBSTITUTE(SUBSTITUTE(SUBSTITUTE(SUBSTITUTE(UPPER($W$23:$Y$40&amp;""),"⌢",""),"⌣",""),"⌵",""),"－",""),"-","")," ",""),"　","")=UPPER($E16&amp;"")&amp;"TP"))*3+SUMPRODUCT(--(SUBSTITUTE(SUBSTITUTE(SUBSTITUTE(SUBSTITUTE(SUBSTITUTE(SUBSTITUTE(SUBSTITUTE(UPPER($W$23:$Y$40&amp;""),"⌢",""),"⌣",""),"⌵",""),"－",""),"-","")," ",""),"　","")="TP"&amp;UPPER($E16&amp;"")))*3+SUMPRODUCT(--(SUBSTITUTE(SUBSTITUTE(SUBSTITUTE(SUBSTITUTE(SUBSTITUTE(SUBSTITUTE(SUBSTITUTE(UPPER($AA$23:$AC$40&amp;""),"⌢",""),"⌣",""),"⌵",""),"－",""),"-","")," ",""),"　","")=UPPER($E16&amp;"")))+SUMPRODUCT(--(SUBSTITUTE(SUBSTITUTE(SUBSTITUTE(SUBSTITUTE(SUBSTITUTE(SUBSTITUTE(SUBSTITUTE(UPPER($AA$23:$AC$40&amp;""),"⌢",""),"⌣",""),"⌵",""),"－",""),"-","")," ",""),"　","")=UPPER($E16&amp;"")&amp;"DP"))*2+SUMPRODUCT(--(SUBSTITUTE(SUBSTITUTE(SUBSTITUTE(SUBSTITUTE(SUBSTITUTE(SUBSTITUTE(SUBSTITUTE(UPPER($AA$23:$AC$40&amp;""),"⌢",""),"⌣",""),"⌵",""),"－",""),"-","")," ",""),"　","")="DP"&amp;UPPER($E16&amp;"")))*2+SUMPRODUCT(--(SUBSTITUTE(SUBSTITUTE(SUBSTITUTE(SUBSTITUTE(SUBSTITUTE(SUBSTITUTE(SUBSTITUTE(UPPER($AA$23:$AC$40&amp;""),"⌢",""),"⌣",""),"⌵",""),"－",""),"-","")," ",""),"　","")=UPPER($E16&amp;"")&amp;"TP"))*3+SUMPRODUCT(--(SUBSTITUTE(SUBSTITUTE(SUBSTITUTE(SUBSTITUTE(SUBSTITUTE(SUBSTITUTE(SUBSTITUTE(UPPER($AA$23:$AC$40&amp;""),"⌢",""),"⌣",""),"⌵",""),"－",""),"-","")," ",""),"　","")="TP"&amp;UPPER($E16&amp;"")))*3+SUMPRODUCT(--(SUBSTITUTE(SUBSTITUTE(SUBSTITUTE(SUBSTITUTE(SUBSTITUTE(SUBSTITUTE(SUBSTITUTE(UPPER($AE$23:$AG$40&amp;""),"⌢",""),"⌣",""),"⌵",""),"－",""),"-","")," ",""),"　","")=UPPER($E16&amp;"")))+SUMPRODUCT(--(SUBSTITUTE(SUBSTITUTE(SUBSTITUTE(SUBSTITUTE(SUBSTITUTE(SUBSTITUTE(SUBSTITUTE(UPPER($AE$23:$AG$40&amp;""),"⌢",""),"⌣",""),"⌵",""),"－",""),"-","")," ",""),"　","")=UPPER($E16&amp;"")&amp;"DP"))*2+SUMPRODUCT(--(SUBSTITUTE(SUBSTITUTE(SUBSTITUTE(SUBSTITUTE(SUBSTITUTE(SUBSTITUTE(SUBSTITUTE(UPPER($AE$23:$AG$40&amp;""),"⌢",""),"⌣",""),"⌵",""),"－",""),"-","")," ",""),"　","")="DP"&amp;UPPER($E16&amp;"")))*2+SUMPRODUCT(--(SUBSTITUTE(SUBSTITUTE(SUBSTITUTE(SUBSTITUTE(SUBSTITUTE(SUBSTITUTE(SUBSTITUTE(UPPER($AE$23:$AG$40&amp;""),"⌢",""),"⌣",""),"⌵",""),"－",""),"-","")," ",""),"　","")=UPPER($E16&amp;"")&amp;"TP"))*3+SUMPRODUCT(--(SUBSTITUTE(SUBSTITUTE(SUBSTITUTE(SUBSTITUTE(SUBSTITUTE(SUBSTITUTE(SUBSTITUTE(UPPER($AE$23:$AG$40&amp;""),"⌢",""),"⌣",""),"⌵",""),"－",""),"-","")," ",""),"　","")="TP"&amp;UPPER($E16&amp;"")))*3)</f>
        <v>0</v>
      </c>
      <c r="B16" s="52"/>
      <c r="C16" s="58"/>
      <c r="D16" s="275"/>
      <c r="E16" s="61"/>
      <c r="F16" s="49"/>
      <c r="G16" s="22"/>
      <c r="H16" s="3"/>
      <c r="I16" s="6"/>
      <c r="J16" s="8"/>
      <c r="K16" s="22"/>
      <c r="L16" s="3"/>
      <c r="M16" s="6"/>
      <c r="N16" s="8"/>
      <c r="O16" s="22"/>
      <c r="P16" s="3"/>
      <c r="Q16" s="6"/>
      <c r="R16" s="8"/>
      <c r="S16" s="22"/>
      <c r="T16" s="3"/>
      <c r="U16" s="6"/>
      <c r="V16" s="8"/>
      <c r="W16" s="22"/>
      <c r="X16" s="3"/>
      <c r="Y16" s="6"/>
      <c r="Z16" s="8"/>
      <c r="AA16" s="22"/>
      <c r="AB16" s="3"/>
      <c r="AC16" s="6"/>
      <c r="AD16" s="8"/>
      <c r="AE16" s="3"/>
      <c r="AF16" s="3"/>
      <c r="AG16" s="6"/>
      <c r="AH16" s="8"/>
      <c r="AI16" s="44">
        <f t="shared" si="2"/>
        <v>0</v>
      </c>
      <c r="AJ16" s="44">
        <f>SUMPRODUCT(--(SUBSTITUTE(SUBSTITUTE(SUBSTITUTE(SUBSTITUTE(SUBSTITUTE(SUBSTITUTE(SUBSTITUTE(UPPER(G16:AG16&amp;""),"⌢",""),"⌣",""),"⌵",""),"－",""),"-","")," ",""),"　","")="R"))+SUMPRODUCT(--(SUBSTITUTE(SUBSTITUTE(SUBSTITUTE(SUBSTITUTE(SUBSTITUTE(SUBSTITUTE(SUBSTITUTE(UPPER(G16:AG16&amp;""),"⌢",""),"⌣",""),"⌵",""),"－",""),"-","")," ",""),"　","")="HR"))*2</f>
        <v>0</v>
      </c>
      <c r="AK16" s="44">
        <f t="shared" si="4"/>
        <v>0</v>
      </c>
      <c r="AL16" s="44">
        <f>$A16</f>
        <v>0</v>
      </c>
      <c r="AM16" s="286"/>
      <c r="AQ16" s="74">
        <f>SUM(AQ3:AQ15)</f>
        <v>31</v>
      </c>
      <c r="AR16" s="74">
        <f>SUM(AR3:AR15)</f>
        <v>13</v>
      </c>
      <c r="AS16" s="74">
        <f>SUM(AS3:AS15)</f>
        <v>12</v>
      </c>
      <c r="AT16" s="74">
        <f>SUM(AT3:AT15)</f>
        <v>3</v>
      </c>
    </row>
    <row r="17" spans="1:54" ht="15" customHeight="1">
      <c r="A17" s="52">
        <f>IF($E17="",0,SUMPRODUCT(--(SUBSTITUTE(SUBSTITUTE(SUBSTITUTE(SUBSTITUTE(SUBSTITUTE(SUBSTITUTE(SUBSTITUTE(UPPER($G$23:$I$40&amp;""),"⌢",""),"⌣",""),"⌵",""),"－",""),"-","")," ",""),"　","")=UPPER($E17&amp;"")))+SUMPRODUCT(--(SUBSTITUTE(SUBSTITUTE(SUBSTITUTE(SUBSTITUTE(SUBSTITUTE(SUBSTITUTE(SUBSTITUTE(UPPER($G$23:$I$40&amp;""),"⌢",""),"⌣",""),"⌵",""),"－",""),"-","")," ",""),"　","")=UPPER($E17&amp;"")&amp;"DP"))*2+SUMPRODUCT(--(SUBSTITUTE(SUBSTITUTE(SUBSTITUTE(SUBSTITUTE(SUBSTITUTE(SUBSTITUTE(SUBSTITUTE(UPPER($G$23:$I$40&amp;""),"⌢",""),"⌣",""),"⌵",""),"－",""),"-","")," ",""),"　","")="DP"&amp;UPPER($E17&amp;"")))*2+SUMPRODUCT(--(SUBSTITUTE(SUBSTITUTE(SUBSTITUTE(SUBSTITUTE(SUBSTITUTE(SUBSTITUTE(SUBSTITUTE(UPPER($G$23:$I$40&amp;""),"⌢",""),"⌣",""),"⌵",""),"－",""),"-","")," ",""),"　","")=UPPER($E17&amp;"")&amp;"TP"))*3+SUMPRODUCT(--(SUBSTITUTE(SUBSTITUTE(SUBSTITUTE(SUBSTITUTE(SUBSTITUTE(SUBSTITUTE(SUBSTITUTE(UPPER($G$23:$I$40&amp;""),"⌢",""),"⌣",""),"⌵",""),"－",""),"-","")," ",""),"　","")="TP"&amp;UPPER($E17&amp;"")))*3+SUMPRODUCT(--(SUBSTITUTE(SUBSTITUTE(SUBSTITUTE(SUBSTITUTE(SUBSTITUTE(SUBSTITUTE(SUBSTITUTE(UPPER($K$23:$M$40&amp;""),"⌢",""),"⌣",""),"⌵",""),"－",""),"-","")," ",""),"　","")=UPPER($E17&amp;"")))+SUMPRODUCT(--(SUBSTITUTE(SUBSTITUTE(SUBSTITUTE(SUBSTITUTE(SUBSTITUTE(SUBSTITUTE(SUBSTITUTE(UPPER($K$23:$M$40&amp;""),"⌢",""),"⌣",""),"⌵",""),"－",""),"-","")," ",""),"　","")=UPPER($E17&amp;"")&amp;"DP"))*2+SUMPRODUCT(--(SUBSTITUTE(SUBSTITUTE(SUBSTITUTE(SUBSTITUTE(SUBSTITUTE(SUBSTITUTE(SUBSTITUTE(UPPER($K$23:$M$40&amp;""),"⌢",""),"⌣",""),"⌵",""),"－",""),"-","")," ",""),"　","")="DP"&amp;UPPER($E17&amp;"")))*2+SUMPRODUCT(--(SUBSTITUTE(SUBSTITUTE(SUBSTITUTE(SUBSTITUTE(SUBSTITUTE(SUBSTITUTE(SUBSTITUTE(UPPER($K$23:$M$40&amp;""),"⌢",""),"⌣",""),"⌵",""),"－",""),"-","")," ",""),"　","")=UPPER($E17&amp;"")&amp;"TP"))*3+SUMPRODUCT(--(SUBSTITUTE(SUBSTITUTE(SUBSTITUTE(SUBSTITUTE(SUBSTITUTE(SUBSTITUTE(SUBSTITUTE(UPPER($K$23:$M$40&amp;""),"⌢",""),"⌣",""),"⌵",""),"－",""),"-","")," ",""),"　","")="TP"&amp;UPPER($E17&amp;"")))*3+SUMPRODUCT(--(SUBSTITUTE(SUBSTITUTE(SUBSTITUTE(SUBSTITUTE(SUBSTITUTE(SUBSTITUTE(SUBSTITUTE(UPPER($O$23:$Q$40&amp;""),"⌢",""),"⌣",""),"⌵",""),"－",""),"-","")," ",""),"　","")=UPPER($E17&amp;"")))+SUMPRODUCT(--(SUBSTITUTE(SUBSTITUTE(SUBSTITUTE(SUBSTITUTE(SUBSTITUTE(SUBSTITUTE(SUBSTITUTE(UPPER($O$23:$Q$40&amp;""),"⌢",""),"⌣",""),"⌵",""),"－",""),"-","")," ",""),"　","")=UPPER($E17&amp;"")&amp;"DP"))*2+SUMPRODUCT(--(SUBSTITUTE(SUBSTITUTE(SUBSTITUTE(SUBSTITUTE(SUBSTITUTE(SUBSTITUTE(SUBSTITUTE(UPPER($O$23:$Q$40&amp;""),"⌢",""),"⌣",""),"⌵",""),"－",""),"-","")," ",""),"　","")="DP"&amp;UPPER($E17&amp;"")))*2+SUMPRODUCT(--(SUBSTITUTE(SUBSTITUTE(SUBSTITUTE(SUBSTITUTE(SUBSTITUTE(SUBSTITUTE(SUBSTITUTE(UPPER($O$23:$Q$40&amp;""),"⌢",""),"⌣",""),"⌵",""),"－",""),"-","")," ",""),"　","")=UPPER($E17&amp;"")&amp;"TP"))*3+SUMPRODUCT(--(SUBSTITUTE(SUBSTITUTE(SUBSTITUTE(SUBSTITUTE(SUBSTITUTE(SUBSTITUTE(SUBSTITUTE(UPPER($O$23:$Q$40&amp;""),"⌢",""),"⌣",""),"⌵",""),"－",""),"-","")," ",""),"　","")="TP"&amp;UPPER($E17&amp;"")))*3+SUMPRODUCT(--(SUBSTITUTE(SUBSTITUTE(SUBSTITUTE(SUBSTITUTE(SUBSTITUTE(SUBSTITUTE(SUBSTITUTE(UPPER($S$23:$U$40&amp;""),"⌢",""),"⌣",""),"⌵",""),"－",""),"-","")," ",""),"　","")=UPPER($E17&amp;"")))+SUMPRODUCT(--(SUBSTITUTE(SUBSTITUTE(SUBSTITUTE(SUBSTITUTE(SUBSTITUTE(SUBSTITUTE(SUBSTITUTE(UPPER($S$23:$U$40&amp;""),"⌢",""),"⌣",""),"⌵",""),"－",""),"-","")," ",""),"　","")=UPPER($E17&amp;"")&amp;"DP"))*2+SUMPRODUCT(--(SUBSTITUTE(SUBSTITUTE(SUBSTITUTE(SUBSTITUTE(SUBSTITUTE(SUBSTITUTE(SUBSTITUTE(UPPER($S$23:$U$40&amp;""),"⌢",""),"⌣",""),"⌵",""),"－",""),"-","")," ",""),"　","")="DP"&amp;UPPER($E17&amp;"")))*2+SUMPRODUCT(--(SUBSTITUTE(SUBSTITUTE(SUBSTITUTE(SUBSTITUTE(SUBSTITUTE(SUBSTITUTE(SUBSTITUTE(UPPER($S$23:$U$40&amp;""),"⌢",""),"⌣",""),"⌵",""),"－",""),"-","")," ",""),"　","")=UPPER($E17&amp;"")&amp;"TP"))*3+SUMPRODUCT(--(SUBSTITUTE(SUBSTITUTE(SUBSTITUTE(SUBSTITUTE(SUBSTITUTE(SUBSTITUTE(SUBSTITUTE(UPPER($S$23:$U$40&amp;""),"⌢",""),"⌣",""),"⌵",""),"－",""),"-","")," ",""),"　","")="TP"&amp;UPPER($E17&amp;"")))*3+SUMPRODUCT(--(SUBSTITUTE(SUBSTITUTE(SUBSTITUTE(SUBSTITUTE(SUBSTITUTE(SUBSTITUTE(SUBSTITUTE(UPPER($W$23:$Y$40&amp;""),"⌢",""),"⌣",""),"⌵",""),"－",""),"-","")," ",""),"　","")=UPPER($E17&amp;"")))+SUMPRODUCT(--(SUBSTITUTE(SUBSTITUTE(SUBSTITUTE(SUBSTITUTE(SUBSTITUTE(SUBSTITUTE(SUBSTITUTE(UPPER($W$23:$Y$40&amp;""),"⌢",""),"⌣",""),"⌵",""),"－",""),"-","")," ",""),"　","")=UPPER($E17&amp;"")&amp;"DP"))*2+SUMPRODUCT(--(SUBSTITUTE(SUBSTITUTE(SUBSTITUTE(SUBSTITUTE(SUBSTITUTE(SUBSTITUTE(SUBSTITUTE(UPPER($W$23:$Y$40&amp;""),"⌢",""),"⌣",""),"⌵",""),"－",""),"-","")," ",""),"　","")="DP"&amp;UPPER($E17&amp;"")))*2+SUMPRODUCT(--(SUBSTITUTE(SUBSTITUTE(SUBSTITUTE(SUBSTITUTE(SUBSTITUTE(SUBSTITUTE(SUBSTITUTE(UPPER($W$23:$Y$40&amp;""),"⌢",""),"⌣",""),"⌵",""),"－",""),"-","")," ",""),"　","")=UPPER($E17&amp;"")&amp;"TP"))*3+SUMPRODUCT(--(SUBSTITUTE(SUBSTITUTE(SUBSTITUTE(SUBSTITUTE(SUBSTITUTE(SUBSTITUTE(SUBSTITUTE(UPPER($W$23:$Y$40&amp;""),"⌢",""),"⌣",""),"⌵",""),"－",""),"-","")," ",""),"　","")="TP"&amp;UPPER($E17&amp;"")))*3+SUMPRODUCT(--(SUBSTITUTE(SUBSTITUTE(SUBSTITUTE(SUBSTITUTE(SUBSTITUTE(SUBSTITUTE(SUBSTITUTE(UPPER($AA$23:$AC$40&amp;""),"⌢",""),"⌣",""),"⌵",""),"－",""),"-","")," ",""),"　","")=UPPER($E17&amp;"")))+SUMPRODUCT(--(SUBSTITUTE(SUBSTITUTE(SUBSTITUTE(SUBSTITUTE(SUBSTITUTE(SUBSTITUTE(SUBSTITUTE(UPPER($AA$23:$AC$40&amp;""),"⌢",""),"⌣",""),"⌵",""),"－",""),"-","")," ",""),"　","")=UPPER($E17&amp;"")&amp;"DP"))*2+SUMPRODUCT(--(SUBSTITUTE(SUBSTITUTE(SUBSTITUTE(SUBSTITUTE(SUBSTITUTE(SUBSTITUTE(SUBSTITUTE(UPPER($AA$23:$AC$40&amp;""),"⌢",""),"⌣",""),"⌵",""),"－",""),"-","")," ",""),"　","")="DP"&amp;UPPER($E17&amp;"")))*2+SUMPRODUCT(--(SUBSTITUTE(SUBSTITUTE(SUBSTITUTE(SUBSTITUTE(SUBSTITUTE(SUBSTITUTE(SUBSTITUTE(UPPER($AA$23:$AC$40&amp;""),"⌢",""),"⌣",""),"⌵",""),"－",""),"-","")," ",""),"　","")=UPPER($E17&amp;"")&amp;"TP"))*3+SUMPRODUCT(--(SUBSTITUTE(SUBSTITUTE(SUBSTITUTE(SUBSTITUTE(SUBSTITUTE(SUBSTITUTE(SUBSTITUTE(UPPER($AA$23:$AC$40&amp;""),"⌢",""),"⌣",""),"⌵",""),"－",""),"-","")," ",""),"　","")="TP"&amp;UPPER($E17&amp;"")))*3+SUMPRODUCT(--(SUBSTITUTE(SUBSTITUTE(SUBSTITUTE(SUBSTITUTE(SUBSTITUTE(SUBSTITUTE(SUBSTITUTE(UPPER($AE$23:$AG$40&amp;""),"⌢",""),"⌣",""),"⌵",""),"－",""),"-","")," ",""),"　","")=UPPER($E17&amp;"")))+SUMPRODUCT(--(SUBSTITUTE(SUBSTITUTE(SUBSTITUTE(SUBSTITUTE(SUBSTITUTE(SUBSTITUTE(SUBSTITUTE(UPPER($AE$23:$AG$40&amp;""),"⌢",""),"⌣",""),"⌵",""),"－",""),"-","")," ",""),"　","")=UPPER($E17&amp;"")&amp;"DP"))*2+SUMPRODUCT(--(SUBSTITUTE(SUBSTITUTE(SUBSTITUTE(SUBSTITUTE(SUBSTITUTE(SUBSTITUTE(SUBSTITUTE(UPPER($AE$23:$AG$40&amp;""),"⌢",""),"⌣",""),"⌵",""),"－",""),"-","")," ",""),"　","")="DP"&amp;UPPER($E17&amp;"")))*2+SUMPRODUCT(--(SUBSTITUTE(SUBSTITUTE(SUBSTITUTE(SUBSTITUTE(SUBSTITUTE(SUBSTITUTE(SUBSTITUTE(UPPER($AE$23:$AG$40&amp;""),"⌢",""),"⌣",""),"⌵",""),"－",""),"-","")," ",""),"　","")=UPPER($E17&amp;"")&amp;"TP"))*3+SUMPRODUCT(--(SUBSTITUTE(SUBSTITUTE(SUBSTITUTE(SUBSTITUTE(SUBSTITUTE(SUBSTITUTE(SUBSTITUTE(UPPER($AE$23:$AG$40&amp;""),"⌢",""),"⌣",""),"⌵",""),"－",""),"-","")," ",""),"　","")="TP"&amp;UPPER($E17&amp;"")))*3)</f>
        <v>0</v>
      </c>
      <c r="B17" s="52"/>
      <c r="C17" s="58"/>
      <c r="D17" s="276"/>
      <c r="E17" s="61"/>
      <c r="F17" s="49"/>
      <c r="G17" s="23"/>
      <c r="H17" s="4"/>
      <c r="I17" s="7"/>
      <c r="J17" s="8"/>
      <c r="K17" s="23"/>
      <c r="L17" s="4"/>
      <c r="M17" s="7"/>
      <c r="N17" s="8"/>
      <c r="O17" s="23"/>
      <c r="P17" s="4"/>
      <c r="Q17" s="7"/>
      <c r="R17" s="8"/>
      <c r="S17" s="23"/>
      <c r="T17" s="4"/>
      <c r="U17" s="7"/>
      <c r="V17" s="8"/>
      <c r="W17" s="23"/>
      <c r="X17" s="4"/>
      <c r="Y17" s="7"/>
      <c r="Z17" s="8"/>
      <c r="AA17" s="23"/>
      <c r="AB17" s="4"/>
      <c r="AC17" s="7"/>
      <c r="AD17" s="8"/>
      <c r="AE17" s="4"/>
      <c r="AF17" s="4"/>
      <c r="AG17" s="7"/>
      <c r="AH17" s="8"/>
      <c r="AI17" s="44">
        <f t="shared" si="2"/>
        <v>0</v>
      </c>
      <c r="AJ17" s="44">
        <f>SUMPRODUCT(--(SUBSTITUTE(SUBSTITUTE(SUBSTITUTE(SUBSTITUTE(SUBSTITUTE(SUBSTITUTE(SUBSTITUTE(UPPER(G17:AG17&amp;""),"⌢",""),"⌣",""),"⌵",""),"－",""),"-","")," ",""),"　","")="R"))+SUMPRODUCT(--(SUBSTITUTE(SUBSTITUTE(SUBSTITUTE(SUBSTITUTE(SUBSTITUTE(SUBSTITUTE(SUBSTITUTE(UPPER(G17:AG17&amp;""),"⌢",""),"⌣",""),"⌵",""),"－",""),"-","")," ",""),"　","")="HR"))*2</f>
        <v>0</v>
      </c>
      <c r="AK17" s="44">
        <f t="shared" si="4"/>
        <v>0</v>
      </c>
      <c r="AL17" s="44">
        <f>$A17</f>
        <v>0</v>
      </c>
      <c r="AM17" s="286"/>
    </row>
    <row r="18" spans="1:54" ht="15" customHeight="1">
      <c r="A18" s="52">
        <f>IF($E18="",0,SUMPRODUCT(--(SUBSTITUTE(SUBSTITUTE(SUBSTITUTE(SUBSTITUTE(SUBSTITUTE(SUBSTITUTE(SUBSTITUTE(UPPER($G$23:$I$40&amp;""),"⌢",""),"⌣",""),"⌵",""),"－",""),"-","")," ",""),"　","")=UPPER($E18&amp;"")))+SUMPRODUCT(--(SUBSTITUTE(SUBSTITUTE(SUBSTITUTE(SUBSTITUTE(SUBSTITUTE(SUBSTITUTE(SUBSTITUTE(UPPER($G$23:$I$40&amp;""),"⌢",""),"⌣",""),"⌵",""),"－",""),"-","")," ",""),"　","")=UPPER($E18&amp;"")&amp;"DP"))*2+SUMPRODUCT(--(SUBSTITUTE(SUBSTITUTE(SUBSTITUTE(SUBSTITUTE(SUBSTITUTE(SUBSTITUTE(SUBSTITUTE(UPPER($G$23:$I$40&amp;""),"⌢",""),"⌣",""),"⌵",""),"－",""),"-","")," ",""),"　","")="DP"&amp;UPPER($E18&amp;"")))*2+SUMPRODUCT(--(SUBSTITUTE(SUBSTITUTE(SUBSTITUTE(SUBSTITUTE(SUBSTITUTE(SUBSTITUTE(SUBSTITUTE(UPPER($G$23:$I$40&amp;""),"⌢",""),"⌣",""),"⌵",""),"－",""),"-","")," ",""),"　","")=UPPER($E18&amp;"")&amp;"TP"))*3+SUMPRODUCT(--(SUBSTITUTE(SUBSTITUTE(SUBSTITUTE(SUBSTITUTE(SUBSTITUTE(SUBSTITUTE(SUBSTITUTE(UPPER($G$23:$I$40&amp;""),"⌢",""),"⌣",""),"⌵",""),"－",""),"-","")," ",""),"　","")="TP"&amp;UPPER($E18&amp;"")))*3+SUMPRODUCT(--(SUBSTITUTE(SUBSTITUTE(SUBSTITUTE(SUBSTITUTE(SUBSTITUTE(SUBSTITUTE(SUBSTITUTE(UPPER($K$23:$M$40&amp;""),"⌢",""),"⌣",""),"⌵",""),"－",""),"-","")," ",""),"　","")=UPPER($E18&amp;"")))+SUMPRODUCT(--(SUBSTITUTE(SUBSTITUTE(SUBSTITUTE(SUBSTITUTE(SUBSTITUTE(SUBSTITUTE(SUBSTITUTE(UPPER($K$23:$M$40&amp;""),"⌢",""),"⌣",""),"⌵",""),"－",""),"-","")," ",""),"　","")=UPPER($E18&amp;"")&amp;"DP"))*2+SUMPRODUCT(--(SUBSTITUTE(SUBSTITUTE(SUBSTITUTE(SUBSTITUTE(SUBSTITUTE(SUBSTITUTE(SUBSTITUTE(UPPER($K$23:$M$40&amp;""),"⌢",""),"⌣",""),"⌵",""),"－",""),"-","")," ",""),"　","")="DP"&amp;UPPER($E18&amp;"")))*2+SUMPRODUCT(--(SUBSTITUTE(SUBSTITUTE(SUBSTITUTE(SUBSTITUTE(SUBSTITUTE(SUBSTITUTE(SUBSTITUTE(UPPER($K$23:$M$40&amp;""),"⌢",""),"⌣",""),"⌵",""),"－",""),"-","")," ",""),"　","")=UPPER($E18&amp;"")&amp;"TP"))*3+SUMPRODUCT(--(SUBSTITUTE(SUBSTITUTE(SUBSTITUTE(SUBSTITUTE(SUBSTITUTE(SUBSTITUTE(SUBSTITUTE(UPPER($K$23:$M$40&amp;""),"⌢",""),"⌣",""),"⌵",""),"－",""),"-","")," ",""),"　","")="TP"&amp;UPPER($E18&amp;"")))*3+SUMPRODUCT(--(SUBSTITUTE(SUBSTITUTE(SUBSTITUTE(SUBSTITUTE(SUBSTITUTE(SUBSTITUTE(SUBSTITUTE(UPPER($O$23:$Q$40&amp;""),"⌢",""),"⌣",""),"⌵",""),"－",""),"-","")," ",""),"　","")=UPPER($E18&amp;"")))+SUMPRODUCT(--(SUBSTITUTE(SUBSTITUTE(SUBSTITUTE(SUBSTITUTE(SUBSTITUTE(SUBSTITUTE(SUBSTITUTE(UPPER($O$23:$Q$40&amp;""),"⌢",""),"⌣",""),"⌵",""),"－",""),"-","")," ",""),"　","")=UPPER($E18&amp;"")&amp;"DP"))*2+SUMPRODUCT(--(SUBSTITUTE(SUBSTITUTE(SUBSTITUTE(SUBSTITUTE(SUBSTITUTE(SUBSTITUTE(SUBSTITUTE(UPPER($O$23:$Q$40&amp;""),"⌢",""),"⌣",""),"⌵",""),"－",""),"-","")," ",""),"　","")="DP"&amp;UPPER($E18&amp;"")))*2+SUMPRODUCT(--(SUBSTITUTE(SUBSTITUTE(SUBSTITUTE(SUBSTITUTE(SUBSTITUTE(SUBSTITUTE(SUBSTITUTE(UPPER($O$23:$Q$40&amp;""),"⌢",""),"⌣",""),"⌵",""),"－",""),"-","")," ",""),"　","")=UPPER($E18&amp;"")&amp;"TP"))*3+SUMPRODUCT(--(SUBSTITUTE(SUBSTITUTE(SUBSTITUTE(SUBSTITUTE(SUBSTITUTE(SUBSTITUTE(SUBSTITUTE(UPPER($O$23:$Q$40&amp;""),"⌢",""),"⌣",""),"⌵",""),"－",""),"-","")," ",""),"　","")="TP"&amp;UPPER($E18&amp;"")))*3+SUMPRODUCT(--(SUBSTITUTE(SUBSTITUTE(SUBSTITUTE(SUBSTITUTE(SUBSTITUTE(SUBSTITUTE(SUBSTITUTE(UPPER($S$23:$U$40&amp;""),"⌢",""),"⌣",""),"⌵",""),"－",""),"-","")," ",""),"　","")=UPPER($E18&amp;"")))+SUMPRODUCT(--(SUBSTITUTE(SUBSTITUTE(SUBSTITUTE(SUBSTITUTE(SUBSTITUTE(SUBSTITUTE(SUBSTITUTE(UPPER($S$23:$U$40&amp;""),"⌢",""),"⌣",""),"⌵",""),"－",""),"-","")," ",""),"　","")=UPPER($E18&amp;"")&amp;"DP"))*2+SUMPRODUCT(--(SUBSTITUTE(SUBSTITUTE(SUBSTITUTE(SUBSTITUTE(SUBSTITUTE(SUBSTITUTE(SUBSTITUTE(UPPER($S$23:$U$40&amp;""),"⌢",""),"⌣",""),"⌵",""),"－",""),"-","")," ",""),"　","")="DP"&amp;UPPER($E18&amp;"")))*2+SUMPRODUCT(--(SUBSTITUTE(SUBSTITUTE(SUBSTITUTE(SUBSTITUTE(SUBSTITUTE(SUBSTITUTE(SUBSTITUTE(UPPER($S$23:$U$40&amp;""),"⌢",""),"⌣",""),"⌵",""),"－",""),"-","")," ",""),"　","")=UPPER($E18&amp;"")&amp;"TP"))*3+SUMPRODUCT(--(SUBSTITUTE(SUBSTITUTE(SUBSTITUTE(SUBSTITUTE(SUBSTITUTE(SUBSTITUTE(SUBSTITUTE(UPPER($S$23:$U$40&amp;""),"⌢",""),"⌣",""),"⌵",""),"－",""),"-","")," ",""),"　","")="TP"&amp;UPPER($E18&amp;"")))*3+SUMPRODUCT(--(SUBSTITUTE(SUBSTITUTE(SUBSTITUTE(SUBSTITUTE(SUBSTITUTE(SUBSTITUTE(SUBSTITUTE(UPPER($W$23:$Y$40&amp;""),"⌢",""),"⌣",""),"⌵",""),"－",""),"-","")," ",""),"　","")=UPPER($E18&amp;"")))+SUMPRODUCT(--(SUBSTITUTE(SUBSTITUTE(SUBSTITUTE(SUBSTITUTE(SUBSTITUTE(SUBSTITUTE(SUBSTITUTE(UPPER($W$23:$Y$40&amp;""),"⌢",""),"⌣",""),"⌵",""),"－",""),"-","")," ",""),"　","")=UPPER($E18&amp;"")&amp;"DP"))*2+SUMPRODUCT(--(SUBSTITUTE(SUBSTITUTE(SUBSTITUTE(SUBSTITUTE(SUBSTITUTE(SUBSTITUTE(SUBSTITUTE(UPPER($W$23:$Y$40&amp;""),"⌢",""),"⌣",""),"⌵",""),"－",""),"-","")," ",""),"　","")="DP"&amp;UPPER($E18&amp;"")))*2+SUMPRODUCT(--(SUBSTITUTE(SUBSTITUTE(SUBSTITUTE(SUBSTITUTE(SUBSTITUTE(SUBSTITUTE(SUBSTITUTE(UPPER($W$23:$Y$40&amp;""),"⌢",""),"⌣",""),"⌵",""),"－",""),"-","")," ",""),"　","")=UPPER($E18&amp;"")&amp;"TP"))*3+SUMPRODUCT(--(SUBSTITUTE(SUBSTITUTE(SUBSTITUTE(SUBSTITUTE(SUBSTITUTE(SUBSTITUTE(SUBSTITUTE(UPPER($W$23:$Y$40&amp;""),"⌢",""),"⌣",""),"⌵",""),"－",""),"-","")," ",""),"　","")="TP"&amp;UPPER($E18&amp;"")))*3+SUMPRODUCT(--(SUBSTITUTE(SUBSTITUTE(SUBSTITUTE(SUBSTITUTE(SUBSTITUTE(SUBSTITUTE(SUBSTITUTE(UPPER($AA$23:$AC$40&amp;""),"⌢",""),"⌣",""),"⌵",""),"－",""),"-","")," ",""),"　","")=UPPER($E18&amp;"")))+SUMPRODUCT(--(SUBSTITUTE(SUBSTITUTE(SUBSTITUTE(SUBSTITUTE(SUBSTITUTE(SUBSTITUTE(SUBSTITUTE(UPPER($AA$23:$AC$40&amp;""),"⌢",""),"⌣",""),"⌵",""),"－",""),"-","")," ",""),"　","")=UPPER($E18&amp;"")&amp;"DP"))*2+SUMPRODUCT(--(SUBSTITUTE(SUBSTITUTE(SUBSTITUTE(SUBSTITUTE(SUBSTITUTE(SUBSTITUTE(SUBSTITUTE(UPPER($AA$23:$AC$40&amp;""),"⌢",""),"⌣",""),"⌵",""),"－",""),"-","")," ",""),"　","")="DP"&amp;UPPER($E18&amp;"")))*2+SUMPRODUCT(--(SUBSTITUTE(SUBSTITUTE(SUBSTITUTE(SUBSTITUTE(SUBSTITUTE(SUBSTITUTE(SUBSTITUTE(UPPER($AA$23:$AC$40&amp;""),"⌢",""),"⌣",""),"⌵",""),"－",""),"-","")," ",""),"　","")=UPPER($E18&amp;"")&amp;"TP"))*3+SUMPRODUCT(--(SUBSTITUTE(SUBSTITUTE(SUBSTITUTE(SUBSTITUTE(SUBSTITUTE(SUBSTITUTE(SUBSTITUTE(UPPER($AA$23:$AC$40&amp;""),"⌢",""),"⌣",""),"⌵",""),"－",""),"-","")," ",""),"　","")="TP"&amp;UPPER($E18&amp;"")))*3+SUMPRODUCT(--(SUBSTITUTE(SUBSTITUTE(SUBSTITUTE(SUBSTITUTE(SUBSTITUTE(SUBSTITUTE(SUBSTITUTE(UPPER($AE$23:$AG$40&amp;""),"⌢",""),"⌣",""),"⌵",""),"－",""),"-","")," ",""),"　","")=UPPER($E18&amp;"")))+SUMPRODUCT(--(SUBSTITUTE(SUBSTITUTE(SUBSTITUTE(SUBSTITUTE(SUBSTITUTE(SUBSTITUTE(SUBSTITUTE(UPPER($AE$23:$AG$40&amp;""),"⌢",""),"⌣",""),"⌵",""),"－",""),"-","")," ",""),"　","")=UPPER($E18&amp;"")&amp;"DP"))*2+SUMPRODUCT(--(SUBSTITUTE(SUBSTITUTE(SUBSTITUTE(SUBSTITUTE(SUBSTITUTE(SUBSTITUTE(SUBSTITUTE(UPPER($AE$23:$AG$40&amp;""),"⌢",""),"⌣",""),"⌵",""),"－",""),"-","")," ",""),"　","")="DP"&amp;UPPER($E18&amp;"")))*2+SUMPRODUCT(--(SUBSTITUTE(SUBSTITUTE(SUBSTITUTE(SUBSTITUTE(SUBSTITUTE(SUBSTITUTE(SUBSTITUTE(UPPER($AE$23:$AG$40&amp;""),"⌢",""),"⌣",""),"⌵",""),"－",""),"-","")," ",""),"　","")=UPPER($E18&amp;"")&amp;"TP"))*3+SUMPRODUCT(--(SUBSTITUTE(SUBSTITUTE(SUBSTITUTE(SUBSTITUTE(SUBSTITUTE(SUBSTITUTE(SUBSTITUTE(UPPER($AE$23:$AG$40&amp;""),"⌢",""),"⌣",""),"⌵",""),"－",""),"-","")," ",""),"　","")="TP"&amp;UPPER($E18&amp;"")))*3)</f>
        <v>1</v>
      </c>
      <c r="B18" s="52"/>
      <c r="C18" s="58"/>
      <c r="D18" s="274">
        <v>6</v>
      </c>
      <c r="E18" s="61" t="s">
        <v>174</v>
      </c>
      <c r="F18" s="49" t="s">
        <v>128</v>
      </c>
      <c r="G18" s="24" t="inlineStr">
        <is>
          <t>22 ⌣</t>
        </is>
      </c>
      <c r="H18" s="2"/>
      <c r="I18" s="5"/>
      <c r="J18" s="8"/>
      <c r="K18" s="24"/>
      <c r="L18" s="2"/>
      <c r="M18" s="5"/>
      <c r="N18" s="8"/>
      <c r="O18" s="24" t="inlineStr">
        <is>
          <t>R ⌣</t>
        </is>
      </c>
      <c r="P18" s="2"/>
      <c r="Q18" s="5"/>
      <c r="R18" s="8"/>
      <c r="S18" s="24"/>
      <c r="T18" s="2"/>
      <c r="U18" s="5"/>
      <c r="V18" s="8"/>
      <c r="W18" s="24"/>
      <c r="X18" s="2"/>
      <c r="Y18" s="5"/>
      <c r="Z18" s="8"/>
      <c r="AA18" s="24" t="s">
        <v>183</v>
      </c>
      <c r="AB18" s="2" t="inlineStr">
        <is>
          <t>R －</t>
        </is>
      </c>
      <c r="AC18" s="5"/>
      <c r="AD18" s="8"/>
      <c r="AE18" s="2"/>
      <c r="AF18" s="2"/>
      <c r="AG18" s="5"/>
      <c r="AH18" s="8"/>
      <c r="AI18" s="44">
        <f t="shared" si="2"/>
        <v>4</v>
      </c>
      <c r="AJ18" s="44">
        <f>SUMPRODUCT(--(SUBSTITUTE(SUBSTITUTE(SUBSTITUTE(SUBSTITUTE(SUBSTITUTE(SUBSTITUTE(SUBSTITUTE(UPPER(G18:AG18&amp;""),"⌢",""),"⌣",""),"⌵",""),"－",""),"-","")," ",""),"　","")="R"))+SUMPRODUCT(--(SUBSTITUTE(SUBSTITUTE(SUBSTITUTE(SUBSTITUTE(SUBSTITUTE(SUBSTITUTE(SUBSTITUTE(UPPER(G18:AG18&amp;""),"⌢",""),"⌣",""),"⌵",""),"－",""),"-","")," ",""),"　","")="HR"))*2</f>
        <v>2</v>
      </c>
      <c r="AK18" s="44">
        <f t="shared" si="4"/>
        <v>1</v>
      </c>
      <c r="AL18" s="44">
        <f>$A18</f>
        <v>1</v>
      </c>
      <c r="AM18" s="286"/>
    </row>
    <row r="19" spans="1:54" ht="15" customHeight="1">
      <c r="A19" s="52">
        <f>IF($E19="",0,SUMPRODUCT(--(SUBSTITUTE(SUBSTITUTE(SUBSTITUTE(SUBSTITUTE(SUBSTITUTE(SUBSTITUTE(SUBSTITUTE(UPPER($G$23:$I$40&amp;""),"⌢",""),"⌣",""),"⌵",""),"－",""),"-","")," ",""),"　","")=UPPER($E19&amp;"")))+SUMPRODUCT(--(SUBSTITUTE(SUBSTITUTE(SUBSTITUTE(SUBSTITUTE(SUBSTITUTE(SUBSTITUTE(SUBSTITUTE(UPPER($G$23:$I$40&amp;""),"⌢",""),"⌣",""),"⌵",""),"－",""),"-","")," ",""),"　","")=UPPER($E19&amp;"")&amp;"DP"))*2+SUMPRODUCT(--(SUBSTITUTE(SUBSTITUTE(SUBSTITUTE(SUBSTITUTE(SUBSTITUTE(SUBSTITUTE(SUBSTITUTE(UPPER($G$23:$I$40&amp;""),"⌢",""),"⌣",""),"⌵",""),"－",""),"-","")," ",""),"　","")="DP"&amp;UPPER($E19&amp;"")))*2+SUMPRODUCT(--(SUBSTITUTE(SUBSTITUTE(SUBSTITUTE(SUBSTITUTE(SUBSTITUTE(SUBSTITUTE(SUBSTITUTE(UPPER($G$23:$I$40&amp;""),"⌢",""),"⌣",""),"⌵",""),"－",""),"-","")," ",""),"　","")=UPPER($E19&amp;"")&amp;"TP"))*3+SUMPRODUCT(--(SUBSTITUTE(SUBSTITUTE(SUBSTITUTE(SUBSTITUTE(SUBSTITUTE(SUBSTITUTE(SUBSTITUTE(UPPER($G$23:$I$40&amp;""),"⌢",""),"⌣",""),"⌵",""),"－",""),"-","")," ",""),"　","")="TP"&amp;UPPER($E19&amp;"")))*3+SUMPRODUCT(--(SUBSTITUTE(SUBSTITUTE(SUBSTITUTE(SUBSTITUTE(SUBSTITUTE(SUBSTITUTE(SUBSTITUTE(UPPER($K$23:$M$40&amp;""),"⌢",""),"⌣",""),"⌵",""),"－",""),"-","")," ",""),"　","")=UPPER($E19&amp;"")))+SUMPRODUCT(--(SUBSTITUTE(SUBSTITUTE(SUBSTITUTE(SUBSTITUTE(SUBSTITUTE(SUBSTITUTE(SUBSTITUTE(UPPER($K$23:$M$40&amp;""),"⌢",""),"⌣",""),"⌵",""),"－",""),"-","")," ",""),"　","")=UPPER($E19&amp;"")&amp;"DP"))*2+SUMPRODUCT(--(SUBSTITUTE(SUBSTITUTE(SUBSTITUTE(SUBSTITUTE(SUBSTITUTE(SUBSTITUTE(SUBSTITUTE(UPPER($K$23:$M$40&amp;""),"⌢",""),"⌣",""),"⌵",""),"－",""),"-","")," ",""),"　","")="DP"&amp;UPPER($E19&amp;"")))*2+SUMPRODUCT(--(SUBSTITUTE(SUBSTITUTE(SUBSTITUTE(SUBSTITUTE(SUBSTITUTE(SUBSTITUTE(SUBSTITUTE(UPPER($K$23:$M$40&amp;""),"⌢",""),"⌣",""),"⌵",""),"－",""),"-","")," ",""),"　","")=UPPER($E19&amp;"")&amp;"TP"))*3+SUMPRODUCT(--(SUBSTITUTE(SUBSTITUTE(SUBSTITUTE(SUBSTITUTE(SUBSTITUTE(SUBSTITUTE(SUBSTITUTE(UPPER($K$23:$M$40&amp;""),"⌢",""),"⌣",""),"⌵",""),"－",""),"-","")," ",""),"　","")="TP"&amp;UPPER($E19&amp;"")))*3+SUMPRODUCT(--(SUBSTITUTE(SUBSTITUTE(SUBSTITUTE(SUBSTITUTE(SUBSTITUTE(SUBSTITUTE(SUBSTITUTE(UPPER($O$23:$Q$40&amp;""),"⌢",""),"⌣",""),"⌵",""),"－",""),"-","")," ",""),"　","")=UPPER($E19&amp;"")))+SUMPRODUCT(--(SUBSTITUTE(SUBSTITUTE(SUBSTITUTE(SUBSTITUTE(SUBSTITUTE(SUBSTITUTE(SUBSTITUTE(UPPER($O$23:$Q$40&amp;""),"⌢",""),"⌣",""),"⌵",""),"－",""),"-","")," ",""),"　","")=UPPER($E19&amp;"")&amp;"DP"))*2+SUMPRODUCT(--(SUBSTITUTE(SUBSTITUTE(SUBSTITUTE(SUBSTITUTE(SUBSTITUTE(SUBSTITUTE(SUBSTITUTE(UPPER($O$23:$Q$40&amp;""),"⌢",""),"⌣",""),"⌵",""),"－",""),"-","")," ",""),"　","")="DP"&amp;UPPER($E19&amp;"")))*2+SUMPRODUCT(--(SUBSTITUTE(SUBSTITUTE(SUBSTITUTE(SUBSTITUTE(SUBSTITUTE(SUBSTITUTE(SUBSTITUTE(UPPER($O$23:$Q$40&amp;""),"⌢",""),"⌣",""),"⌵",""),"－",""),"-","")," ",""),"　","")=UPPER($E19&amp;"")&amp;"TP"))*3+SUMPRODUCT(--(SUBSTITUTE(SUBSTITUTE(SUBSTITUTE(SUBSTITUTE(SUBSTITUTE(SUBSTITUTE(SUBSTITUTE(UPPER($O$23:$Q$40&amp;""),"⌢",""),"⌣",""),"⌵",""),"－",""),"-","")," ",""),"　","")="TP"&amp;UPPER($E19&amp;"")))*3+SUMPRODUCT(--(SUBSTITUTE(SUBSTITUTE(SUBSTITUTE(SUBSTITUTE(SUBSTITUTE(SUBSTITUTE(SUBSTITUTE(UPPER($S$23:$U$40&amp;""),"⌢",""),"⌣",""),"⌵",""),"－",""),"-","")," ",""),"　","")=UPPER($E19&amp;"")))+SUMPRODUCT(--(SUBSTITUTE(SUBSTITUTE(SUBSTITUTE(SUBSTITUTE(SUBSTITUTE(SUBSTITUTE(SUBSTITUTE(UPPER($S$23:$U$40&amp;""),"⌢",""),"⌣",""),"⌵",""),"－",""),"-","")," ",""),"　","")=UPPER($E19&amp;"")&amp;"DP"))*2+SUMPRODUCT(--(SUBSTITUTE(SUBSTITUTE(SUBSTITUTE(SUBSTITUTE(SUBSTITUTE(SUBSTITUTE(SUBSTITUTE(UPPER($S$23:$U$40&amp;""),"⌢",""),"⌣",""),"⌵",""),"－",""),"-","")," ",""),"　","")="DP"&amp;UPPER($E19&amp;"")))*2+SUMPRODUCT(--(SUBSTITUTE(SUBSTITUTE(SUBSTITUTE(SUBSTITUTE(SUBSTITUTE(SUBSTITUTE(SUBSTITUTE(UPPER($S$23:$U$40&amp;""),"⌢",""),"⌣",""),"⌵",""),"－",""),"-","")," ",""),"　","")=UPPER($E19&amp;"")&amp;"TP"))*3+SUMPRODUCT(--(SUBSTITUTE(SUBSTITUTE(SUBSTITUTE(SUBSTITUTE(SUBSTITUTE(SUBSTITUTE(SUBSTITUTE(UPPER($S$23:$U$40&amp;""),"⌢",""),"⌣",""),"⌵",""),"－",""),"-","")," ",""),"　","")="TP"&amp;UPPER($E19&amp;"")))*3+SUMPRODUCT(--(SUBSTITUTE(SUBSTITUTE(SUBSTITUTE(SUBSTITUTE(SUBSTITUTE(SUBSTITUTE(SUBSTITUTE(UPPER($W$23:$Y$40&amp;""),"⌢",""),"⌣",""),"⌵",""),"－",""),"-","")," ",""),"　","")=UPPER($E19&amp;"")))+SUMPRODUCT(--(SUBSTITUTE(SUBSTITUTE(SUBSTITUTE(SUBSTITUTE(SUBSTITUTE(SUBSTITUTE(SUBSTITUTE(UPPER($W$23:$Y$40&amp;""),"⌢",""),"⌣",""),"⌵",""),"－",""),"-","")," ",""),"　","")=UPPER($E19&amp;"")&amp;"DP"))*2+SUMPRODUCT(--(SUBSTITUTE(SUBSTITUTE(SUBSTITUTE(SUBSTITUTE(SUBSTITUTE(SUBSTITUTE(SUBSTITUTE(UPPER($W$23:$Y$40&amp;""),"⌢",""),"⌣",""),"⌵",""),"－",""),"-","")," ",""),"　","")="DP"&amp;UPPER($E19&amp;"")))*2+SUMPRODUCT(--(SUBSTITUTE(SUBSTITUTE(SUBSTITUTE(SUBSTITUTE(SUBSTITUTE(SUBSTITUTE(SUBSTITUTE(UPPER($W$23:$Y$40&amp;""),"⌢",""),"⌣",""),"⌵",""),"－",""),"-","")," ",""),"　","")=UPPER($E19&amp;"")&amp;"TP"))*3+SUMPRODUCT(--(SUBSTITUTE(SUBSTITUTE(SUBSTITUTE(SUBSTITUTE(SUBSTITUTE(SUBSTITUTE(SUBSTITUTE(UPPER($W$23:$Y$40&amp;""),"⌢",""),"⌣",""),"⌵",""),"－",""),"-","")," ",""),"　","")="TP"&amp;UPPER($E19&amp;"")))*3+SUMPRODUCT(--(SUBSTITUTE(SUBSTITUTE(SUBSTITUTE(SUBSTITUTE(SUBSTITUTE(SUBSTITUTE(SUBSTITUTE(UPPER($AA$23:$AC$40&amp;""),"⌢",""),"⌣",""),"⌵",""),"－",""),"-","")," ",""),"　","")=UPPER($E19&amp;"")))+SUMPRODUCT(--(SUBSTITUTE(SUBSTITUTE(SUBSTITUTE(SUBSTITUTE(SUBSTITUTE(SUBSTITUTE(SUBSTITUTE(UPPER($AA$23:$AC$40&amp;""),"⌢",""),"⌣",""),"⌵",""),"－",""),"-","")," ",""),"　","")=UPPER($E19&amp;"")&amp;"DP"))*2+SUMPRODUCT(--(SUBSTITUTE(SUBSTITUTE(SUBSTITUTE(SUBSTITUTE(SUBSTITUTE(SUBSTITUTE(SUBSTITUTE(UPPER($AA$23:$AC$40&amp;""),"⌢",""),"⌣",""),"⌵",""),"－",""),"-","")," ",""),"　","")="DP"&amp;UPPER($E19&amp;"")))*2+SUMPRODUCT(--(SUBSTITUTE(SUBSTITUTE(SUBSTITUTE(SUBSTITUTE(SUBSTITUTE(SUBSTITUTE(SUBSTITUTE(UPPER($AA$23:$AC$40&amp;""),"⌢",""),"⌣",""),"⌵",""),"－",""),"-","")," ",""),"　","")=UPPER($E19&amp;"")&amp;"TP"))*3+SUMPRODUCT(--(SUBSTITUTE(SUBSTITUTE(SUBSTITUTE(SUBSTITUTE(SUBSTITUTE(SUBSTITUTE(SUBSTITUTE(UPPER($AA$23:$AC$40&amp;""),"⌢",""),"⌣",""),"⌵",""),"－",""),"-","")," ",""),"　","")="TP"&amp;UPPER($E19&amp;"")))*3+SUMPRODUCT(--(SUBSTITUTE(SUBSTITUTE(SUBSTITUTE(SUBSTITUTE(SUBSTITUTE(SUBSTITUTE(SUBSTITUTE(UPPER($AE$23:$AG$40&amp;""),"⌢",""),"⌣",""),"⌵",""),"－",""),"-","")," ",""),"　","")=UPPER($E19&amp;"")))+SUMPRODUCT(--(SUBSTITUTE(SUBSTITUTE(SUBSTITUTE(SUBSTITUTE(SUBSTITUTE(SUBSTITUTE(SUBSTITUTE(UPPER($AE$23:$AG$40&amp;""),"⌢",""),"⌣",""),"⌵",""),"－",""),"-","")," ",""),"　","")=UPPER($E19&amp;"")&amp;"DP"))*2+SUMPRODUCT(--(SUBSTITUTE(SUBSTITUTE(SUBSTITUTE(SUBSTITUTE(SUBSTITUTE(SUBSTITUTE(SUBSTITUTE(UPPER($AE$23:$AG$40&amp;""),"⌢",""),"⌣",""),"⌵",""),"－",""),"-","")," ",""),"　","")="DP"&amp;UPPER($E19&amp;"")))*2+SUMPRODUCT(--(SUBSTITUTE(SUBSTITUTE(SUBSTITUTE(SUBSTITUTE(SUBSTITUTE(SUBSTITUTE(SUBSTITUTE(UPPER($AE$23:$AG$40&amp;""),"⌢",""),"⌣",""),"⌵",""),"－",""),"-","")," ",""),"　","")=UPPER($E19&amp;"")&amp;"TP"))*3+SUMPRODUCT(--(SUBSTITUTE(SUBSTITUTE(SUBSTITUTE(SUBSTITUTE(SUBSTITUTE(SUBSTITUTE(SUBSTITUTE(UPPER($AE$23:$AG$40&amp;""),"⌢",""),"⌣",""),"⌵",""),"－",""),"-","")," ",""),"　","")="TP"&amp;UPPER($E19&amp;"")))*3)</f>
        <v>0</v>
      </c>
      <c r="B19" s="52"/>
      <c r="C19" s="58"/>
      <c r="D19" s="288"/>
      <c r="E19" s="61" t="s">
        <v>189</v>
      </c>
      <c r="F19" s="49" t="s">
        <v>129</v>
      </c>
      <c r="G19" s="22"/>
      <c r="H19" s="3"/>
      <c r="I19" s="6"/>
      <c r="J19" s="8"/>
      <c r="K19" s="22"/>
      <c r="L19" s="3"/>
      <c r="M19" s="6"/>
      <c r="N19" s="8"/>
      <c r="O19" s="22"/>
      <c r="P19" s="3"/>
      <c r="Q19" s="6"/>
      <c r="R19" s="8"/>
      <c r="S19" s="22" t="s">
        <v>183</v>
      </c>
      <c r="T19" s="3"/>
      <c r="U19" s="6"/>
      <c r="V19" s="8"/>
      <c r="W19" s="22"/>
      <c r="X19" s="3"/>
      <c r="Y19" s="6"/>
      <c r="Z19" s="8"/>
      <c r="AA19" s="22"/>
      <c r="AB19" s="3"/>
      <c r="AC19" s="6"/>
      <c r="AD19" s="8"/>
      <c r="AE19" s="3"/>
      <c r="AF19" s="3"/>
      <c r="AG19" s="6"/>
      <c r="AH19" s="8"/>
      <c r="AI19" s="44">
        <f t="shared" si="2"/>
        <v>1</v>
      </c>
      <c r="AJ19" s="44">
        <f>SUMPRODUCT(--(SUBSTITUTE(SUBSTITUTE(SUBSTITUTE(SUBSTITUTE(SUBSTITUTE(SUBSTITUTE(SUBSTITUTE(UPPER(G19:AG19&amp;""),"⌢",""),"⌣",""),"⌵",""),"－",""),"-","")," ",""),"　","")="R"))+SUMPRODUCT(--(SUBSTITUTE(SUBSTITUTE(SUBSTITUTE(SUBSTITUTE(SUBSTITUTE(SUBSTITUTE(SUBSTITUTE(UPPER(G19:AG19&amp;""),"⌢",""),"⌣",""),"⌵",""),"－",""),"-","")," ",""),"　","")="HR"))*2</f>
        <v>0</v>
      </c>
      <c r="AK19" s="44">
        <f t="shared" si="4"/>
        <v>1</v>
      </c>
      <c r="AL19" s="44">
        <f>$A19</f>
        <v>0</v>
      </c>
      <c r="AM19" s="286"/>
    </row>
    <row r="20" spans="1:54" ht="15" customHeight="1" thickBot="1">
      <c r="A20" s="57">
        <f>IF($E20="",0,SUMPRODUCT(--(SUBSTITUTE(SUBSTITUTE(SUBSTITUTE(SUBSTITUTE(SUBSTITUTE(SUBSTITUTE(SUBSTITUTE(UPPER($G$23:$I$40&amp;""),"⌢",""),"⌣",""),"⌵",""),"－",""),"-","")," ",""),"　","")=UPPER($E20&amp;"")))+SUMPRODUCT(--(SUBSTITUTE(SUBSTITUTE(SUBSTITUTE(SUBSTITUTE(SUBSTITUTE(SUBSTITUTE(SUBSTITUTE(UPPER($G$23:$I$40&amp;""),"⌢",""),"⌣",""),"⌵",""),"－",""),"-","")," ",""),"　","")=UPPER($E20&amp;"")&amp;"DP"))*2+SUMPRODUCT(--(SUBSTITUTE(SUBSTITUTE(SUBSTITUTE(SUBSTITUTE(SUBSTITUTE(SUBSTITUTE(SUBSTITUTE(UPPER($G$23:$I$40&amp;""),"⌢",""),"⌣",""),"⌵",""),"－",""),"-","")," ",""),"　","")="DP"&amp;UPPER($E20&amp;"")))*2+SUMPRODUCT(--(SUBSTITUTE(SUBSTITUTE(SUBSTITUTE(SUBSTITUTE(SUBSTITUTE(SUBSTITUTE(SUBSTITUTE(UPPER($G$23:$I$40&amp;""),"⌢",""),"⌣",""),"⌵",""),"－",""),"-","")," ",""),"　","")=UPPER($E20&amp;"")&amp;"TP"))*3+SUMPRODUCT(--(SUBSTITUTE(SUBSTITUTE(SUBSTITUTE(SUBSTITUTE(SUBSTITUTE(SUBSTITUTE(SUBSTITUTE(UPPER($G$23:$I$40&amp;""),"⌢",""),"⌣",""),"⌵",""),"－",""),"-","")," ",""),"　","")="TP"&amp;UPPER($E20&amp;"")))*3+SUMPRODUCT(--(SUBSTITUTE(SUBSTITUTE(SUBSTITUTE(SUBSTITUTE(SUBSTITUTE(SUBSTITUTE(SUBSTITUTE(UPPER($K$23:$M$40&amp;""),"⌢",""),"⌣",""),"⌵",""),"－",""),"-","")," ",""),"　","")=UPPER($E20&amp;"")))+SUMPRODUCT(--(SUBSTITUTE(SUBSTITUTE(SUBSTITUTE(SUBSTITUTE(SUBSTITUTE(SUBSTITUTE(SUBSTITUTE(UPPER($K$23:$M$40&amp;""),"⌢",""),"⌣",""),"⌵",""),"－",""),"-","")," ",""),"　","")=UPPER($E20&amp;"")&amp;"DP"))*2+SUMPRODUCT(--(SUBSTITUTE(SUBSTITUTE(SUBSTITUTE(SUBSTITUTE(SUBSTITUTE(SUBSTITUTE(SUBSTITUTE(UPPER($K$23:$M$40&amp;""),"⌢",""),"⌣",""),"⌵",""),"－",""),"-","")," ",""),"　","")="DP"&amp;UPPER($E20&amp;"")))*2+SUMPRODUCT(--(SUBSTITUTE(SUBSTITUTE(SUBSTITUTE(SUBSTITUTE(SUBSTITUTE(SUBSTITUTE(SUBSTITUTE(UPPER($K$23:$M$40&amp;""),"⌢",""),"⌣",""),"⌵",""),"－",""),"-","")," ",""),"　","")=UPPER($E20&amp;"")&amp;"TP"))*3+SUMPRODUCT(--(SUBSTITUTE(SUBSTITUTE(SUBSTITUTE(SUBSTITUTE(SUBSTITUTE(SUBSTITUTE(SUBSTITUTE(UPPER($K$23:$M$40&amp;""),"⌢",""),"⌣",""),"⌵",""),"－",""),"-","")," ",""),"　","")="TP"&amp;UPPER($E20&amp;"")))*3+SUMPRODUCT(--(SUBSTITUTE(SUBSTITUTE(SUBSTITUTE(SUBSTITUTE(SUBSTITUTE(SUBSTITUTE(SUBSTITUTE(UPPER($O$23:$Q$40&amp;""),"⌢",""),"⌣",""),"⌵",""),"－",""),"-","")," ",""),"　","")=UPPER($E20&amp;"")))+SUMPRODUCT(--(SUBSTITUTE(SUBSTITUTE(SUBSTITUTE(SUBSTITUTE(SUBSTITUTE(SUBSTITUTE(SUBSTITUTE(UPPER($O$23:$Q$40&amp;""),"⌢",""),"⌣",""),"⌵",""),"－",""),"-","")," ",""),"　","")=UPPER($E20&amp;"")&amp;"DP"))*2+SUMPRODUCT(--(SUBSTITUTE(SUBSTITUTE(SUBSTITUTE(SUBSTITUTE(SUBSTITUTE(SUBSTITUTE(SUBSTITUTE(UPPER($O$23:$Q$40&amp;""),"⌢",""),"⌣",""),"⌵",""),"－",""),"-","")," ",""),"　","")="DP"&amp;UPPER($E20&amp;"")))*2+SUMPRODUCT(--(SUBSTITUTE(SUBSTITUTE(SUBSTITUTE(SUBSTITUTE(SUBSTITUTE(SUBSTITUTE(SUBSTITUTE(UPPER($O$23:$Q$40&amp;""),"⌢",""),"⌣",""),"⌵",""),"－",""),"-","")," ",""),"　","")=UPPER($E20&amp;"")&amp;"TP"))*3+SUMPRODUCT(--(SUBSTITUTE(SUBSTITUTE(SUBSTITUTE(SUBSTITUTE(SUBSTITUTE(SUBSTITUTE(SUBSTITUTE(UPPER($O$23:$Q$40&amp;""),"⌢",""),"⌣",""),"⌵",""),"－",""),"-","")," ",""),"　","")="TP"&amp;UPPER($E20&amp;"")))*3+SUMPRODUCT(--(SUBSTITUTE(SUBSTITUTE(SUBSTITUTE(SUBSTITUTE(SUBSTITUTE(SUBSTITUTE(SUBSTITUTE(UPPER($S$23:$U$40&amp;""),"⌢",""),"⌣",""),"⌵",""),"－",""),"-","")," ",""),"　","")=UPPER($E20&amp;"")))+SUMPRODUCT(--(SUBSTITUTE(SUBSTITUTE(SUBSTITUTE(SUBSTITUTE(SUBSTITUTE(SUBSTITUTE(SUBSTITUTE(UPPER($S$23:$U$40&amp;""),"⌢",""),"⌣",""),"⌵",""),"－",""),"-","")," ",""),"　","")=UPPER($E20&amp;"")&amp;"DP"))*2+SUMPRODUCT(--(SUBSTITUTE(SUBSTITUTE(SUBSTITUTE(SUBSTITUTE(SUBSTITUTE(SUBSTITUTE(SUBSTITUTE(UPPER($S$23:$U$40&amp;""),"⌢",""),"⌣",""),"⌵",""),"－",""),"-","")," ",""),"　","")="DP"&amp;UPPER($E20&amp;"")))*2+SUMPRODUCT(--(SUBSTITUTE(SUBSTITUTE(SUBSTITUTE(SUBSTITUTE(SUBSTITUTE(SUBSTITUTE(SUBSTITUTE(UPPER($S$23:$U$40&amp;""),"⌢",""),"⌣",""),"⌵",""),"－",""),"-","")," ",""),"　","")=UPPER($E20&amp;"")&amp;"TP"))*3+SUMPRODUCT(--(SUBSTITUTE(SUBSTITUTE(SUBSTITUTE(SUBSTITUTE(SUBSTITUTE(SUBSTITUTE(SUBSTITUTE(UPPER($S$23:$U$40&amp;""),"⌢",""),"⌣",""),"⌵",""),"－",""),"-","")," ",""),"　","")="TP"&amp;UPPER($E20&amp;"")))*3+SUMPRODUCT(--(SUBSTITUTE(SUBSTITUTE(SUBSTITUTE(SUBSTITUTE(SUBSTITUTE(SUBSTITUTE(SUBSTITUTE(UPPER($W$23:$Y$40&amp;""),"⌢",""),"⌣",""),"⌵",""),"－",""),"-","")," ",""),"　","")=UPPER($E20&amp;"")))+SUMPRODUCT(--(SUBSTITUTE(SUBSTITUTE(SUBSTITUTE(SUBSTITUTE(SUBSTITUTE(SUBSTITUTE(SUBSTITUTE(UPPER($W$23:$Y$40&amp;""),"⌢",""),"⌣",""),"⌵",""),"－",""),"-","")," ",""),"　","")=UPPER($E20&amp;"")&amp;"DP"))*2+SUMPRODUCT(--(SUBSTITUTE(SUBSTITUTE(SUBSTITUTE(SUBSTITUTE(SUBSTITUTE(SUBSTITUTE(SUBSTITUTE(UPPER($W$23:$Y$40&amp;""),"⌢",""),"⌣",""),"⌵",""),"－",""),"-","")," ",""),"　","")="DP"&amp;UPPER($E20&amp;"")))*2+SUMPRODUCT(--(SUBSTITUTE(SUBSTITUTE(SUBSTITUTE(SUBSTITUTE(SUBSTITUTE(SUBSTITUTE(SUBSTITUTE(UPPER($W$23:$Y$40&amp;""),"⌢",""),"⌣",""),"⌵",""),"－",""),"-","")," ",""),"　","")=UPPER($E20&amp;"")&amp;"TP"))*3+SUMPRODUCT(--(SUBSTITUTE(SUBSTITUTE(SUBSTITUTE(SUBSTITUTE(SUBSTITUTE(SUBSTITUTE(SUBSTITUTE(UPPER($W$23:$Y$40&amp;""),"⌢",""),"⌣",""),"⌵",""),"－",""),"-","")," ",""),"　","")="TP"&amp;UPPER($E20&amp;"")))*3+SUMPRODUCT(--(SUBSTITUTE(SUBSTITUTE(SUBSTITUTE(SUBSTITUTE(SUBSTITUTE(SUBSTITUTE(SUBSTITUTE(UPPER($AA$23:$AC$40&amp;""),"⌢",""),"⌣",""),"⌵",""),"－",""),"-","")," ",""),"　","")=UPPER($E20&amp;"")))+SUMPRODUCT(--(SUBSTITUTE(SUBSTITUTE(SUBSTITUTE(SUBSTITUTE(SUBSTITUTE(SUBSTITUTE(SUBSTITUTE(UPPER($AA$23:$AC$40&amp;""),"⌢",""),"⌣",""),"⌵",""),"－",""),"-","")," ",""),"　","")=UPPER($E20&amp;"")&amp;"DP"))*2+SUMPRODUCT(--(SUBSTITUTE(SUBSTITUTE(SUBSTITUTE(SUBSTITUTE(SUBSTITUTE(SUBSTITUTE(SUBSTITUTE(UPPER($AA$23:$AC$40&amp;""),"⌢",""),"⌣",""),"⌵",""),"－",""),"-","")," ",""),"　","")="DP"&amp;UPPER($E20&amp;"")))*2+SUMPRODUCT(--(SUBSTITUTE(SUBSTITUTE(SUBSTITUTE(SUBSTITUTE(SUBSTITUTE(SUBSTITUTE(SUBSTITUTE(UPPER($AA$23:$AC$40&amp;""),"⌢",""),"⌣",""),"⌵",""),"－",""),"-","")," ",""),"　","")=UPPER($E20&amp;"")&amp;"TP"))*3+SUMPRODUCT(--(SUBSTITUTE(SUBSTITUTE(SUBSTITUTE(SUBSTITUTE(SUBSTITUTE(SUBSTITUTE(SUBSTITUTE(UPPER($AA$23:$AC$40&amp;""),"⌢",""),"⌣",""),"⌵",""),"－",""),"-","")," ",""),"　","")="TP"&amp;UPPER($E20&amp;"")))*3+SUMPRODUCT(--(SUBSTITUTE(SUBSTITUTE(SUBSTITUTE(SUBSTITUTE(SUBSTITUTE(SUBSTITUTE(SUBSTITUTE(UPPER($AE$23:$AG$40&amp;""),"⌢",""),"⌣",""),"⌵",""),"－",""),"-","")," ",""),"　","")=UPPER($E20&amp;"")))+SUMPRODUCT(--(SUBSTITUTE(SUBSTITUTE(SUBSTITUTE(SUBSTITUTE(SUBSTITUTE(SUBSTITUTE(SUBSTITUTE(UPPER($AE$23:$AG$40&amp;""),"⌢",""),"⌣",""),"⌵",""),"－",""),"-","")," ",""),"　","")=UPPER($E20&amp;"")&amp;"DP"))*2+SUMPRODUCT(--(SUBSTITUTE(SUBSTITUTE(SUBSTITUTE(SUBSTITUTE(SUBSTITUTE(SUBSTITUTE(SUBSTITUTE(UPPER($AE$23:$AG$40&amp;""),"⌢",""),"⌣",""),"⌵",""),"－",""),"-","")," ",""),"　","")="DP"&amp;UPPER($E20&amp;"")))*2+SUMPRODUCT(--(SUBSTITUTE(SUBSTITUTE(SUBSTITUTE(SUBSTITUTE(SUBSTITUTE(SUBSTITUTE(SUBSTITUTE(UPPER($AE$23:$AG$40&amp;""),"⌢",""),"⌣",""),"⌵",""),"－",""),"-","")," ",""),"　","")=UPPER($E20&amp;"")&amp;"TP"))*3+SUMPRODUCT(--(SUBSTITUTE(SUBSTITUTE(SUBSTITUTE(SUBSTITUTE(SUBSTITUTE(SUBSTITUTE(SUBSTITUTE(UPPER($AE$23:$AG$40&amp;""),"⌢",""),"⌣",""),"⌵",""),"－",""),"-","")," ",""),"　","")="TP"&amp;UPPER($E20&amp;"")))*3)</f>
        <v>0</v>
      </c>
      <c r="B20" s="57"/>
      <c r="C20" s="58"/>
      <c r="D20" s="288"/>
      <c r="E20" s="61"/>
      <c r="F20" s="49"/>
      <c r="G20" s="38"/>
      <c r="H20" s="39"/>
      <c r="I20" s="40"/>
      <c r="J20" s="41"/>
      <c r="K20" s="38"/>
      <c r="L20" s="39"/>
      <c r="M20" s="40"/>
      <c r="N20" s="41"/>
      <c r="O20" s="38"/>
      <c r="P20" s="39"/>
      <c r="Q20" s="40"/>
      <c r="R20" s="41"/>
      <c r="S20" s="38"/>
      <c r="T20" s="39"/>
      <c r="U20" s="40"/>
      <c r="V20" s="41"/>
      <c r="W20" s="38"/>
      <c r="X20" s="39"/>
      <c r="Y20" s="40"/>
      <c r="Z20" s="41"/>
      <c r="AA20" s="38"/>
      <c r="AB20" s="39"/>
      <c r="AC20" s="40"/>
      <c r="AD20" s="41"/>
      <c r="AE20" s="39"/>
      <c r="AF20" s="39"/>
      <c r="AG20" s="40"/>
      <c r="AH20" s="41"/>
      <c r="AI20" s="44">
        <f t="shared" si="2"/>
        <v>0</v>
      </c>
      <c r="AJ20" s="44">
        <f>SUMPRODUCT(--(SUBSTITUTE(SUBSTITUTE(SUBSTITUTE(SUBSTITUTE(SUBSTITUTE(SUBSTITUTE(SUBSTITUTE(UPPER(G20:AG20&amp;""),"⌢",""),"⌣",""),"⌵",""),"－",""),"-","")," ",""),"　","")="R"))+SUMPRODUCT(--(SUBSTITUTE(SUBSTITUTE(SUBSTITUTE(SUBSTITUTE(SUBSTITUTE(SUBSTITUTE(SUBSTITUTE(UPPER(G20:AG20&amp;""),"⌢",""),"⌣",""),"⌵",""),"－",""),"-","")," ",""),"　","")="HR"))*2</f>
        <v>0</v>
      </c>
      <c r="AK20" s="44">
        <f t="shared" si="4"/>
        <v>0</v>
      </c>
      <c r="AL20" s="44">
        <f>$A20</f>
        <v>0</v>
      </c>
      <c r="AM20" s="286"/>
    </row>
    <row r="21" spans="1:54" ht="15" customHeight="1" thickBot="1">
      <c r="A21" s="51">
        <f>SUM(A3:A20)</f>
        <v>3</v>
      </c>
      <c r="B21" s="51"/>
      <c r="C21" s="51"/>
      <c r="D21" s="289" t="s">
        <v>12</v>
      </c>
      <c r="E21" s="290"/>
      <c r="F21" s="277"/>
      <c r="G21" s="291">
        <f>SUMPRODUCT(--(SUBSTITUTE(SUBSTITUTE(SUBSTITUTE(SUBSTITUTE(SUBSTITUTE(SUBSTITUTE(SUBSTITUTE(UPPER(G3:I20&amp;""),"⌢",""),"⌣",""),"⌵",""),"－",""),"-","")," ",""),"　","")="R"))+SUMPRODUCT(--(SUBSTITUTE(SUBSTITUTE(SUBSTITUTE(SUBSTITUTE(SUBSTITUTE(SUBSTITUTE(SUBSTITUTE(UPPER(G3:I20&amp;""),"⌢",""),"⌣",""),"⌵",""),"－",""),"-","")," ",""),"　","")="INT"))+SUMPRODUCT(--(SUBSTITUTE(SUBSTITUTE(SUBSTITUTE(SUBSTITUTE(SUBSTITUTE(SUBSTITUTE(SUBSTITUTE(UPPER(G3:I20&amp;""),"⌢",""),"⌣",""),"⌵",""),"－",""),"-","")," ",""),"　","")="OBS"))+SUMPRODUCT(--(SUBSTITUTE(SUBSTITUTE(SUBSTITUTE(SUBSTITUTE(SUBSTITUTE(SUBSTITUTE(SUBSTITUTE(UPPER(G3:I20&amp;""),"⌢",""),"⌣",""),"⌵",""),"－",""),"-","")," ",""),"　","")="HR"))*2</f>
        <v>3</v>
      </c>
      <c r="H21" s="292"/>
      <c r="I21" s="293"/>
      <c r="J21" s="46"/>
      <c r="K21" s="291">
        <f>SUMPRODUCT(--(SUBSTITUTE(SUBSTITUTE(SUBSTITUTE(SUBSTITUTE(SUBSTITUTE(SUBSTITUTE(SUBSTITUTE(UPPER(K3:M20&amp;""),"⌢",""),"⌣",""),"⌵",""),"－",""),"-","")," ",""),"　","")="R"))+SUMPRODUCT(--(SUBSTITUTE(SUBSTITUTE(SUBSTITUTE(SUBSTITUTE(SUBSTITUTE(SUBSTITUTE(SUBSTITUTE(UPPER(K3:M20&amp;""),"⌢",""),"⌣",""),"⌵",""),"－",""),"-","")," ",""),"　","")="INT"))+SUMPRODUCT(--(SUBSTITUTE(SUBSTITUTE(SUBSTITUTE(SUBSTITUTE(SUBSTITUTE(SUBSTITUTE(SUBSTITUTE(UPPER(K3:M20&amp;""),"⌢",""),"⌣",""),"⌵",""),"－",""),"-","")," ",""),"　","")="OBS"))+SUMPRODUCT(--(SUBSTITUTE(SUBSTITUTE(SUBSTITUTE(SUBSTITUTE(SUBSTITUTE(SUBSTITUTE(SUBSTITUTE(UPPER(K3:M20&amp;""),"⌢",""),"⌣",""),"⌵",""),"－",""),"-","")," ",""),"　","")="HR"))*2+G21</f>
        <v>4</v>
      </c>
      <c r="L21" s="292"/>
      <c r="M21" s="293"/>
      <c r="N21" s="46"/>
      <c r="O21" s="291">
        <f>SUMPRODUCT(--(SUBSTITUTE(SUBSTITUTE(SUBSTITUTE(SUBSTITUTE(SUBSTITUTE(SUBSTITUTE(SUBSTITUTE(UPPER(O3:Q20&amp;""),"⌢",""),"⌣",""),"⌵",""),"－",""),"-","")," ",""),"　","")="R"))+SUMPRODUCT(--(SUBSTITUTE(SUBSTITUTE(SUBSTITUTE(SUBSTITUTE(SUBSTITUTE(SUBSTITUTE(SUBSTITUTE(UPPER(O3:Q20&amp;""),"⌢",""),"⌣",""),"⌵",""),"－",""),"-","")," ",""),"　","")="INT"))+SUMPRODUCT(--(SUBSTITUTE(SUBSTITUTE(SUBSTITUTE(SUBSTITUTE(SUBSTITUTE(SUBSTITUTE(SUBSTITUTE(UPPER(O3:Q20&amp;""),"⌢",""),"⌣",""),"⌵",""),"－",""),"-","")," ",""),"　","")="OBS"))+SUMPRODUCT(--(SUBSTITUTE(SUBSTITUTE(SUBSTITUTE(SUBSTITUTE(SUBSTITUTE(SUBSTITUTE(SUBSTITUTE(UPPER(O3:Q20&amp;""),"⌢",""),"⌣",""),"⌵",""),"－",""),"-","")," ",""),"　","")="HR"))*2+K21</f>
        <v>7</v>
      </c>
      <c r="P21" s="292"/>
      <c r="Q21" s="293"/>
      <c r="R21" s="45"/>
      <c r="S21" s="291">
        <f>SUMPRODUCT(--(SUBSTITUTE(SUBSTITUTE(SUBSTITUTE(SUBSTITUTE(SUBSTITUTE(SUBSTITUTE(SUBSTITUTE(UPPER(S3:U20&amp;""),"⌢",""),"⌣",""),"⌵",""),"－",""),"-","")," ",""),"　","")="R"))+SUMPRODUCT(--(SUBSTITUTE(SUBSTITUTE(SUBSTITUTE(SUBSTITUTE(SUBSTITUTE(SUBSTITUTE(SUBSTITUTE(UPPER(S3:U20&amp;""),"⌢",""),"⌣",""),"⌵",""),"－",""),"-","")," ",""),"　","")="INT"))+SUMPRODUCT(--(SUBSTITUTE(SUBSTITUTE(SUBSTITUTE(SUBSTITUTE(SUBSTITUTE(SUBSTITUTE(SUBSTITUTE(UPPER(S3:U20&amp;""),"⌢",""),"⌣",""),"⌵",""),"－",""),"-","")," ",""),"　","")="OBS"))+SUMPRODUCT(--(SUBSTITUTE(SUBSTITUTE(SUBSTITUTE(SUBSTITUTE(SUBSTITUTE(SUBSTITUTE(SUBSTITUTE(UPPER(S3:U20&amp;""),"⌢",""),"⌣",""),"⌵",""),"－",""),"-","")," ",""),"　","")="HR"))*2+O21</f>
        <v>8</v>
      </c>
      <c r="T21" s="292"/>
      <c r="U21" s="293"/>
      <c r="V21" s="46"/>
      <c r="W21" s="291">
        <f>SUMPRODUCT(--(SUBSTITUTE(SUBSTITUTE(SUBSTITUTE(SUBSTITUTE(SUBSTITUTE(SUBSTITUTE(SUBSTITUTE(UPPER(W3:Y20&amp;""),"⌢",""),"⌣",""),"⌵",""),"－",""),"-","")," ",""),"　","")="R"))+SUMPRODUCT(--(SUBSTITUTE(SUBSTITUTE(SUBSTITUTE(SUBSTITUTE(SUBSTITUTE(SUBSTITUTE(SUBSTITUTE(UPPER(W3:Y20&amp;""),"⌢",""),"⌣",""),"⌵",""),"－",""),"-","")," ",""),"　","")="INT"))+SUMPRODUCT(--(SUBSTITUTE(SUBSTITUTE(SUBSTITUTE(SUBSTITUTE(SUBSTITUTE(SUBSTITUTE(SUBSTITUTE(UPPER(W3:Y20&amp;""),"⌢",""),"⌣",""),"⌵",""),"－",""),"-","")," ",""),"　","")="OBS"))+SUMPRODUCT(--(SUBSTITUTE(SUBSTITUTE(SUBSTITUTE(SUBSTITUTE(SUBSTITUTE(SUBSTITUTE(SUBSTITUTE(UPPER(W3:Y20&amp;""),"⌢",""),"⌣",""),"⌵",""),"－",""),"-","")," ",""),"　","")="HR"))*2+S21</f>
        <v>8</v>
      </c>
      <c r="X21" s="292"/>
      <c r="Y21" s="293"/>
      <c r="Z21" s="46"/>
      <c r="AA21" s="291">
        <f>SUMPRODUCT(--(SUBSTITUTE(SUBSTITUTE(SUBSTITUTE(SUBSTITUTE(SUBSTITUTE(SUBSTITUTE(SUBSTITUTE(UPPER(AA3:AC20&amp;""),"⌢",""),"⌣",""),"⌵",""),"－",""),"-","")," ",""),"　","")="R"))+SUMPRODUCT(--(SUBSTITUTE(SUBSTITUTE(SUBSTITUTE(SUBSTITUTE(SUBSTITUTE(SUBSTITUTE(SUBSTITUTE(UPPER(AA3:AC20&amp;""),"⌢",""),"⌣",""),"⌵",""),"－",""),"-","")," ",""),"　","")="INT"))+SUMPRODUCT(--(SUBSTITUTE(SUBSTITUTE(SUBSTITUTE(SUBSTITUTE(SUBSTITUTE(SUBSTITUTE(SUBSTITUTE(UPPER(AA3:AC20&amp;""),"⌢",""),"⌣",""),"⌵",""),"－",""),"-","")," ",""),"　","")="OBS"))+SUMPRODUCT(--(SUBSTITUTE(SUBSTITUTE(SUBSTITUTE(SUBSTITUTE(SUBSTITUTE(SUBSTITUTE(SUBSTITUTE(UPPER(AA3:AC20&amp;""),"⌢",""),"⌣",""),"⌵",""),"－",""),"-","")," ",""),"　","")="HR"))*2+W21</f>
        <v>13</v>
      </c>
      <c r="AB21" s="292"/>
      <c r="AC21" s="293"/>
      <c r="AD21" s="177"/>
      <c r="AE21" s="291">
        <f>SUMPRODUCT(--(SUBSTITUTE(SUBSTITUTE(SUBSTITUTE(SUBSTITUTE(SUBSTITUTE(SUBSTITUTE(SUBSTITUTE(UPPER(AE3:AG20&amp;""),"⌢",""),"⌣",""),"⌵",""),"－",""),"-","")," ",""),"　","")="R"))+SUMPRODUCT(--(SUBSTITUTE(SUBSTITUTE(SUBSTITUTE(SUBSTITUTE(SUBSTITUTE(SUBSTITUTE(SUBSTITUTE(UPPER(AE3:AG20&amp;""),"⌢",""),"⌣",""),"⌵",""),"－",""),"-","")," ",""),"　","")="INT"))+SUMPRODUCT(--(SUBSTITUTE(SUBSTITUTE(SUBSTITUTE(SUBSTITUTE(SUBSTITUTE(SUBSTITUTE(SUBSTITUTE(UPPER(AE3:AG20&amp;""),"⌢",""),"⌣",""),"⌵",""),"－",""),"-","")," ",""),"　","")="OBS"))+SUMPRODUCT(--(SUBSTITUTE(SUBSTITUTE(SUBSTITUTE(SUBSTITUTE(SUBSTITUTE(SUBSTITUTE(SUBSTITUTE(UPPER(AE3:AG20&amp;""),"⌢",""),"⌣",""),"⌵",""),"－",""),"-","")," ",""),"　","")="HR"))*2+AA21</f>
        <v>13</v>
      </c>
      <c r="AF21" s="292"/>
      <c r="AG21" s="293"/>
      <c r="AH21" s="42"/>
      <c r="AI21" s="31">
        <f>SUM(AI3:AI20)</f>
        <v>31</v>
      </c>
      <c r="AJ21" s="32">
        <f>SUM(AJ3:AJ20)</f>
        <v>13</v>
      </c>
      <c r="AK21" s="33">
        <f>SUM(AK3:AK20)</f>
        <v>12</v>
      </c>
      <c r="AL21" s="54">
        <f>SUM(AL3:AL20)</f>
        <v>3</v>
      </c>
      <c r="AM21" s="287"/>
    </row>
    <row r="22" spans="1:54" ht="15" customHeight="1" thickBot="1">
      <c r="A22" s="51" t="s">
        <v>16</v>
      </c>
      <c r="B22" s="51" t="s">
        <v>25</v>
      </c>
      <c r="C22" s="51" t="s">
        <v>23</v>
      </c>
      <c r="D22" s="13" t="s">
        <v>5</v>
      </c>
      <c r="E22" s="13" t="s">
        <v>17</v>
      </c>
      <c r="F22" s="43" t="s">
        <v>4</v>
      </c>
      <c r="G22" s="271">
        <v>1</v>
      </c>
      <c r="H22" s="272"/>
      <c r="I22" s="272"/>
      <c r="J22" s="14" t="inlineStr">
        <is>
          <t>投</t>
        </is>
      </c>
      <c r="K22" s="272">
        <v>2</v>
      </c>
      <c r="L22" s="272"/>
      <c r="M22" s="272"/>
      <c r="N22" s="14" t="inlineStr">
        <is>
          <t>投</t>
        </is>
      </c>
      <c r="O22" s="271">
        <v>3</v>
      </c>
      <c r="P22" s="272"/>
      <c r="Q22" s="272"/>
      <c r="R22" s="179" t="inlineStr">
        <is>
          <t>投</t>
        </is>
      </c>
      <c r="S22" s="271">
        <v>4</v>
      </c>
      <c r="T22" s="272"/>
      <c r="U22" s="272"/>
      <c r="V22" s="14" t="inlineStr">
        <is>
          <t>投</t>
        </is>
      </c>
      <c r="W22" s="271">
        <v>5</v>
      </c>
      <c r="X22" s="272"/>
      <c r="Y22" s="272"/>
      <c r="Z22" s="18" t="inlineStr">
        <is>
          <t>投</t>
        </is>
      </c>
      <c r="AA22" s="271">
        <v>6</v>
      </c>
      <c r="AB22" s="272"/>
      <c r="AC22" s="273"/>
      <c r="AD22" s="18" t="inlineStr">
        <is>
          <t>投</t>
        </is>
      </c>
      <c r="AE22" s="271">
        <v>7</v>
      </c>
      <c r="AF22" s="272"/>
      <c r="AG22" s="273"/>
      <c r="AH22" s="20" t="inlineStr">
        <is>
          <t>投</t>
        </is>
      </c>
      <c r="AI22" s="36" t="s">
        <v>24</v>
      </c>
      <c r="AJ22" s="34" t="s">
        <v>10</v>
      </c>
      <c r="AK22" s="35" t="s">
        <v>6</v>
      </c>
      <c r="AL22" s="53" t="s">
        <v>68</v>
      </c>
      <c r="AM22" s="55" t="s">
        <v>21</v>
      </c>
      <c r="AW22" s="197"/>
      <c r="AX22" s="1"/>
      <c r="AY22" s="29"/>
      <c r="AZ22" s="29"/>
      <c r="BA22" s="29"/>
      <c r="BB22" s="29"/>
    </row>
    <row r="23" spans="1:54" ht="15" customHeight="1">
      <c r="A23" s="58">
        <f>IF($E23="",0,SUMPRODUCT(--(SUBSTITUTE(SUBSTITUTE(SUBSTITUTE(SUBSTITUTE(SUBSTITUTE(SUBSTITUTE(SUBSTITUTE(UPPER($G$3:$I$20&amp;""),"⌢",""),"⌣",""),"⌵",""),"－",""),"-","")," ",""),"　","")=UPPER($E23&amp;"")))+SUMPRODUCT(--(SUBSTITUTE(SUBSTITUTE(SUBSTITUTE(SUBSTITUTE(SUBSTITUTE(SUBSTITUTE(SUBSTITUTE(UPPER($G$3:$I$20&amp;""),"⌢",""),"⌣",""),"⌵",""),"－",""),"-","")," ",""),"　","")=UPPER($E23&amp;"")&amp;"DP"))*2+SUMPRODUCT(--(SUBSTITUTE(SUBSTITUTE(SUBSTITUTE(SUBSTITUTE(SUBSTITUTE(SUBSTITUTE(SUBSTITUTE(UPPER($G$3:$I$20&amp;""),"⌢",""),"⌣",""),"⌵",""),"－",""),"-","")," ",""),"　","")="DP"&amp;UPPER($E23&amp;"")))*2+SUMPRODUCT(--(SUBSTITUTE(SUBSTITUTE(SUBSTITUTE(SUBSTITUTE(SUBSTITUTE(SUBSTITUTE(SUBSTITUTE(UPPER($G$3:$I$20&amp;""),"⌢",""),"⌣",""),"⌵",""),"－",""),"-","")," ",""),"　","")=UPPER($E23&amp;"")&amp;"TP"))*3+SUMPRODUCT(--(SUBSTITUTE(SUBSTITUTE(SUBSTITUTE(SUBSTITUTE(SUBSTITUTE(SUBSTITUTE(SUBSTITUTE(UPPER($G$3:$I$20&amp;""),"⌢",""),"⌣",""),"⌵",""),"－",""),"-","")," ",""),"　","")="TP"&amp;UPPER($E23&amp;"")))*3+SUMPRODUCT(--(SUBSTITUTE(SUBSTITUTE(SUBSTITUTE(SUBSTITUTE(SUBSTITUTE(SUBSTITUTE(SUBSTITUTE(UPPER($K$3:$M$20&amp;""),"⌢",""),"⌣",""),"⌵",""),"－",""),"-","")," ",""),"　","")=UPPER($E23&amp;"")))+SUMPRODUCT(--(SUBSTITUTE(SUBSTITUTE(SUBSTITUTE(SUBSTITUTE(SUBSTITUTE(SUBSTITUTE(SUBSTITUTE(UPPER($K$3:$M$20&amp;""),"⌢",""),"⌣",""),"⌵",""),"－",""),"-","")," ",""),"　","")=UPPER($E23&amp;"")&amp;"DP"))*2+SUMPRODUCT(--(SUBSTITUTE(SUBSTITUTE(SUBSTITUTE(SUBSTITUTE(SUBSTITUTE(SUBSTITUTE(SUBSTITUTE(UPPER($K$3:$M$20&amp;""),"⌢",""),"⌣",""),"⌵",""),"－",""),"-","")," ",""),"　","")="DP"&amp;UPPER($E23&amp;"")))*2+SUMPRODUCT(--(SUBSTITUTE(SUBSTITUTE(SUBSTITUTE(SUBSTITUTE(SUBSTITUTE(SUBSTITUTE(SUBSTITUTE(UPPER($K$3:$M$20&amp;""),"⌢",""),"⌣",""),"⌵",""),"－",""),"-","")," ",""),"　","")=UPPER($E23&amp;"")&amp;"TP"))*3+SUMPRODUCT(--(SUBSTITUTE(SUBSTITUTE(SUBSTITUTE(SUBSTITUTE(SUBSTITUTE(SUBSTITUTE(SUBSTITUTE(UPPER($K$3:$M$20&amp;""),"⌢",""),"⌣",""),"⌵",""),"－",""),"-","")," ",""),"　","")="TP"&amp;UPPER($E23&amp;"")))*3+SUMPRODUCT(--(SUBSTITUTE(SUBSTITUTE(SUBSTITUTE(SUBSTITUTE(SUBSTITUTE(SUBSTITUTE(SUBSTITUTE(UPPER($O$3:$Q$20&amp;""),"⌢",""),"⌣",""),"⌵",""),"－",""),"-","")," ",""),"　","")=UPPER($E23&amp;"")))+SUMPRODUCT(--(SUBSTITUTE(SUBSTITUTE(SUBSTITUTE(SUBSTITUTE(SUBSTITUTE(SUBSTITUTE(SUBSTITUTE(UPPER($O$3:$Q$20&amp;""),"⌢",""),"⌣",""),"⌵",""),"－",""),"-","")," ",""),"　","")=UPPER($E23&amp;"")&amp;"DP"))*2+SUMPRODUCT(--(SUBSTITUTE(SUBSTITUTE(SUBSTITUTE(SUBSTITUTE(SUBSTITUTE(SUBSTITUTE(SUBSTITUTE(UPPER($O$3:$Q$20&amp;""),"⌢",""),"⌣",""),"⌵",""),"－",""),"-","")," ",""),"　","")="DP"&amp;UPPER($E23&amp;"")))*2+SUMPRODUCT(--(SUBSTITUTE(SUBSTITUTE(SUBSTITUTE(SUBSTITUTE(SUBSTITUTE(SUBSTITUTE(SUBSTITUTE(UPPER($O$3:$Q$20&amp;""),"⌢",""),"⌣",""),"⌵",""),"－",""),"-","")," ",""),"　","")=UPPER($E23&amp;"")&amp;"TP"))*3+SUMPRODUCT(--(SUBSTITUTE(SUBSTITUTE(SUBSTITUTE(SUBSTITUTE(SUBSTITUTE(SUBSTITUTE(SUBSTITUTE(UPPER($O$3:$Q$20&amp;""),"⌢",""),"⌣",""),"⌵",""),"－",""),"-","")," ",""),"　","")="TP"&amp;UPPER($E23&amp;"")))*3+SUMPRODUCT(--(SUBSTITUTE(SUBSTITUTE(SUBSTITUTE(SUBSTITUTE(SUBSTITUTE(SUBSTITUTE(SUBSTITUTE(UPPER($S$3:$U$20&amp;""),"⌢",""),"⌣",""),"⌵",""),"－",""),"-","")," ",""),"　","")=UPPER($E23&amp;"")))+SUMPRODUCT(--(SUBSTITUTE(SUBSTITUTE(SUBSTITUTE(SUBSTITUTE(SUBSTITUTE(SUBSTITUTE(SUBSTITUTE(UPPER($S$3:$U$20&amp;""),"⌢",""),"⌣",""),"⌵",""),"－",""),"-","")," ",""),"　","")=UPPER($E23&amp;"")&amp;"DP"))*2+SUMPRODUCT(--(SUBSTITUTE(SUBSTITUTE(SUBSTITUTE(SUBSTITUTE(SUBSTITUTE(SUBSTITUTE(SUBSTITUTE(UPPER($S$3:$U$20&amp;""),"⌢",""),"⌣",""),"⌵",""),"－",""),"-","")," ",""),"　","")="DP"&amp;UPPER($E23&amp;"")))*2+SUMPRODUCT(--(SUBSTITUTE(SUBSTITUTE(SUBSTITUTE(SUBSTITUTE(SUBSTITUTE(SUBSTITUTE(SUBSTITUTE(UPPER($S$3:$U$20&amp;""),"⌢",""),"⌣",""),"⌵",""),"－",""),"-","")," ",""),"　","")=UPPER($E23&amp;"")&amp;"TP"))*3+SUMPRODUCT(--(SUBSTITUTE(SUBSTITUTE(SUBSTITUTE(SUBSTITUTE(SUBSTITUTE(SUBSTITUTE(SUBSTITUTE(UPPER($S$3:$U$20&amp;""),"⌢",""),"⌣",""),"⌵",""),"－",""),"-","")," ",""),"　","")="TP"&amp;UPPER($E23&amp;"")))*3+SUMPRODUCT(--(SUBSTITUTE(SUBSTITUTE(SUBSTITUTE(SUBSTITUTE(SUBSTITUTE(SUBSTITUTE(SUBSTITUTE(UPPER($W$3:$Y$20&amp;""),"⌢",""),"⌣",""),"⌵",""),"－",""),"-","")," ",""),"　","")=UPPER($E23&amp;"")))+SUMPRODUCT(--(SUBSTITUTE(SUBSTITUTE(SUBSTITUTE(SUBSTITUTE(SUBSTITUTE(SUBSTITUTE(SUBSTITUTE(UPPER($W$3:$Y$20&amp;""),"⌢",""),"⌣",""),"⌵",""),"－",""),"-","")," ",""),"　","")=UPPER($E23&amp;"")&amp;"DP"))*2+SUMPRODUCT(--(SUBSTITUTE(SUBSTITUTE(SUBSTITUTE(SUBSTITUTE(SUBSTITUTE(SUBSTITUTE(SUBSTITUTE(UPPER($W$3:$Y$20&amp;""),"⌢",""),"⌣",""),"⌵",""),"－",""),"-","")," ",""),"　","")="DP"&amp;UPPER($E23&amp;"")))*2+SUMPRODUCT(--(SUBSTITUTE(SUBSTITUTE(SUBSTITUTE(SUBSTITUTE(SUBSTITUTE(SUBSTITUTE(SUBSTITUTE(UPPER($W$3:$Y$20&amp;""),"⌢",""),"⌣",""),"⌵",""),"－",""),"-","")," ",""),"　","")=UPPER($E23&amp;"")&amp;"TP"))*3+SUMPRODUCT(--(SUBSTITUTE(SUBSTITUTE(SUBSTITUTE(SUBSTITUTE(SUBSTITUTE(SUBSTITUTE(SUBSTITUTE(UPPER($W$3:$Y$20&amp;""),"⌢",""),"⌣",""),"⌵",""),"－",""),"-","")," ",""),"　","")="TP"&amp;UPPER($E23&amp;"")))*3+SUMPRODUCT(--(SUBSTITUTE(SUBSTITUTE(SUBSTITUTE(SUBSTITUTE(SUBSTITUTE(SUBSTITUTE(SUBSTITUTE(UPPER($AA$3:$AC$20&amp;""),"⌢",""),"⌣",""),"⌵",""),"－",""),"-","")," ",""),"　","")=UPPER($E23&amp;"")))+SUMPRODUCT(--(SUBSTITUTE(SUBSTITUTE(SUBSTITUTE(SUBSTITUTE(SUBSTITUTE(SUBSTITUTE(SUBSTITUTE(UPPER($AA$3:$AC$20&amp;""),"⌢",""),"⌣",""),"⌵",""),"－",""),"-","")," ",""),"　","")=UPPER($E23&amp;"")&amp;"DP"))*2+SUMPRODUCT(--(SUBSTITUTE(SUBSTITUTE(SUBSTITUTE(SUBSTITUTE(SUBSTITUTE(SUBSTITUTE(SUBSTITUTE(UPPER($AA$3:$AC$20&amp;""),"⌢",""),"⌣",""),"⌵",""),"－",""),"-","")," ",""),"　","")="DP"&amp;UPPER($E23&amp;"")))*2+SUMPRODUCT(--(SUBSTITUTE(SUBSTITUTE(SUBSTITUTE(SUBSTITUTE(SUBSTITUTE(SUBSTITUTE(SUBSTITUTE(UPPER($AA$3:$AC$20&amp;""),"⌢",""),"⌣",""),"⌵",""),"－",""),"-","")," ",""),"　","")=UPPER($E23&amp;"")&amp;"TP"))*3+SUMPRODUCT(--(SUBSTITUTE(SUBSTITUTE(SUBSTITUTE(SUBSTITUTE(SUBSTITUTE(SUBSTITUTE(SUBSTITUTE(UPPER($AA$3:$AC$20&amp;""),"⌢",""),"⌣",""),"⌵",""),"－",""),"-","")," ",""),"　","")="TP"&amp;UPPER($E23&amp;"")))*3+SUMPRODUCT(--(SUBSTITUTE(SUBSTITUTE(SUBSTITUTE(SUBSTITUTE(SUBSTITUTE(SUBSTITUTE(SUBSTITUTE(UPPER($AE$3:$AG$20&amp;""),"⌢",""),"⌣",""),"⌵",""),"－",""),"-","")," ",""),"　","")=UPPER($E23&amp;"")))+SUMPRODUCT(--(SUBSTITUTE(SUBSTITUTE(SUBSTITUTE(SUBSTITUTE(SUBSTITUTE(SUBSTITUTE(SUBSTITUTE(UPPER($AE$3:$AG$20&amp;""),"⌢",""),"⌣",""),"⌵",""),"－",""),"-","")," ",""),"　","")=UPPER($E23&amp;"")&amp;"DP"))*2+SUMPRODUCT(--(SUBSTITUTE(SUBSTITUTE(SUBSTITUTE(SUBSTITUTE(SUBSTITUTE(SUBSTITUTE(SUBSTITUTE(UPPER($AE$3:$AG$20&amp;""),"⌢",""),"⌣",""),"⌵",""),"－",""),"-","")," ",""),"　","")="DP"&amp;UPPER($E23&amp;"")))*2+SUMPRODUCT(--(SUBSTITUTE(SUBSTITUTE(SUBSTITUTE(SUBSTITUTE(SUBSTITUTE(SUBSTITUTE(SUBSTITUTE(UPPER($AE$3:$AG$20&amp;""),"⌢",""),"⌣",""),"⌵",""),"－",""),"-","")," ",""),"　","")=UPPER($E23&amp;"")&amp;"TP"))*3+SUMPRODUCT(--(SUBSTITUTE(SUBSTITUTE(SUBSTITUTE(SUBSTITUTE(SUBSTITUTE(SUBSTITUTE(SUBSTITUTE(UPPER($AE$3:$AG$20&amp;""),"⌢",""),"⌣",""),"⌵",""),"－",""),"-","")," ",""),"　","")="TP"&amp;UPPER($E23&amp;"")))*3)</f>
        <v>0</v>
      </c>
      <c r="B23" s="58"/>
      <c r="C23" s="58"/>
      <c r="D23" s="275">
        <v>1</v>
      </c>
      <c r="E23" s="166">
        <v>0</v>
      </c>
      <c r="F23" s="167" t="s">
        <v>88</v>
      </c>
      <c r="G23" s="168" t="inlineStr">
        <is>
          <t>33 ⌣</t>
        </is>
      </c>
      <c r="H23" s="63"/>
      <c r="I23" s="47"/>
      <c r="J23" s="246"/>
      <c r="K23" s="168"/>
      <c r="L23" s="63" t="s">
        <v>183</v>
      </c>
      <c r="M23" s="47"/>
      <c r="N23" s="246"/>
      <c r="O23" s="168"/>
      <c r="P23" s="63"/>
      <c r="Q23" s="47"/>
      <c r="R23" s="246"/>
      <c r="S23" s="168"/>
      <c r="T23" s="63" t="inlineStr">
        <is>
          <t>R ⌣</t>
        </is>
      </c>
      <c r="U23" s="47"/>
      <c r="V23" s="246"/>
      <c r="W23" s="168"/>
      <c r="X23" s="63" t="s">
        <v>183</v>
      </c>
      <c r="Y23" s="47"/>
      <c r="Z23" s="246"/>
      <c r="AA23" s="168"/>
      <c r="AB23" s="63" t="s">
        <v>183</v>
      </c>
      <c r="AC23" s="47"/>
      <c r="AD23" s="246"/>
      <c r="AE23" s="63"/>
      <c r="AF23" s="63"/>
      <c r="AG23" s="47"/>
      <c r="AH23" s="246"/>
      <c r="AI23" s="44">
        <f>COUNTA(G23:I23,K23:M23,O23:Q23,S23:U23,W23:Y23,AA23:AC23,AE23:AG23)</f>
        <v>5</v>
      </c>
      <c r="AJ23" s="44">
        <f>SUMPRODUCT(--(SUBSTITUTE(SUBSTITUTE(SUBSTITUTE(SUBSTITUTE(SUBSTITUTE(SUBSTITUTE(SUBSTITUTE(UPPER(G23:AG23&amp;""),"⌢",""),"⌣",""),"⌵",""),"－",""),"-","")," ",""),"　","")="R"))+SUMPRODUCT(--(SUBSTITUTE(SUBSTITUTE(SUBSTITUTE(SUBSTITUTE(SUBSTITUTE(SUBSTITUTE(SUBSTITUTE(UPPER(G23:AG23&amp;""),"⌢",""),"⌣",""),"⌵",""),"－",""),"-","")," ",""),"　","")="HR"))*2</f>
        <v>1</v>
      </c>
      <c r="AK23" s="44">
        <f>COUNTIF(G23:AG23,"K")</f>
        <v>3</v>
      </c>
      <c r="AL23" s="44">
        <f>$A23</f>
        <v>0</v>
      </c>
      <c r="AM23" s="70" t="s">
        <v>20</v>
      </c>
      <c r="AO23" s="52">
        <v>0</v>
      </c>
      <c r="AP23" s="52" t="str" cm="1">
        <f t="array" ref="AP23:AP30">_xlfn.UNIQUE(SUBSTITUTE(SUBSTITUTE(F23:F40," DF",""),"DF",""))</f>
        <v>吳品逸</v>
      </c>
      <c r="AQ23" s="73">
        <f>SUMIF($F$23:$F$40,AP23,$AI$23:$AI$40)+SUMIF($F$23:$F$40,AP23&amp;" DF",$AI$23:$AI$40)+SUMIF($F$23:$F$40,AP23&amp;"DF",$AI$23:$AI$40)</f>
        <v>5</v>
      </c>
      <c r="AR23" s="73">
        <f>SUMIF($F$23:$F$40,AP23,$AJ$23:$AJ$40)+SUMIF($F$23:$F$40,AP23&amp;" DF",$AJ$23:$AJ$40)+SUMIF($F$23:$F$40,AP23&amp;"DF",$AJ$23:$AJ$40)</f>
        <v>1</v>
      </c>
      <c r="AS23" s="73">
        <f>SUMIF($F$23:$F$40,AP23,$AK$23:$AK$40)+SUMIF($F$23:$F$40,AP23&amp;" DF",$AK$23:$AK$40)+SUMIF($F$23:$F$40,AP23&amp;"DF",$AK$23:$AK$40)</f>
        <v>3</v>
      </c>
      <c r="AT23" s="73">
        <f>SUMIF($F$23:$F$40,AP23,$AL$23:$AL$40)+SUMIF($F$23:$F$40,AP23&amp;" DF",$AL$23:$AL$40)+SUMIF($F$23:$F$40,AP23&amp;"DF",$AL$23:$AL$40)</f>
        <v>0</v>
      </c>
      <c r="AW23" s="1"/>
      <c r="AX23" s="113"/>
    </row>
    <row r="24" spans="1:54" ht="15" customHeight="1" thickBot="1">
      <c r="A24" s="58">
        <f>IF($E24="",0,SUMPRODUCT(--(SUBSTITUTE(SUBSTITUTE(SUBSTITUTE(SUBSTITUTE(SUBSTITUTE(SUBSTITUTE(SUBSTITUTE(UPPER($G$3:$I$20&amp;""),"⌢",""),"⌣",""),"⌵",""),"－",""),"-","")," ",""),"　","")=UPPER($E24&amp;"")))+SUMPRODUCT(--(SUBSTITUTE(SUBSTITUTE(SUBSTITUTE(SUBSTITUTE(SUBSTITUTE(SUBSTITUTE(SUBSTITUTE(UPPER($G$3:$I$20&amp;""),"⌢",""),"⌣",""),"⌵",""),"－",""),"-","")," ",""),"　","")=UPPER($E24&amp;"")&amp;"DP"))*2+SUMPRODUCT(--(SUBSTITUTE(SUBSTITUTE(SUBSTITUTE(SUBSTITUTE(SUBSTITUTE(SUBSTITUTE(SUBSTITUTE(UPPER($G$3:$I$20&amp;""),"⌢",""),"⌣",""),"⌵",""),"－",""),"-","")," ",""),"　","")="DP"&amp;UPPER($E24&amp;"")))*2+SUMPRODUCT(--(SUBSTITUTE(SUBSTITUTE(SUBSTITUTE(SUBSTITUTE(SUBSTITUTE(SUBSTITUTE(SUBSTITUTE(UPPER($G$3:$I$20&amp;""),"⌢",""),"⌣",""),"⌵",""),"－",""),"-","")," ",""),"　","")=UPPER($E24&amp;"")&amp;"TP"))*3+SUMPRODUCT(--(SUBSTITUTE(SUBSTITUTE(SUBSTITUTE(SUBSTITUTE(SUBSTITUTE(SUBSTITUTE(SUBSTITUTE(UPPER($G$3:$I$20&amp;""),"⌢",""),"⌣",""),"⌵",""),"－",""),"-","")," ",""),"　","")="TP"&amp;UPPER($E24&amp;"")))*3+SUMPRODUCT(--(SUBSTITUTE(SUBSTITUTE(SUBSTITUTE(SUBSTITUTE(SUBSTITUTE(SUBSTITUTE(SUBSTITUTE(UPPER($K$3:$M$20&amp;""),"⌢",""),"⌣",""),"⌵",""),"－",""),"-","")," ",""),"　","")=UPPER($E24&amp;"")))+SUMPRODUCT(--(SUBSTITUTE(SUBSTITUTE(SUBSTITUTE(SUBSTITUTE(SUBSTITUTE(SUBSTITUTE(SUBSTITUTE(UPPER($K$3:$M$20&amp;""),"⌢",""),"⌣",""),"⌵",""),"－",""),"-","")," ",""),"　","")=UPPER($E24&amp;"")&amp;"DP"))*2+SUMPRODUCT(--(SUBSTITUTE(SUBSTITUTE(SUBSTITUTE(SUBSTITUTE(SUBSTITUTE(SUBSTITUTE(SUBSTITUTE(UPPER($K$3:$M$20&amp;""),"⌢",""),"⌣",""),"⌵",""),"－",""),"-","")," ",""),"　","")="DP"&amp;UPPER($E24&amp;"")))*2+SUMPRODUCT(--(SUBSTITUTE(SUBSTITUTE(SUBSTITUTE(SUBSTITUTE(SUBSTITUTE(SUBSTITUTE(SUBSTITUTE(UPPER($K$3:$M$20&amp;""),"⌢",""),"⌣",""),"⌵",""),"－",""),"-","")," ",""),"　","")=UPPER($E24&amp;"")&amp;"TP"))*3+SUMPRODUCT(--(SUBSTITUTE(SUBSTITUTE(SUBSTITUTE(SUBSTITUTE(SUBSTITUTE(SUBSTITUTE(SUBSTITUTE(UPPER($K$3:$M$20&amp;""),"⌢",""),"⌣",""),"⌵",""),"－",""),"-","")," ",""),"　","")="TP"&amp;UPPER($E24&amp;"")))*3+SUMPRODUCT(--(SUBSTITUTE(SUBSTITUTE(SUBSTITUTE(SUBSTITUTE(SUBSTITUTE(SUBSTITUTE(SUBSTITUTE(UPPER($O$3:$Q$20&amp;""),"⌢",""),"⌣",""),"⌵",""),"－",""),"-","")," ",""),"　","")=UPPER($E24&amp;"")))+SUMPRODUCT(--(SUBSTITUTE(SUBSTITUTE(SUBSTITUTE(SUBSTITUTE(SUBSTITUTE(SUBSTITUTE(SUBSTITUTE(UPPER($O$3:$Q$20&amp;""),"⌢",""),"⌣",""),"⌵",""),"－",""),"-","")," ",""),"　","")=UPPER($E24&amp;"")&amp;"DP"))*2+SUMPRODUCT(--(SUBSTITUTE(SUBSTITUTE(SUBSTITUTE(SUBSTITUTE(SUBSTITUTE(SUBSTITUTE(SUBSTITUTE(UPPER($O$3:$Q$20&amp;""),"⌢",""),"⌣",""),"⌵",""),"－",""),"-","")," ",""),"　","")="DP"&amp;UPPER($E24&amp;"")))*2+SUMPRODUCT(--(SUBSTITUTE(SUBSTITUTE(SUBSTITUTE(SUBSTITUTE(SUBSTITUTE(SUBSTITUTE(SUBSTITUTE(UPPER($O$3:$Q$20&amp;""),"⌢",""),"⌣",""),"⌵",""),"－",""),"-","")," ",""),"　","")=UPPER($E24&amp;"")&amp;"TP"))*3+SUMPRODUCT(--(SUBSTITUTE(SUBSTITUTE(SUBSTITUTE(SUBSTITUTE(SUBSTITUTE(SUBSTITUTE(SUBSTITUTE(UPPER($O$3:$Q$20&amp;""),"⌢",""),"⌣",""),"⌵",""),"－",""),"-","")," ",""),"　","")="TP"&amp;UPPER($E24&amp;"")))*3+SUMPRODUCT(--(SUBSTITUTE(SUBSTITUTE(SUBSTITUTE(SUBSTITUTE(SUBSTITUTE(SUBSTITUTE(SUBSTITUTE(UPPER($S$3:$U$20&amp;""),"⌢",""),"⌣",""),"⌵",""),"－",""),"-","")," ",""),"　","")=UPPER($E24&amp;"")))+SUMPRODUCT(--(SUBSTITUTE(SUBSTITUTE(SUBSTITUTE(SUBSTITUTE(SUBSTITUTE(SUBSTITUTE(SUBSTITUTE(UPPER($S$3:$U$20&amp;""),"⌢",""),"⌣",""),"⌵",""),"－",""),"-","")," ",""),"　","")=UPPER($E24&amp;"")&amp;"DP"))*2+SUMPRODUCT(--(SUBSTITUTE(SUBSTITUTE(SUBSTITUTE(SUBSTITUTE(SUBSTITUTE(SUBSTITUTE(SUBSTITUTE(UPPER($S$3:$U$20&amp;""),"⌢",""),"⌣",""),"⌵",""),"－",""),"-","")," ",""),"　","")="DP"&amp;UPPER($E24&amp;"")))*2+SUMPRODUCT(--(SUBSTITUTE(SUBSTITUTE(SUBSTITUTE(SUBSTITUTE(SUBSTITUTE(SUBSTITUTE(SUBSTITUTE(UPPER($S$3:$U$20&amp;""),"⌢",""),"⌣",""),"⌵",""),"－",""),"-","")," ",""),"　","")=UPPER($E24&amp;"")&amp;"TP"))*3+SUMPRODUCT(--(SUBSTITUTE(SUBSTITUTE(SUBSTITUTE(SUBSTITUTE(SUBSTITUTE(SUBSTITUTE(SUBSTITUTE(UPPER($S$3:$U$20&amp;""),"⌢",""),"⌣",""),"⌵",""),"－",""),"-","")," ",""),"　","")="TP"&amp;UPPER($E24&amp;"")))*3+SUMPRODUCT(--(SUBSTITUTE(SUBSTITUTE(SUBSTITUTE(SUBSTITUTE(SUBSTITUTE(SUBSTITUTE(SUBSTITUTE(UPPER($W$3:$Y$20&amp;""),"⌢",""),"⌣",""),"⌵",""),"－",""),"-","")," ",""),"　","")=UPPER($E24&amp;"")))+SUMPRODUCT(--(SUBSTITUTE(SUBSTITUTE(SUBSTITUTE(SUBSTITUTE(SUBSTITUTE(SUBSTITUTE(SUBSTITUTE(UPPER($W$3:$Y$20&amp;""),"⌢",""),"⌣",""),"⌵",""),"－",""),"-","")," ",""),"　","")=UPPER($E24&amp;"")&amp;"DP"))*2+SUMPRODUCT(--(SUBSTITUTE(SUBSTITUTE(SUBSTITUTE(SUBSTITUTE(SUBSTITUTE(SUBSTITUTE(SUBSTITUTE(UPPER($W$3:$Y$20&amp;""),"⌢",""),"⌣",""),"⌵",""),"－",""),"-","")," ",""),"　","")="DP"&amp;UPPER($E24&amp;"")))*2+SUMPRODUCT(--(SUBSTITUTE(SUBSTITUTE(SUBSTITUTE(SUBSTITUTE(SUBSTITUTE(SUBSTITUTE(SUBSTITUTE(UPPER($W$3:$Y$20&amp;""),"⌢",""),"⌣",""),"⌵",""),"－",""),"-","")," ",""),"　","")=UPPER($E24&amp;"")&amp;"TP"))*3+SUMPRODUCT(--(SUBSTITUTE(SUBSTITUTE(SUBSTITUTE(SUBSTITUTE(SUBSTITUTE(SUBSTITUTE(SUBSTITUTE(UPPER($W$3:$Y$20&amp;""),"⌢",""),"⌣",""),"⌵",""),"－",""),"-","")," ",""),"　","")="TP"&amp;UPPER($E24&amp;"")))*3+SUMPRODUCT(--(SUBSTITUTE(SUBSTITUTE(SUBSTITUTE(SUBSTITUTE(SUBSTITUTE(SUBSTITUTE(SUBSTITUTE(UPPER($AA$3:$AC$20&amp;""),"⌢",""),"⌣",""),"⌵",""),"－",""),"-","")," ",""),"　","")=UPPER($E24&amp;"")))+SUMPRODUCT(--(SUBSTITUTE(SUBSTITUTE(SUBSTITUTE(SUBSTITUTE(SUBSTITUTE(SUBSTITUTE(SUBSTITUTE(UPPER($AA$3:$AC$20&amp;""),"⌢",""),"⌣",""),"⌵",""),"－",""),"-","")," ",""),"　","")=UPPER($E24&amp;"")&amp;"DP"))*2+SUMPRODUCT(--(SUBSTITUTE(SUBSTITUTE(SUBSTITUTE(SUBSTITUTE(SUBSTITUTE(SUBSTITUTE(SUBSTITUTE(UPPER($AA$3:$AC$20&amp;""),"⌢",""),"⌣",""),"⌵",""),"－",""),"-","")," ",""),"　","")="DP"&amp;UPPER($E24&amp;"")))*2+SUMPRODUCT(--(SUBSTITUTE(SUBSTITUTE(SUBSTITUTE(SUBSTITUTE(SUBSTITUTE(SUBSTITUTE(SUBSTITUTE(UPPER($AA$3:$AC$20&amp;""),"⌢",""),"⌣",""),"⌵",""),"－",""),"-","")," ",""),"　","")=UPPER($E24&amp;"")&amp;"TP"))*3+SUMPRODUCT(--(SUBSTITUTE(SUBSTITUTE(SUBSTITUTE(SUBSTITUTE(SUBSTITUTE(SUBSTITUTE(SUBSTITUTE(UPPER($AA$3:$AC$20&amp;""),"⌢",""),"⌣",""),"⌵",""),"－",""),"-","")," ",""),"　","")="TP"&amp;UPPER($E24&amp;"")))*3+SUMPRODUCT(--(SUBSTITUTE(SUBSTITUTE(SUBSTITUTE(SUBSTITUTE(SUBSTITUTE(SUBSTITUTE(SUBSTITUTE(UPPER($AE$3:$AG$20&amp;""),"⌢",""),"⌣",""),"⌵",""),"－",""),"-","")," ",""),"　","")=UPPER($E24&amp;"")))+SUMPRODUCT(--(SUBSTITUTE(SUBSTITUTE(SUBSTITUTE(SUBSTITUTE(SUBSTITUTE(SUBSTITUTE(SUBSTITUTE(UPPER($AE$3:$AG$20&amp;""),"⌢",""),"⌣",""),"⌵",""),"－",""),"-","")," ",""),"　","")=UPPER($E24&amp;"")&amp;"DP"))*2+SUMPRODUCT(--(SUBSTITUTE(SUBSTITUTE(SUBSTITUTE(SUBSTITUTE(SUBSTITUTE(SUBSTITUTE(SUBSTITUTE(UPPER($AE$3:$AG$20&amp;""),"⌢",""),"⌣",""),"⌵",""),"－",""),"-","")," ",""),"　","")="DP"&amp;UPPER($E24&amp;"")))*2+SUMPRODUCT(--(SUBSTITUTE(SUBSTITUTE(SUBSTITUTE(SUBSTITUTE(SUBSTITUTE(SUBSTITUTE(SUBSTITUTE(UPPER($AE$3:$AG$20&amp;""),"⌢",""),"⌣",""),"⌵",""),"－",""),"-","")," ",""),"　","")=UPPER($E24&amp;"")&amp;"TP"))*3+SUMPRODUCT(--(SUBSTITUTE(SUBSTITUTE(SUBSTITUTE(SUBSTITUTE(SUBSTITUTE(SUBSTITUTE(SUBSTITUTE(UPPER($AE$3:$AG$20&amp;""),"⌢",""),"⌣",""),"⌵",""),"－",""),"-","")," ",""),"　","")="TP"&amp;UPPER($E24&amp;"")))*3)</f>
        <v>0</v>
      </c>
      <c r="B24" s="58"/>
      <c r="C24" s="58"/>
      <c r="D24" s="275"/>
      <c r="E24" s="166"/>
      <c r="F24" s="169"/>
      <c r="G24" s="170"/>
      <c r="H24" s="171"/>
      <c r="I24" s="75"/>
      <c r="J24" s="8"/>
      <c r="K24" s="170"/>
      <c r="L24" s="171"/>
      <c r="M24" s="75"/>
      <c r="N24" s="8"/>
      <c r="O24" s="170"/>
      <c r="P24" s="171"/>
      <c r="Q24" s="75"/>
      <c r="R24" s="8"/>
      <c r="S24" s="170"/>
      <c r="T24" s="171"/>
      <c r="U24" s="75"/>
      <c r="V24" s="8"/>
      <c r="W24" s="170"/>
      <c r="X24" s="171"/>
      <c r="Y24" s="75"/>
      <c r="Z24" s="8"/>
      <c r="AA24" s="170"/>
      <c r="AB24" s="171"/>
      <c r="AC24" s="75"/>
      <c r="AD24" s="8"/>
      <c r="AE24" s="171"/>
      <c r="AF24" s="171"/>
      <c r="AG24" s="75"/>
      <c r="AH24" s="8"/>
      <c r="AI24" s="44">
        <f t="shared" ref="AI24:AI40" si="20">COUNTA(G24:I24,K24:M24,O24:Q24,S24:U24,W24:Y24,AA24:AC24,AE24:AG24)</f>
        <v>0</v>
      </c>
      <c r="AJ24" s="44">
        <f>SUMPRODUCT(--(SUBSTITUTE(SUBSTITUTE(SUBSTITUTE(SUBSTITUTE(SUBSTITUTE(SUBSTITUTE(SUBSTITUTE(UPPER(G24:AG24&amp;""),"⌢",""),"⌣",""),"⌵",""),"－",""),"-","")," ",""),"　","")="R"))+SUMPRODUCT(--(SUBSTITUTE(SUBSTITUTE(SUBSTITUTE(SUBSTITUTE(SUBSTITUTE(SUBSTITUTE(SUBSTITUTE(UPPER(G24:AG24&amp;""),"⌢",""),"⌣",""),"⌵",""),"－",""),"-","")," ",""),"　","")="HR"))*2</f>
        <v>0</v>
      </c>
      <c r="AK24" s="44">
        <f t="shared" ref="AK24:AK40" si="22">COUNTIF(G24:AG24,"K")</f>
        <v>0</v>
      </c>
      <c r="AL24" s="44">
        <f>$A24</f>
        <v>0</v>
      </c>
      <c r="AM24" s="66" t="s">
        <v>33</v>
      </c>
      <c r="AO24" s="52"/>
      <c r="AP24" s="52" t="str">
        <v/>
      </c>
      <c r="AQ24" s="73">
        <f>SUMIF($F$23:$F$40,AP24,$AI$23:$AI$40)+SUMIF($F$23:$F$40,AP24&amp;" DF",$AI$23:$AI$40)+SUMIF($F$23:$F$40,AP24&amp;"DF",$AI$23:$AI$40)</f>
        <v>0</v>
      </c>
      <c r="AR24" s="73">
        <f>SUMIF($F$23:$F$40,AP24,$AJ$23:$AJ$40)+SUMIF($F$23:$F$40,AP24&amp;" DF",$AJ$23:$AJ$40)+SUMIF($F$23:$F$40,AP24&amp;"DF",$AJ$23:$AJ$40)</f>
        <v>0</v>
      </c>
      <c r="AS24" s="73">
        <f>SUMIF($F$23:$F$40,AP24,$AK$23:$AK$40)+SUMIF($F$23:$F$40,AP24&amp;" DF",$AK$23:$AK$40)+SUMIF($F$23:$F$40,AP24&amp;"DF",$AK$23:$AK$40)</f>
        <v>0</v>
      </c>
      <c r="AT24" s="73">
        <f>SUMIF($F$23:$F$40,AP24,$AL$23:$AL$40)+SUMIF($F$23:$F$40,AP24&amp;" DF",$AL$23:$AL$40)+SUMIF($F$23:$F$40,AP24&amp;"DF",$AL$23:$AL$40)</f>
        <v>0</v>
      </c>
      <c r="AV24" s="1"/>
      <c r="AW24" s="1"/>
      <c r="AX24" s="198"/>
    </row>
    <row r="25" spans="1:54" ht="15" customHeight="1">
      <c r="A25" s="58">
        <f>IF($E25="",0,SUMPRODUCT(--(SUBSTITUTE(SUBSTITUTE(SUBSTITUTE(SUBSTITUTE(SUBSTITUTE(SUBSTITUTE(SUBSTITUTE(UPPER($G$3:$I$20&amp;""),"⌢",""),"⌣",""),"⌵",""),"－",""),"-","")," ",""),"　","")=UPPER($E25&amp;"")))+SUMPRODUCT(--(SUBSTITUTE(SUBSTITUTE(SUBSTITUTE(SUBSTITUTE(SUBSTITUTE(SUBSTITUTE(SUBSTITUTE(UPPER($G$3:$I$20&amp;""),"⌢",""),"⌣",""),"⌵",""),"－",""),"-","")," ",""),"　","")=UPPER($E25&amp;"")&amp;"DP"))*2+SUMPRODUCT(--(SUBSTITUTE(SUBSTITUTE(SUBSTITUTE(SUBSTITUTE(SUBSTITUTE(SUBSTITUTE(SUBSTITUTE(UPPER($G$3:$I$20&amp;""),"⌢",""),"⌣",""),"⌵",""),"－",""),"-","")," ",""),"　","")="DP"&amp;UPPER($E25&amp;"")))*2+SUMPRODUCT(--(SUBSTITUTE(SUBSTITUTE(SUBSTITUTE(SUBSTITUTE(SUBSTITUTE(SUBSTITUTE(SUBSTITUTE(UPPER($G$3:$I$20&amp;""),"⌢",""),"⌣",""),"⌵",""),"－",""),"-","")," ",""),"　","")=UPPER($E25&amp;"")&amp;"TP"))*3+SUMPRODUCT(--(SUBSTITUTE(SUBSTITUTE(SUBSTITUTE(SUBSTITUTE(SUBSTITUTE(SUBSTITUTE(SUBSTITUTE(UPPER($G$3:$I$20&amp;""),"⌢",""),"⌣",""),"⌵",""),"－",""),"-","")," ",""),"　","")="TP"&amp;UPPER($E25&amp;"")))*3+SUMPRODUCT(--(SUBSTITUTE(SUBSTITUTE(SUBSTITUTE(SUBSTITUTE(SUBSTITUTE(SUBSTITUTE(SUBSTITUTE(UPPER($K$3:$M$20&amp;""),"⌢",""),"⌣",""),"⌵",""),"－",""),"-","")," ",""),"　","")=UPPER($E25&amp;"")))+SUMPRODUCT(--(SUBSTITUTE(SUBSTITUTE(SUBSTITUTE(SUBSTITUTE(SUBSTITUTE(SUBSTITUTE(SUBSTITUTE(UPPER($K$3:$M$20&amp;""),"⌢",""),"⌣",""),"⌵",""),"－",""),"-","")," ",""),"　","")=UPPER($E25&amp;"")&amp;"DP"))*2+SUMPRODUCT(--(SUBSTITUTE(SUBSTITUTE(SUBSTITUTE(SUBSTITUTE(SUBSTITUTE(SUBSTITUTE(SUBSTITUTE(UPPER($K$3:$M$20&amp;""),"⌢",""),"⌣",""),"⌵",""),"－",""),"-","")," ",""),"　","")="DP"&amp;UPPER($E25&amp;"")))*2+SUMPRODUCT(--(SUBSTITUTE(SUBSTITUTE(SUBSTITUTE(SUBSTITUTE(SUBSTITUTE(SUBSTITUTE(SUBSTITUTE(UPPER($K$3:$M$20&amp;""),"⌢",""),"⌣",""),"⌵",""),"－",""),"-","")," ",""),"　","")=UPPER($E25&amp;"")&amp;"TP"))*3+SUMPRODUCT(--(SUBSTITUTE(SUBSTITUTE(SUBSTITUTE(SUBSTITUTE(SUBSTITUTE(SUBSTITUTE(SUBSTITUTE(UPPER($K$3:$M$20&amp;""),"⌢",""),"⌣",""),"⌵",""),"－",""),"-","")," ",""),"　","")="TP"&amp;UPPER($E25&amp;"")))*3+SUMPRODUCT(--(SUBSTITUTE(SUBSTITUTE(SUBSTITUTE(SUBSTITUTE(SUBSTITUTE(SUBSTITUTE(SUBSTITUTE(UPPER($O$3:$Q$20&amp;""),"⌢",""),"⌣",""),"⌵",""),"－",""),"-","")," ",""),"　","")=UPPER($E25&amp;"")))+SUMPRODUCT(--(SUBSTITUTE(SUBSTITUTE(SUBSTITUTE(SUBSTITUTE(SUBSTITUTE(SUBSTITUTE(SUBSTITUTE(UPPER($O$3:$Q$20&amp;""),"⌢",""),"⌣",""),"⌵",""),"－",""),"-","")," ",""),"　","")=UPPER($E25&amp;"")&amp;"DP"))*2+SUMPRODUCT(--(SUBSTITUTE(SUBSTITUTE(SUBSTITUTE(SUBSTITUTE(SUBSTITUTE(SUBSTITUTE(SUBSTITUTE(UPPER($O$3:$Q$20&amp;""),"⌢",""),"⌣",""),"⌵",""),"－",""),"-","")," ",""),"　","")="DP"&amp;UPPER($E25&amp;"")))*2+SUMPRODUCT(--(SUBSTITUTE(SUBSTITUTE(SUBSTITUTE(SUBSTITUTE(SUBSTITUTE(SUBSTITUTE(SUBSTITUTE(UPPER($O$3:$Q$20&amp;""),"⌢",""),"⌣",""),"⌵",""),"－",""),"-","")," ",""),"　","")=UPPER($E25&amp;"")&amp;"TP"))*3+SUMPRODUCT(--(SUBSTITUTE(SUBSTITUTE(SUBSTITUTE(SUBSTITUTE(SUBSTITUTE(SUBSTITUTE(SUBSTITUTE(UPPER($O$3:$Q$20&amp;""),"⌢",""),"⌣",""),"⌵",""),"－",""),"-","")," ",""),"　","")="TP"&amp;UPPER($E25&amp;"")))*3+SUMPRODUCT(--(SUBSTITUTE(SUBSTITUTE(SUBSTITUTE(SUBSTITUTE(SUBSTITUTE(SUBSTITUTE(SUBSTITUTE(UPPER($S$3:$U$20&amp;""),"⌢",""),"⌣",""),"⌵",""),"－",""),"-","")," ",""),"　","")=UPPER($E25&amp;"")))+SUMPRODUCT(--(SUBSTITUTE(SUBSTITUTE(SUBSTITUTE(SUBSTITUTE(SUBSTITUTE(SUBSTITUTE(SUBSTITUTE(UPPER($S$3:$U$20&amp;""),"⌢",""),"⌣",""),"⌵",""),"－",""),"-","")," ",""),"　","")=UPPER($E25&amp;"")&amp;"DP"))*2+SUMPRODUCT(--(SUBSTITUTE(SUBSTITUTE(SUBSTITUTE(SUBSTITUTE(SUBSTITUTE(SUBSTITUTE(SUBSTITUTE(UPPER($S$3:$U$20&amp;""),"⌢",""),"⌣",""),"⌵",""),"－",""),"-","")," ",""),"　","")="DP"&amp;UPPER($E25&amp;"")))*2+SUMPRODUCT(--(SUBSTITUTE(SUBSTITUTE(SUBSTITUTE(SUBSTITUTE(SUBSTITUTE(SUBSTITUTE(SUBSTITUTE(UPPER($S$3:$U$20&amp;""),"⌢",""),"⌣",""),"⌵",""),"－",""),"-","")," ",""),"　","")=UPPER($E25&amp;"")&amp;"TP"))*3+SUMPRODUCT(--(SUBSTITUTE(SUBSTITUTE(SUBSTITUTE(SUBSTITUTE(SUBSTITUTE(SUBSTITUTE(SUBSTITUTE(UPPER($S$3:$U$20&amp;""),"⌢",""),"⌣",""),"⌵",""),"－",""),"-","")," ",""),"　","")="TP"&amp;UPPER($E25&amp;"")))*3+SUMPRODUCT(--(SUBSTITUTE(SUBSTITUTE(SUBSTITUTE(SUBSTITUTE(SUBSTITUTE(SUBSTITUTE(SUBSTITUTE(UPPER($W$3:$Y$20&amp;""),"⌢",""),"⌣",""),"⌵",""),"－",""),"-","")," ",""),"　","")=UPPER($E25&amp;"")))+SUMPRODUCT(--(SUBSTITUTE(SUBSTITUTE(SUBSTITUTE(SUBSTITUTE(SUBSTITUTE(SUBSTITUTE(SUBSTITUTE(UPPER($W$3:$Y$20&amp;""),"⌢",""),"⌣",""),"⌵",""),"－",""),"-","")," ",""),"　","")=UPPER($E25&amp;"")&amp;"DP"))*2+SUMPRODUCT(--(SUBSTITUTE(SUBSTITUTE(SUBSTITUTE(SUBSTITUTE(SUBSTITUTE(SUBSTITUTE(SUBSTITUTE(UPPER($W$3:$Y$20&amp;""),"⌢",""),"⌣",""),"⌵",""),"－",""),"-","")," ",""),"　","")="DP"&amp;UPPER($E25&amp;"")))*2+SUMPRODUCT(--(SUBSTITUTE(SUBSTITUTE(SUBSTITUTE(SUBSTITUTE(SUBSTITUTE(SUBSTITUTE(SUBSTITUTE(UPPER($W$3:$Y$20&amp;""),"⌢",""),"⌣",""),"⌵",""),"－",""),"-","")," ",""),"　","")=UPPER($E25&amp;"")&amp;"TP"))*3+SUMPRODUCT(--(SUBSTITUTE(SUBSTITUTE(SUBSTITUTE(SUBSTITUTE(SUBSTITUTE(SUBSTITUTE(SUBSTITUTE(UPPER($W$3:$Y$20&amp;""),"⌢",""),"⌣",""),"⌵",""),"－",""),"-","")," ",""),"　","")="TP"&amp;UPPER($E25&amp;"")))*3+SUMPRODUCT(--(SUBSTITUTE(SUBSTITUTE(SUBSTITUTE(SUBSTITUTE(SUBSTITUTE(SUBSTITUTE(SUBSTITUTE(UPPER($AA$3:$AC$20&amp;""),"⌢",""),"⌣",""),"⌵",""),"－",""),"-","")," ",""),"　","")=UPPER($E25&amp;"")))+SUMPRODUCT(--(SUBSTITUTE(SUBSTITUTE(SUBSTITUTE(SUBSTITUTE(SUBSTITUTE(SUBSTITUTE(SUBSTITUTE(UPPER($AA$3:$AC$20&amp;""),"⌢",""),"⌣",""),"⌵",""),"－",""),"-","")," ",""),"　","")=UPPER($E25&amp;"")&amp;"DP"))*2+SUMPRODUCT(--(SUBSTITUTE(SUBSTITUTE(SUBSTITUTE(SUBSTITUTE(SUBSTITUTE(SUBSTITUTE(SUBSTITUTE(UPPER($AA$3:$AC$20&amp;""),"⌢",""),"⌣",""),"⌵",""),"－",""),"-","")," ",""),"　","")="DP"&amp;UPPER($E25&amp;"")))*2+SUMPRODUCT(--(SUBSTITUTE(SUBSTITUTE(SUBSTITUTE(SUBSTITUTE(SUBSTITUTE(SUBSTITUTE(SUBSTITUTE(UPPER($AA$3:$AC$20&amp;""),"⌢",""),"⌣",""),"⌵",""),"－",""),"-","")," ",""),"　","")=UPPER($E25&amp;"")&amp;"TP"))*3+SUMPRODUCT(--(SUBSTITUTE(SUBSTITUTE(SUBSTITUTE(SUBSTITUTE(SUBSTITUTE(SUBSTITUTE(SUBSTITUTE(UPPER($AA$3:$AC$20&amp;""),"⌢",""),"⌣",""),"⌵",""),"－",""),"-","")," ",""),"　","")="TP"&amp;UPPER($E25&amp;"")))*3+SUMPRODUCT(--(SUBSTITUTE(SUBSTITUTE(SUBSTITUTE(SUBSTITUTE(SUBSTITUTE(SUBSTITUTE(SUBSTITUTE(UPPER($AE$3:$AG$20&amp;""),"⌢",""),"⌣",""),"⌵",""),"－",""),"-","")," ",""),"　","")=UPPER($E25&amp;"")))+SUMPRODUCT(--(SUBSTITUTE(SUBSTITUTE(SUBSTITUTE(SUBSTITUTE(SUBSTITUTE(SUBSTITUTE(SUBSTITUTE(UPPER($AE$3:$AG$20&amp;""),"⌢",""),"⌣",""),"⌵",""),"－",""),"-","")," ",""),"　","")=UPPER($E25&amp;"")&amp;"DP"))*2+SUMPRODUCT(--(SUBSTITUTE(SUBSTITUTE(SUBSTITUTE(SUBSTITUTE(SUBSTITUTE(SUBSTITUTE(SUBSTITUTE(UPPER($AE$3:$AG$20&amp;""),"⌢",""),"⌣",""),"⌵",""),"－",""),"-","")," ",""),"　","")="DP"&amp;UPPER($E25&amp;"")))*2+SUMPRODUCT(--(SUBSTITUTE(SUBSTITUTE(SUBSTITUTE(SUBSTITUTE(SUBSTITUTE(SUBSTITUTE(SUBSTITUTE(UPPER($AE$3:$AG$20&amp;""),"⌢",""),"⌣",""),"⌵",""),"－",""),"-","")," ",""),"　","")=UPPER($E25&amp;"")&amp;"TP"))*3+SUMPRODUCT(--(SUBSTITUTE(SUBSTITUTE(SUBSTITUTE(SUBSTITUTE(SUBSTITUTE(SUBSTITUTE(SUBSTITUTE(UPPER($AE$3:$AG$20&amp;""),"⌢",""),"⌣",""),"⌵",""),"－",""),"-","")," ",""),"　","")="TP"&amp;UPPER($E25&amp;"")))*3)</f>
        <v>0</v>
      </c>
      <c r="B25" s="58"/>
      <c r="C25" s="58"/>
      <c r="D25" s="276"/>
      <c r="E25" s="166"/>
      <c r="F25" s="169"/>
      <c r="G25" s="172"/>
      <c r="H25" s="173"/>
      <c r="I25" s="76"/>
      <c r="J25" s="8"/>
      <c r="K25" s="172"/>
      <c r="L25" s="173"/>
      <c r="M25" s="76"/>
      <c r="N25" s="8"/>
      <c r="O25" s="172"/>
      <c r="P25" s="173"/>
      <c r="Q25" s="76"/>
      <c r="R25" s="8"/>
      <c r="S25" s="172"/>
      <c r="T25" s="173"/>
      <c r="U25" s="76"/>
      <c r="V25" s="8"/>
      <c r="W25" s="172"/>
      <c r="X25" s="173"/>
      <c r="Y25" s="76"/>
      <c r="Z25" s="8"/>
      <c r="AA25" s="172"/>
      <c r="AB25" s="173"/>
      <c r="AC25" s="76"/>
      <c r="AD25" s="8"/>
      <c r="AE25" s="173"/>
      <c r="AF25" s="173"/>
      <c r="AG25" s="76"/>
      <c r="AH25" s="8"/>
      <c r="AI25" s="44">
        <f t="shared" si="20"/>
        <v>0</v>
      </c>
      <c r="AJ25" s="44">
        <f>SUMPRODUCT(--(SUBSTITUTE(SUBSTITUTE(SUBSTITUTE(SUBSTITUTE(SUBSTITUTE(SUBSTITUTE(SUBSTITUTE(UPPER(G25:AG25&amp;""),"⌢",""),"⌣",""),"⌵",""),"－",""),"-","")," ",""),"　","")="R"))+SUMPRODUCT(--(SUBSTITUTE(SUBSTITUTE(SUBSTITUTE(SUBSTITUTE(SUBSTITUTE(SUBSTITUTE(SUBSTITUTE(UPPER(G25:AG25&amp;""),"⌢",""),"⌣",""),"⌵",""),"－",""),"-","")," ",""),"　","")="HR"))*2</f>
        <v>0</v>
      </c>
      <c r="AK25" s="44">
        <f t="shared" si="22"/>
        <v>0</v>
      </c>
      <c r="AL25" s="44">
        <f>$A25</f>
        <v>0</v>
      </c>
      <c r="AM25" s="66"/>
      <c r="AO25" s="52">
        <v>18</v>
      </c>
      <c r="AP25" s="52" t="str">
        <v>梁耿縉</v>
      </c>
      <c r="AQ25" s="73">
        <f>SUMIF($F$23:$F$40,AP25,$AI$23:$AI$40)+SUMIF($F$23:$F$40,AP25&amp;" DF",$AI$23:$AI$40)+SUMIF($F$23:$F$40,AP25&amp;"DF",$AI$23:$AI$40)</f>
        <v>4</v>
      </c>
      <c r="AR25" s="73">
        <f>SUMIF($F$23:$F$40,AP25,$AJ$23:$AJ$40)+SUMIF($F$23:$F$40,AP25&amp;" DF",$AJ$23:$AJ$40)+SUMIF($F$23:$F$40,AP25&amp;"DF",$AJ$23:$AJ$40)</f>
        <v>3</v>
      </c>
      <c r="AS25" s="73">
        <f>SUMIF($F$23:$F$40,AP25,$AK$23:$AK$40)+SUMIF($F$23:$F$40,AP25&amp;" DF",$AK$23:$AK$40)+SUMIF($F$23:$F$40,AP25&amp;"DF",$AK$23:$AK$40)</f>
        <v>1</v>
      </c>
      <c r="AT25" s="73">
        <f>SUMIF($F$23:$F$40,AP25,$AL$23:$AL$40)+SUMIF($F$23:$F$40,AP25&amp;" DF",$AL$23:$AL$40)+SUMIF($F$23:$F$40,AP25&amp;"DF",$AL$23:$AL$40)</f>
        <v>1</v>
      </c>
      <c r="AV25" s="194" t="str" cm="1">
        <f t="array" ref="AV25:AV26">_xlfn.UNIQUE(AM24:AM25)</f>
        <v>王辰光</v>
      </c>
      <c r="AW25" s="200">
        <v>25</v>
      </c>
      <c r="AX25" s="200">
        <v>7</v>
      </c>
      <c r="AY25" s="204">
        <v>15</v>
      </c>
    </row>
    <row r="26" spans="1:54" ht="15" customHeight="1">
      <c r="A26" s="58">
        <f>IF($E26="",0,SUMPRODUCT(--(SUBSTITUTE(SUBSTITUTE(SUBSTITUTE(SUBSTITUTE(SUBSTITUTE(SUBSTITUTE(SUBSTITUTE(UPPER($G$3:$I$20&amp;""),"⌢",""),"⌣",""),"⌵",""),"－",""),"-","")," ",""),"　","")=UPPER($E26&amp;"")))+SUMPRODUCT(--(SUBSTITUTE(SUBSTITUTE(SUBSTITUTE(SUBSTITUTE(SUBSTITUTE(SUBSTITUTE(SUBSTITUTE(UPPER($G$3:$I$20&amp;""),"⌢",""),"⌣",""),"⌵",""),"－",""),"-","")," ",""),"　","")=UPPER($E26&amp;"")&amp;"DP"))*2+SUMPRODUCT(--(SUBSTITUTE(SUBSTITUTE(SUBSTITUTE(SUBSTITUTE(SUBSTITUTE(SUBSTITUTE(SUBSTITUTE(UPPER($G$3:$I$20&amp;""),"⌢",""),"⌣",""),"⌵",""),"－",""),"-","")," ",""),"　","")="DP"&amp;UPPER($E26&amp;"")))*2+SUMPRODUCT(--(SUBSTITUTE(SUBSTITUTE(SUBSTITUTE(SUBSTITUTE(SUBSTITUTE(SUBSTITUTE(SUBSTITUTE(UPPER($G$3:$I$20&amp;""),"⌢",""),"⌣",""),"⌵",""),"－",""),"-","")," ",""),"　","")=UPPER($E26&amp;"")&amp;"TP"))*3+SUMPRODUCT(--(SUBSTITUTE(SUBSTITUTE(SUBSTITUTE(SUBSTITUTE(SUBSTITUTE(SUBSTITUTE(SUBSTITUTE(UPPER($G$3:$I$20&amp;""),"⌢",""),"⌣",""),"⌵",""),"－",""),"-","")," ",""),"　","")="TP"&amp;UPPER($E26&amp;"")))*3+SUMPRODUCT(--(SUBSTITUTE(SUBSTITUTE(SUBSTITUTE(SUBSTITUTE(SUBSTITUTE(SUBSTITUTE(SUBSTITUTE(UPPER($K$3:$M$20&amp;""),"⌢",""),"⌣",""),"⌵",""),"－",""),"-","")," ",""),"　","")=UPPER($E26&amp;"")))+SUMPRODUCT(--(SUBSTITUTE(SUBSTITUTE(SUBSTITUTE(SUBSTITUTE(SUBSTITUTE(SUBSTITUTE(SUBSTITUTE(UPPER($K$3:$M$20&amp;""),"⌢",""),"⌣",""),"⌵",""),"－",""),"-","")," ",""),"　","")=UPPER($E26&amp;"")&amp;"DP"))*2+SUMPRODUCT(--(SUBSTITUTE(SUBSTITUTE(SUBSTITUTE(SUBSTITUTE(SUBSTITUTE(SUBSTITUTE(SUBSTITUTE(UPPER($K$3:$M$20&amp;""),"⌢",""),"⌣",""),"⌵",""),"－",""),"-","")," ",""),"　","")="DP"&amp;UPPER($E26&amp;"")))*2+SUMPRODUCT(--(SUBSTITUTE(SUBSTITUTE(SUBSTITUTE(SUBSTITUTE(SUBSTITUTE(SUBSTITUTE(SUBSTITUTE(UPPER($K$3:$M$20&amp;""),"⌢",""),"⌣",""),"⌵",""),"－",""),"-","")," ",""),"　","")=UPPER($E26&amp;"")&amp;"TP"))*3+SUMPRODUCT(--(SUBSTITUTE(SUBSTITUTE(SUBSTITUTE(SUBSTITUTE(SUBSTITUTE(SUBSTITUTE(SUBSTITUTE(UPPER($K$3:$M$20&amp;""),"⌢",""),"⌣",""),"⌵",""),"－",""),"-","")," ",""),"　","")="TP"&amp;UPPER($E26&amp;"")))*3+SUMPRODUCT(--(SUBSTITUTE(SUBSTITUTE(SUBSTITUTE(SUBSTITUTE(SUBSTITUTE(SUBSTITUTE(SUBSTITUTE(UPPER($O$3:$Q$20&amp;""),"⌢",""),"⌣",""),"⌵",""),"－",""),"-","")," ",""),"　","")=UPPER($E26&amp;"")))+SUMPRODUCT(--(SUBSTITUTE(SUBSTITUTE(SUBSTITUTE(SUBSTITUTE(SUBSTITUTE(SUBSTITUTE(SUBSTITUTE(UPPER($O$3:$Q$20&amp;""),"⌢",""),"⌣",""),"⌵",""),"－",""),"-","")," ",""),"　","")=UPPER($E26&amp;"")&amp;"DP"))*2+SUMPRODUCT(--(SUBSTITUTE(SUBSTITUTE(SUBSTITUTE(SUBSTITUTE(SUBSTITUTE(SUBSTITUTE(SUBSTITUTE(UPPER($O$3:$Q$20&amp;""),"⌢",""),"⌣",""),"⌵",""),"－",""),"-","")," ",""),"　","")="DP"&amp;UPPER($E26&amp;"")))*2+SUMPRODUCT(--(SUBSTITUTE(SUBSTITUTE(SUBSTITUTE(SUBSTITUTE(SUBSTITUTE(SUBSTITUTE(SUBSTITUTE(UPPER($O$3:$Q$20&amp;""),"⌢",""),"⌣",""),"⌵",""),"－",""),"-","")," ",""),"　","")=UPPER($E26&amp;"")&amp;"TP"))*3+SUMPRODUCT(--(SUBSTITUTE(SUBSTITUTE(SUBSTITUTE(SUBSTITUTE(SUBSTITUTE(SUBSTITUTE(SUBSTITUTE(UPPER($O$3:$Q$20&amp;""),"⌢",""),"⌣",""),"⌵",""),"－",""),"-","")," ",""),"　","")="TP"&amp;UPPER($E26&amp;"")))*3+SUMPRODUCT(--(SUBSTITUTE(SUBSTITUTE(SUBSTITUTE(SUBSTITUTE(SUBSTITUTE(SUBSTITUTE(SUBSTITUTE(UPPER($S$3:$U$20&amp;""),"⌢",""),"⌣",""),"⌵",""),"－",""),"-","")," ",""),"　","")=UPPER($E26&amp;"")))+SUMPRODUCT(--(SUBSTITUTE(SUBSTITUTE(SUBSTITUTE(SUBSTITUTE(SUBSTITUTE(SUBSTITUTE(SUBSTITUTE(UPPER($S$3:$U$20&amp;""),"⌢",""),"⌣",""),"⌵",""),"－",""),"-","")," ",""),"　","")=UPPER($E26&amp;"")&amp;"DP"))*2+SUMPRODUCT(--(SUBSTITUTE(SUBSTITUTE(SUBSTITUTE(SUBSTITUTE(SUBSTITUTE(SUBSTITUTE(SUBSTITUTE(UPPER($S$3:$U$20&amp;""),"⌢",""),"⌣",""),"⌵",""),"－",""),"-","")," ",""),"　","")="DP"&amp;UPPER($E26&amp;"")))*2+SUMPRODUCT(--(SUBSTITUTE(SUBSTITUTE(SUBSTITUTE(SUBSTITUTE(SUBSTITUTE(SUBSTITUTE(SUBSTITUTE(UPPER($S$3:$U$20&amp;""),"⌢",""),"⌣",""),"⌵",""),"－",""),"-","")," ",""),"　","")=UPPER($E26&amp;"")&amp;"TP"))*3+SUMPRODUCT(--(SUBSTITUTE(SUBSTITUTE(SUBSTITUTE(SUBSTITUTE(SUBSTITUTE(SUBSTITUTE(SUBSTITUTE(UPPER($S$3:$U$20&amp;""),"⌢",""),"⌣",""),"⌵",""),"－",""),"-","")," ",""),"　","")="TP"&amp;UPPER($E26&amp;"")))*3+SUMPRODUCT(--(SUBSTITUTE(SUBSTITUTE(SUBSTITUTE(SUBSTITUTE(SUBSTITUTE(SUBSTITUTE(SUBSTITUTE(UPPER($W$3:$Y$20&amp;""),"⌢",""),"⌣",""),"⌵",""),"－",""),"-","")," ",""),"　","")=UPPER($E26&amp;"")))+SUMPRODUCT(--(SUBSTITUTE(SUBSTITUTE(SUBSTITUTE(SUBSTITUTE(SUBSTITUTE(SUBSTITUTE(SUBSTITUTE(UPPER($W$3:$Y$20&amp;""),"⌢",""),"⌣",""),"⌵",""),"－",""),"-","")," ",""),"　","")=UPPER($E26&amp;"")&amp;"DP"))*2+SUMPRODUCT(--(SUBSTITUTE(SUBSTITUTE(SUBSTITUTE(SUBSTITUTE(SUBSTITUTE(SUBSTITUTE(SUBSTITUTE(UPPER($W$3:$Y$20&amp;""),"⌢",""),"⌣",""),"⌵",""),"－",""),"-","")," ",""),"　","")="DP"&amp;UPPER($E26&amp;"")))*2+SUMPRODUCT(--(SUBSTITUTE(SUBSTITUTE(SUBSTITUTE(SUBSTITUTE(SUBSTITUTE(SUBSTITUTE(SUBSTITUTE(UPPER($W$3:$Y$20&amp;""),"⌢",""),"⌣",""),"⌵",""),"－",""),"-","")," ",""),"　","")=UPPER($E26&amp;"")&amp;"TP"))*3+SUMPRODUCT(--(SUBSTITUTE(SUBSTITUTE(SUBSTITUTE(SUBSTITUTE(SUBSTITUTE(SUBSTITUTE(SUBSTITUTE(UPPER($W$3:$Y$20&amp;""),"⌢",""),"⌣",""),"⌵",""),"－",""),"-","")," ",""),"　","")="TP"&amp;UPPER($E26&amp;"")))*3+SUMPRODUCT(--(SUBSTITUTE(SUBSTITUTE(SUBSTITUTE(SUBSTITUTE(SUBSTITUTE(SUBSTITUTE(SUBSTITUTE(UPPER($AA$3:$AC$20&amp;""),"⌢",""),"⌣",""),"⌵",""),"－",""),"-","")," ",""),"　","")=UPPER($E26&amp;"")))+SUMPRODUCT(--(SUBSTITUTE(SUBSTITUTE(SUBSTITUTE(SUBSTITUTE(SUBSTITUTE(SUBSTITUTE(SUBSTITUTE(UPPER($AA$3:$AC$20&amp;""),"⌢",""),"⌣",""),"⌵",""),"－",""),"-","")," ",""),"　","")=UPPER($E26&amp;"")&amp;"DP"))*2+SUMPRODUCT(--(SUBSTITUTE(SUBSTITUTE(SUBSTITUTE(SUBSTITUTE(SUBSTITUTE(SUBSTITUTE(SUBSTITUTE(UPPER($AA$3:$AC$20&amp;""),"⌢",""),"⌣",""),"⌵",""),"－",""),"-","")," ",""),"　","")="DP"&amp;UPPER($E26&amp;"")))*2+SUMPRODUCT(--(SUBSTITUTE(SUBSTITUTE(SUBSTITUTE(SUBSTITUTE(SUBSTITUTE(SUBSTITUTE(SUBSTITUTE(UPPER($AA$3:$AC$20&amp;""),"⌢",""),"⌣",""),"⌵",""),"－",""),"-","")," ",""),"　","")=UPPER($E26&amp;"")&amp;"TP"))*3+SUMPRODUCT(--(SUBSTITUTE(SUBSTITUTE(SUBSTITUTE(SUBSTITUTE(SUBSTITUTE(SUBSTITUTE(SUBSTITUTE(UPPER($AA$3:$AC$20&amp;""),"⌢",""),"⌣",""),"⌵",""),"－",""),"-","")," ",""),"　","")="TP"&amp;UPPER($E26&amp;"")))*3+SUMPRODUCT(--(SUBSTITUTE(SUBSTITUTE(SUBSTITUTE(SUBSTITUTE(SUBSTITUTE(SUBSTITUTE(SUBSTITUTE(UPPER($AE$3:$AG$20&amp;""),"⌢",""),"⌣",""),"⌵",""),"－",""),"-","")," ",""),"　","")=UPPER($E26&amp;"")))+SUMPRODUCT(--(SUBSTITUTE(SUBSTITUTE(SUBSTITUTE(SUBSTITUTE(SUBSTITUTE(SUBSTITUTE(SUBSTITUTE(UPPER($AE$3:$AG$20&amp;""),"⌢",""),"⌣",""),"⌵",""),"－",""),"-","")," ",""),"　","")=UPPER($E26&amp;"")&amp;"DP"))*2+SUMPRODUCT(--(SUBSTITUTE(SUBSTITUTE(SUBSTITUTE(SUBSTITUTE(SUBSTITUTE(SUBSTITUTE(SUBSTITUTE(UPPER($AE$3:$AG$20&amp;""),"⌢",""),"⌣",""),"⌵",""),"－",""),"-","")," ",""),"　","")="DP"&amp;UPPER($E26&amp;"")))*2+SUMPRODUCT(--(SUBSTITUTE(SUBSTITUTE(SUBSTITUTE(SUBSTITUTE(SUBSTITUTE(SUBSTITUTE(SUBSTITUTE(UPPER($AE$3:$AG$20&amp;""),"⌢",""),"⌣",""),"⌵",""),"－",""),"-","")," ",""),"　","")=UPPER($E26&amp;"")&amp;"TP"))*3+SUMPRODUCT(--(SUBSTITUTE(SUBSTITUTE(SUBSTITUTE(SUBSTITUTE(SUBSTITUTE(SUBSTITUTE(SUBSTITUTE(UPPER($AE$3:$AG$20&amp;""),"⌢",""),"⌣",""),"⌵",""),"－",""),"-","")," ",""),"　","")="TP"&amp;UPPER($E26&amp;"")))*3)</f>
        <v>1</v>
      </c>
      <c r="B26" s="58"/>
      <c r="C26" s="58"/>
      <c r="D26" s="274">
        <v>2</v>
      </c>
      <c r="E26" s="166" t="s">
        <v>176</v>
      </c>
      <c r="F26" s="174" t="s">
        <v>81</v>
      </c>
      <c r="G26" s="175" t="s">
        <v>183</v>
      </c>
      <c r="H26" s="176"/>
      <c r="I26" s="77"/>
      <c r="J26" s="8"/>
      <c r="K26" s="175"/>
      <c r="L26" s="176"/>
      <c r="M26" s="77"/>
      <c r="N26" s="8"/>
      <c r="O26" s="175" t="inlineStr">
        <is>
          <t>R ⌣</t>
        </is>
      </c>
      <c r="P26" s="176"/>
      <c r="Q26" s="77"/>
      <c r="R26" s="8"/>
      <c r="S26" s="175"/>
      <c r="T26" s="176" t="inlineStr">
        <is>
          <t>R ⌵</t>
        </is>
      </c>
      <c r="U26" s="77"/>
      <c r="V26" s="8"/>
      <c r="W26" s="175"/>
      <c r="X26" s="176" t="inlineStr">
        <is>
          <t>R ⌢</t>
        </is>
      </c>
      <c r="Y26" s="77"/>
      <c r="Z26" s="8"/>
      <c r="AA26" s="175"/>
      <c r="AB26" s="176"/>
      <c r="AC26" s="77"/>
      <c r="AD26" s="8"/>
      <c r="AE26" s="176"/>
      <c r="AF26" s="176"/>
      <c r="AG26" s="77"/>
      <c r="AH26" s="8"/>
      <c r="AI26" s="44">
        <f t="shared" si="20"/>
        <v>4</v>
      </c>
      <c r="AJ26" s="44">
        <f>SUMPRODUCT(--(SUBSTITUTE(SUBSTITUTE(SUBSTITUTE(SUBSTITUTE(SUBSTITUTE(SUBSTITUTE(SUBSTITUTE(UPPER(G26:AG26&amp;""),"⌢",""),"⌣",""),"⌵",""),"－",""),"-","")," ",""),"　","")="R"))+SUMPRODUCT(--(SUBSTITUTE(SUBSTITUTE(SUBSTITUTE(SUBSTITUTE(SUBSTITUTE(SUBSTITUTE(SUBSTITUTE(UPPER(G26:AG26&amp;""),"⌢",""),"⌣",""),"⌵",""),"－",""),"-","")," ",""),"　","")="HR"))*2</f>
        <v>3</v>
      </c>
      <c r="AK26" s="44">
        <f t="shared" si="22"/>
        <v>1</v>
      </c>
      <c r="AL26" s="44">
        <f>$A26</f>
        <v>1</v>
      </c>
      <c r="AM26" s="68" t="s">
        <v>8</v>
      </c>
      <c r="AO26" s="52">
        <v>39</v>
      </c>
      <c r="AP26" s="52" t="str">
        <v>郭亦倫</v>
      </c>
      <c r="AQ26" s="73">
        <f>SUMIF($F$23:$F$40,AP26,$AI$23:$AI$40)+SUMIF($F$23:$F$40,AP26&amp;" DF",$AI$23:$AI$40)+SUMIF($F$23:$F$40,AP26&amp;"DF",$AI$23:$AI$40)</f>
        <v>4</v>
      </c>
      <c r="AR26" s="73">
        <f>SUMIF($F$23:$F$40,AP26,$AJ$23:$AJ$40)+SUMIF($F$23:$F$40,AP26&amp;" DF",$AJ$23:$AJ$40)+SUMIF($F$23:$F$40,AP26&amp;"DF",$AJ$23:$AJ$40)</f>
        <v>1</v>
      </c>
      <c r="AS26" s="73">
        <f>SUMIF($F$23:$F$40,AP26,$AK$23:$AK$40)+SUMIF($F$23:$F$40,AP26&amp;" DF",$AK$23:$AK$40)+SUMIF($F$23:$F$40,AP26&amp;"DF",$AK$23:$AK$40)</f>
        <v>2</v>
      </c>
      <c r="AT26" s="73">
        <f>SUMIF($F$23:$F$40,AP26,$AL$23:$AL$40)+SUMIF($F$23:$F$40,AP26&amp;" DF",$AL$23:$AL$40)+SUMIF($F$23:$F$40,AP26&amp;"DF",$AL$23:$AL$40)</f>
        <v>1</v>
      </c>
      <c r="AV26" s="195">
        <v>0</v>
      </c>
      <c r="AW26" s="52"/>
      <c r="AX26" s="73"/>
      <c r="AY26" s="191"/>
    </row>
    <row r="27" spans="1:54" ht="15" customHeight="1" thickBot="1">
      <c r="A27" s="58">
        <f>IF($E27="",0,SUMPRODUCT(--(SUBSTITUTE(SUBSTITUTE(SUBSTITUTE(SUBSTITUTE(SUBSTITUTE(SUBSTITUTE(SUBSTITUTE(UPPER($G$3:$I$20&amp;""),"⌢",""),"⌣",""),"⌵",""),"－",""),"-","")," ",""),"　","")=UPPER($E27&amp;"")))+SUMPRODUCT(--(SUBSTITUTE(SUBSTITUTE(SUBSTITUTE(SUBSTITUTE(SUBSTITUTE(SUBSTITUTE(SUBSTITUTE(UPPER($G$3:$I$20&amp;""),"⌢",""),"⌣",""),"⌵",""),"－",""),"-","")," ",""),"　","")=UPPER($E27&amp;"")&amp;"DP"))*2+SUMPRODUCT(--(SUBSTITUTE(SUBSTITUTE(SUBSTITUTE(SUBSTITUTE(SUBSTITUTE(SUBSTITUTE(SUBSTITUTE(UPPER($G$3:$I$20&amp;""),"⌢",""),"⌣",""),"⌵",""),"－",""),"-","")," ",""),"　","")="DP"&amp;UPPER($E27&amp;"")))*2+SUMPRODUCT(--(SUBSTITUTE(SUBSTITUTE(SUBSTITUTE(SUBSTITUTE(SUBSTITUTE(SUBSTITUTE(SUBSTITUTE(UPPER($G$3:$I$20&amp;""),"⌢",""),"⌣",""),"⌵",""),"－",""),"-","")," ",""),"　","")=UPPER($E27&amp;"")&amp;"TP"))*3+SUMPRODUCT(--(SUBSTITUTE(SUBSTITUTE(SUBSTITUTE(SUBSTITUTE(SUBSTITUTE(SUBSTITUTE(SUBSTITUTE(UPPER($G$3:$I$20&amp;""),"⌢",""),"⌣",""),"⌵",""),"－",""),"-","")," ",""),"　","")="TP"&amp;UPPER($E27&amp;"")))*3+SUMPRODUCT(--(SUBSTITUTE(SUBSTITUTE(SUBSTITUTE(SUBSTITUTE(SUBSTITUTE(SUBSTITUTE(SUBSTITUTE(UPPER($K$3:$M$20&amp;""),"⌢",""),"⌣",""),"⌵",""),"－",""),"-","")," ",""),"　","")=UPPER($E27&amp;"")))+SUMPRODUCT(--(SUBSTITUTE(SUBSTITUTE(SUBSTITUTE(SUBSTITUTE(SUBSTITUTE(SUBSTITUTE(SUBSTITUTE(UPPER($K$3:$M$20&amp;""),"⌢",""),"⌣",""),"⌵",""),"－",""),"-","")," ",""),"　","")=UPPER($E27&amp;"")&amp;"DP"))*2+SUMPRODUCT(--(SUBSTITUTE(SUBSTITUTE(SUBSTITUTE(SUBSTITUTE(SUBSTITUTE(SUBSTITUTE(SUBSTITUTE(UPPER($K$3:$M$20&amp;""),"⌢",""),"⌣",""),"⌵",""),"－",""),"-","")," ",""),"　","")="DP"&amp;UPPER($E27&amp;"")))*2+SUMPRODUCT(--(SUBSTITUTE(SUBSTITUTE(SUBSTITUTE(SUBSTITUTE(SUBSTITUTE(SUBSTITUTE(SUBSTITUTE(UPPER($K$3:$M$20&amp;""),"⌢",""),"⌣",""),"⌵",""),"－",""),"-","")," ",""),"　","")=UPPER($E27&amp;"")&amp;"TP"))*3+SUMPRODUCT(--(SUBSTITUTE(SUBSTITUTE(SUBSTITUTE(SUBSTITUTE(SUBSTITUTE(SUBSTITUTE(SUBSTITUTE(UPPER($K$3:$M$20&amp;""),"⌢",""),"⌣",""),"⌵",""),"－",""),"-","")," ",""),"　","")="TP"&amp;UPPER($E27&amp;"")))*3+SUMPRODUCT(--(SUBSTITUTE(SUBSTITUTE(SUBSTITUTE(SUBSTITUTE(SUBSTITUTE(SUBSTITUTE(SUBSTITUTE(UPPER($O$3:$Q$20&amp;""),"⌢",""),"⌣",""),"⌵",""),"－",""),"-","")," ",""),"　","")=UPPER($E27&amp;"")))+SUMPRODUCT(--(SUBSTITUTE(SUBSTITUTE(SUBSTITUTE(SUBSTITUTE(SUBSTITUTE(SUBSTITUTE(SUBSTITUTE(UPPER($O$3:$Q$20&amp;""),"⌢",""),"⌣",""),"⌵",""),"－",""),"-","")," ",""),"　","")=UPPER($E27&amp;"")&amp;"DP"))*2+SUMPRODUCT(--(SUBSTITUTE(SUBSTITUTE(SUBSTITUTE(SUBSTITUTE(SUBSTITUTE(SUBSTITUTE(SUBSTITUTE(UPPER($O$3:$Q$20&amp;""),"⌢",""),"⌣",""),"⌵",""),"－",""),"-","")," ",""),"　","")="DP"&amp;UPPER($E27&amp;"")))*2+SUMPRODUCT(--(SUBSTITUTE(SUBSTITUTE(SUBSTITUTE(SUBSTITUTE(SUBSTITUTE(SUBSTITUTE(SUBSTITUTE(UPPER($O$3:$Q$20&amp;""),"⌢",""),"⌣",""),"⌵",""),"－",""),"-","")," ",""),"　","")=UPPER($E27&amp;"")&amp;"TP"))*3+SUMPRODUCT(--(SUBSTITUTE(SUBSTITUTE(SUBSTITUTE(SUBSTITUTE(SUBSTITUTE(SUBSTITUTE(SUBSTITUTE(UPPER($O$3:$Q$20&amp;""),"⌢",""),"⌣",""),"⌵",""),"－",""),"-","")," ",""),"　","")="TP"&amp;UPPER($E27&amp;"")))*3+SUMPRODUCT(--(SUBSTITUTE(SUBSTITUTE(SUBSTITUTE(SUBSTITUTE(SUBSTITUTE(SUBSTITUTE(SUBSTITUTE(UPPER($S$3:$U$20&amp;""),"⌢",""),"⌣",""),"⌵",""),"－",""),"-","")," ",""),"　","")=UPPER($E27&amp;"")))+SUMPRODUCT(--(SUBSTITUTE(SUBSTITUTE(SUBSTITUTE(SUBSTITUTE(SUBSTITUTE(SUBSTITUTE(SUBSTITUTE(UPPER($S$3:$U$20&amp;""),"⌢",""),"⌣",""),"⌵",""),"－",""),"-","")," ",""),"　","")=UPPER($E27&amp;"")&amp;"DP"))*2+SUMPRODUCT(--(SUBSTITUTE(SUBSTITUTE(SUBSTITUTE(SUBSTITUTE(SUBSTITUTE(SUBSTITUTE(SUBSTITUTE(UPPER($S$3:$U$20&amp;""),"⌢",""),"⌣",""),"⌵",""),"－",""),"-","")," ",""),"　","")="DP"&amp;UPPER($E27&amp;"")))*2+SUMPRODUCT(--(SUBSTITUTE(SUBSTITUTE(SUBSTITUTE(SUBSTITUTE(SUBSTITUTE(SUBSTITUTE(SUBSTITUTE(UPPER($S$3:$U$20&amp;""),"⌢",""),"⌣",""),"⌵",""),"－",""),"-","")," ",""),"　","")=UPPER($E27&amp;"")&amp;"TP"))*3+SUMPRODUCT(--(SUBSTITUTE(SUBSTITUTE(SUBSTITUTE(SUBSTITUTE(SUBSTITUTE(SUBSTITUTE(SUBSTITUTE(UPPER($S$3:$U$20&amp;""),"⌢",""),"⌣",""),"⌵",""),"－",""),"-","")," ",""),"　","")="TP"&amp;UPPER($E27&amp;"")))*3+SUMPRODUCT(--(SUBSTITUTE(SUBSTITUTE(SUBSTITUTE(SUBSTITUTE(SUBSTITUTE(SUBSTITUTE(SUBSTITUTE(UPPER($W$3:$Y$20&amp;""),"⌢",""),"⌣",""),"⌵",""),"－",""),"-","")," ",""),"　","")=UPPER($E27&amp;"")))+SUMPRODUCT(--(SUBSTITUTE(SUBSTITUTE(SUBSTITUTE(SUBSTITUTE(SUBSTITUTE(SUBSTITUTE(SUBSTITUTE(UPPER($W$3:$Y$20&amp;""),"⌢",""),"⌣",""),"⌵",""),"－",""),"-","")," ",""),"　","")=UPPER($E27&amp;"")&amp;"DP"))*2+SUMPRODUCT(--(SUBSTITUTE(SUBSTITUTE(SUBSTITUTE(SUBSTITUTE(SUBSTITUTE(SUBSTITUTE(SUBSTITUTE(UPPER($W$3:$Y$20&amp;""),"⌢",""),"⌣",""),"⌵",""),"－",""),"-","")," ",""),"　","")="DP"&amp;UPPER($E27&amp;"")))*2+SUMPRODUCT(--(SUBSTITUTE(SUBSTITUTE(SUBSTITUTE(SUBSTITUTE(SUBSTITUTE(SUBSTITUTE(SUBSTITUTE(UPPER($W$3:$Y$20&amp;""),"⌢",""),"⌣",""),"⌵",""),"－",""),"-","")," ",""),"　","")=UPPER($E27&amp;"")&amp;"TP"))*3+SUMPRODUCT(--(SUBSTITUTE(SUBSTITUTE(SUBSTITUTE(SUBSTITUTE(SUBSTITUTE(SUBSTITUTE(SUBSTITUTE(UPPER($W$3:$Y$20&amp;""),"⌢",""),"⌣",""),"⌵",""),"－",""),"-","")," ",""),"　","")="TP"&amp;UPPER($E27&amp;"")))*3+SUMPRODUCT(--(SUBSTITUTE(SUBSTITUTE(SUBSTITUTE(SUBSTITUTE(SUBSTITUTE(SUBSTITUTE(SUBSTITUTE(UPPER($AA$3:$AC$20&amp;""),"⌢",""),"⌣",""),"⌵",""),"－",""),"-","")," ",""),"　","")=UPPER($E27&amp;"")))+SUMPRODUCT(--(SUBSTITUTE(SUBSTITUTE(SUBSTITUTE(SUBSTITUTE(SUBSTITUTE(SUBSTITUTE(SUBSTITUTE(UPPER($AA$3:$AC$20&amp;""),"⌢",""),"⌣",""),"⌵",""),"－",""),"-","")," ",""),"　","")=UPPER($E27&amp;"")&amp;"DP"))*2+SUMPRODUCT(--(SUBSTITUTE(SUBSTITUTE(SUBSTITUTE(SUBSTITUTE(SUBSTITUTE(SUBSTITUTE(SUBSTITUTE(UPPER($AA$3:$AC$20&amp;""),"⌢",""),"⌣",""),"⌵",""),"－",""),"-","")," ",""),"　","")="DP"&amp;UPPER($E27&amp;"")))*2+SUMPRODUCT(--(SUBSTITUTE(SUBSTITUTE(SUBSTITUTE(SUBSTITUTE(SUBSTITUTE(SUBSTITUTE(SUBSTITUTE(UPPER($AA$3:$AC$20&amp;""),"⌢",""),"⌣",""),"⌵",""),"－",""),"-","")," ",""),"　","")=UPPER($E27&amp;"")&amp;"TP"))*3+SUMPRODUCT(--(SUBSTITUTE(SUBSTITUTE(SUBSTITUTE(SUBSTITUTE(SUBSTITUTE(SUBSTITUTE(SUBSTITUTE(UPPER($AA$3:$AC$20&amp;""),"⌢",""),"⌣",""),"⌵",""),"－",""),"-","")," ",""),"　","")="TP"&amp;UPPER($E27&amp;"")))*3+SUMPRODUCT(--(SUBSTITUTE(SUBSTITUTE(SUBSTITUTE(SUBSTITUTE(SUBSTITUTE(SUBSTITUTE(SUBSTITUTE(UPPER($AE$3:$AG$20&amp;""),"⌢",""),"⌣",""),"⌵",""),"－",""),"-","")," ",""),"　","")=UPPER($E27&amp;"")))+SUMPRODUCT(--(SUBSTITUTE(SUBSTITUTE(SUBSTITUTE(SUBSTITUTE(SUBSTITUTE(SUBSTITUTE(SUBSTITUTE(UPPER($AE$3:$AG$20&amp;""),"⌢",""),"⌣",""),"⌵",""),"－",""),"-","")," ",""),"　","")=UPPER($E27&amp;"")&amp;"DP"))*2+SUMPRODUCT(--(SUBSTITUTE(SUBSTITUTE(SUBSTITUTE(SUBSTITUTE(SUBSTITUTE(SUBSTITUTE(SUBSTITUTE(UPPER($AE$3:$AG$20&amp;""),"⌢",""),"⌣",""),"⌵",""),"－",""),"-","")," ",""),"　","")="DP"&amp;UPPER($E27&amp;"")))*2+SUMPRODUCT(--(SUBSTITUTE(SUBSTITUTE(SUBSTITUTE(SUBSTITUTE(SUBSTITUTE(SUBSTITUTE(SUBSTITUTE(UPPER($AE$3:$AG$20&amp;""),"⌢",""),"⌣",""),"⌵",""),"－",""),"-","")," ",""),"　","")=UPPER($E27&amp;"")&amp;"TP"))*3+SUMPRODUCT(--(SUBSTITUTE(SUBSTITUTE(SUBSTITUTE(SUBSTITUTE(SUBSTITUTE(SUBSTITUTE(SUBSTITUTE(UPPER($AE$3:$AG$20&amp;""),"⌢",""),"⌣",""),"⌵",""),"－",""),"-","")," ",""),"　","")="TP"&amp;UPPER($E27&amp;"")))*3)</f>
        <v>0</v>
      </c>
      <c r="B27" s="58"/>
      <c r="C27" s="58"/>
      <c r="D27" s="275"/>
      <c r="E27" s="166"/>
      <c r="F27" s="174"/>
      <c r="G27" s="170"/>
      <c r="H27" s="171"/>
      <c r="I27" s="75"/>
      <c r="J27" s="8"/>
      <c r="K27" s="170"/>
      <c r="L27" s="171"/>
      <c r="M27" s="75"/>
      <c r="N27" s="8"/>
      <c r="O27" s="170"/>
      <c r="P27" s="171"/>
      <c r="Q27" s="75"/>
      <c r="R27" s="8"/>
      <c r="S27" s="170"/>
      <c r="T27" s="171"/>
      <c r="U27" s="75"/>
      <c r="V27" s="8"/>
      <c r="W27" s="170"/>
      <c r="X27" s="171"/>
      <c r="Y27" s="75"/>
      <c r="Z27" s="8"/>
      <c r="AA27" s="170"/>
      <c r="AB27" s="171"/>
      <c r="AC27" s="75"/>
      <c r="AD27" s="8"/>
      <c r="AE27" s="171"/>
      <c r="AF27" s="171"/>
      <c r="AG27" s="75"/>
      <c r="AH27" s="8"/>
      <c r="AI27" s="44">
        <f t="shared" si="20"/>
        <v>0</v>
      </c>
      <c r="AJ27" s="44">
        <f>SUMPRODUCT(--(SUBSTITUTE(SUBSTITUTE(SUBSTITUTE(SUBSTITUTE(SUBSTITUTE(SUBSTITUTE(SUBSTITUTE(UPPER(G27:AG27&amp;""),"⌢",""),"⌣",""),"⌵",""),"－",""),"-","")," ",""),"　","")="R"))+SUMPRODUCT(--(SUBSTITUTE(SUBSTITUTE(SUBSTITUTE(SUBSTITUTE(SUBSTITUTE(SUBSTITUTE(SUBSTITUTE(UPPER(G27:AG27&amp;""),"⌢",""),"⌣",""),"⌵",""),"－",""),"-","")," ",""),"　","")="HR"))*2</f>
        <v>0</v>
      </c>
      <c r="AK27" s="44">
        <f t="shared" si="22"/>
        <v>0</v>
      </c>
      <c r="AL27" s="44">
        <f>$A27</f>
        <v>0</v>
      </c>
      <c r="AM27" s="66" t="s">
        <v>181</v>
      </c>
      <c r="AO27" s="52">
        <v>22</v>
      </c>
      <c r="AP27" s="52" t="str">
        <v>蔡存宥</v>
      </c>
      <c r="AQ27" s="73">
        <f>SUMIF($F$23:$F$40,AP27,$AI$23:$AI$40)+SUMIF($F$23:$F$40,AP27&amp;" DF",$AI$23:$AI$40)+SUMIF($F$23:$F$40,AP27&amp;"DF",$AI$23:$AI$40)</f>
        <v>4</v>
      </c>
      <c r="AR27" s="73">
        <f>SUMIF($F$23:$F$40,AP27,$AJ$23:$AJ$40)+SUMIF($F$23:$F$40,AP27&amp;" DF",$AJ$23:$AJ$40)+SUMIF($F$23:$F$40,AP27&amp;"DF",$AJ$23:$AJ$40)</f>
        <v>1</v>
      </c>
      <c r="AS27" s="73">
        <f>SUMIF($F$23:$F$40,AP27,$AK$23:$AK$40)+SUMIF($F$23:$F$40,AP27&amp;" DF",$AK$23:$AK$40)+SUMIF($F$23:$F$40,AP27&amp;"DF",$AK$23:$AK$40)</f>
        <v>3</v>
      </c>
      <c r="AT27" s="73">
        <f>SUMIF($F$23:$F$40,AP27,$AL$23:$AL$40)+SUMIF($F$23:$F$40,AP27&amp;" DF",$AL$23:$AL$40)+SUMIF($F$23:$F$40,AP27&amp;"DF",$AL$23:$AL$40)</f>
        <v>2</v>
      </c>
      <c r="AV27" s="196"/>
      <c r="AW27" s="201"/>
      <c r="AX27" s="192"/>
      <c r="AY27" s="193"/>
    </row>
    <row r="28" spans="1:54" ht="15" customHeight="1">
      <c r="A28" s="58">
        <f>IF($E28="",0,SUMPRODUCT(--(SUBSTITUTE(SUBSTITUTE(SUBSTITUTE(SUBSTITUTE(SUBSTITUTE(SUBSTITUTE(SUBSTITUTE(UPPER($G$3:$I$20&amp;""),"⌢",""),"⌣",""),"⌵",""),"－",""),"-","")," ",""),"　","")=UPPER($E28&amp;"")))+SUMPRODUCT(--(SUBSTITUTE(SUBSTITUTE(SUBSTITUTE(SUBSTITUTE(SUBSTITUTE(SUBSTITUTE(SUBSTITUTE(UPPER($G$3:$I$20&amp;""),"⌢",""),"⌣",""),"⌵",""),"－",""),"-","")," ",""),"　","")=UPPER($E28&amp;"")&amp;"DP"))*2+SUMPRODUCT(--(SUBSTITUTE(SUBSTITUTE(SUBSTITUTE(SUBSTITUTE(SUBSTITUTE(SUBSTITUTE(SUBSTITUTE(UPPER($G$3:$I$20&amp;""),"⌢",""),"⌣",""),"⌵",""),"－",""),"-","")," ",""),"　","")="DP"&amp;UPPER($E28&amp;"")))*2+SUMPRODUCT(--(SUBSTITUTE(SUBSTITUTE(SUBSTITUTE(SUBSTITUTE(SUBSTITUTE(SUBSTITUTE(SUBSTITUTE(UPPER($G$3:$I$20&amp;""),"⌢",""),"⌣",""),"⌵",""),"－",""),"-","")," ",""),"　","")=UPPER($E28&amp;"")&amp;"TP"))*3+SUMPRODUCT(--(SUBSTITUTE(SUBSTITUTE(SUBSTITUTE(SUBSTITUTE(SUBSTITUTE(SUBSTITUTE(SUBSTITUTE(UPPER($G$3:$I$20&amp;""),"⌢",""),"⌣",""),"⌵",""),"－",""),"-","")," ",""),"　","")="TP"&amp;UPPER($E28&amp;"")))*3+SUMPRODUCT(--(SUBSTITUTE(SUBSTITUTE(SUBSTITUTE(SUBSTITUTE(SUBSTITUTE(SUBSTITUTE(SUBSTITUTE(UPPER($K$3:$M$20&amp;""),"⌢",""),"⌣",""),"⌵",""),"－",""),"-","")," ",""),"　","")=UPPER($E28&amp;"")))+SUMPRODUCT(--(SUBSTITUTE(SUBSTITUTE(SUBSTITUTE(SUBSTITUTE(SUBSTITUTE(SUBSTITUTE(SUBSTITUTE(UPPER($K$3:$M$20&amp;""),"⌢",""),"⌣",""),"⌵",""),"－",""),"-","")," ",""),"　","")=UPPER($E28&amp;"")&amp;"DP"))*2+SUMPRODUCT(--(SUBSTITUTE(SUBSTITUTE(SUBSTITUTE(SUBSTITUTE(SUBSTITUTE(SUBSTITUTE(SUBSTITUTE(UPPER($K$3:$M$20&amp;""),"⌢",""),"⌣",""),"⌵",""),"－",""),"-","")," ",""),"　","")="DP"&amp;UPPER($E28&amp;"")))*2+SUMPRODUCT(--(SUBSTITUTE(SUBSTITUTE(SUBSTITUTE(SUBSTITUTE(SUBSTITUTE(SUBSTITUTE(SUBSTITUTE(UPPER($K$3:$M$20&amp;""),"⌢",""),"⌣",""),"⌵",""),"－",""),"-","")," ",""),"　","")=UPPER($E28&amp;"")&amp;"TP"))*3+SUMPRODUCT(--(SUBSTITUTE(SUBSTITUTE(SUBSTITUTE(SUBSTITUTE(SUBSTITUTE(SUBSTITUTE(SUBSTITUTE(UPPER($K$3:$M$20&amp;""),"⌢",""),"⌣",""),"⌵",""),"－",""),"-","")," ",""),"　","")="TP"&amp;UPPER($E28&amp;"")))*3+SUMPRODUCT(--(SUBSTITUTE(SUBSTITUTE(SUBSTITUTE(SUBSTITUTE(SUBSTITUTE(SUBSTITUTE(SUBSTITUTE(UPPER($O$3:$Q$20&amp;""),"⌢",""),"⌣",""),"⌵",""),"－",""),"-","")," ",""),"　","")=UPPER($E28&amp;"")))+SUMPRODUCT(--(SUBSTITUTE(SUBSTITUTE(SUBSTITUTE(SUBSTITUTE(SUBSTITUTE(SUBSTITUTE(SUBSTITUTE(UPPER($O$3:$Q$20&amp;""),"⌢",""),"⌣",""),"⌵",""),"－",""),"-","")," ",""),"　","")=UPPER($E28&amp;"")&amp;"DP"))*2+SUMPRODUCT(--(SUBSTITUTE(SUBSTITUTE(SUBSTITUTE(SUBSTITUTE(SUBSTITUTE(SUBSTITUTE(SUBSTITUTE(UPPER($O$3:$Q$20&amp;""),"⌢",""),"⌣",""),"⌵",""),"－",""),"-","")," ",""),"　","")="DP"&amp;UPPER($E28&amp;"")))*2+SUMPRODUCT(--(SUBSTITUTE(SUBSTITUTE(SUBSTITUTE(SUBSTITUTE(SUBSTITUTE(SUBSTITUTE(SUBSTITUTE(UPPER($O$3:$Q$20&amp;""),"⌢",""),"⌣",""),"⌵",""),"－",""),"-","")," ",""),"　","")=UPPER($E28&amp;"")&amp;"TP"))*3+SUMPRODUCT(--(SUBSTITUTE(SUBSTITUTE(SUBSTITUTE(SUBSTITUTE(SUBSTITUTE(SUBSTITUTE(SUBSTITUTE(UPPER($O$3:$Q$20&amp;""),"⌢",""),"⌣",""),"⌵",""),"－",""),"-","")," ",""),"　","")="TP"&amp;UPPER($E28&amp;"")))*3+SUMPRODUCT(--(SUBSTITUTE(SUBSTITUTE(SUBSTITUTE(SUBSTITUTE(SUBSTITUTE(SUBSTITUTE(SUBSTITUTE(UPPER($S$3:$U$20&amp;""),"⌢",""),"⌣",""),"⌵",""),"－",""),"-","")," ",""),"　","")=UPPER($E28&amp;"")))+SUMPRODUCT(--(SUBSTITUTE(SUBSTITUTE(SUBSTITUTE(SUBSTITUTE(SUBSTITUTE(SUBSTITUTE(SUBSTITUTE(UPPER($S$3:$U$20&amp;""),"⌢",""),"⌣",""),"⌵",""),"－",""),"-","")," ",""),"　","")=UPPER($E28&amp;"")&amp;"DP"))*2+SUMPRODUCT(--(SUBSTITUTE(SUBSTITUTE(SUBSTITUTE(SUBSTITUTE(SUBSTITUTE(SUBSTITUTE(SUBSTITUTE(UPPER($S$3:$U$20&amp;""),"⌢",""),"⌣",""),"⌵",""),"－",""),"-","")," ",""),"　","")="DP"&amp;UPPER($E28&amp;"")))*2+SUMPRODUCT(--(SUBSTITUTE(SUBSTITUTE(SUBSTITUTE(SUBSTITUTE(SUBSTITUTE(SUBSTITUTE(SUBSTITUTE(UPPER($S$3:$U$20&amp;""),"⌢",""),"⌣",""),"⌵",""),"－",""),"-","")," ",""),"　","")=UPPER($E28&amp;"")&amp;"TP"))*3+SUMPRODUCT(--(SUBSTITUTE(SUBSTITUTE(SUBSTITUTE(SUBSTITUTE(SUBSTITUTE(SUBSTITUTE(SUBSTITUTE(UPPER($S$3:$U$20&amp;""),"⌢",""),"⌣",""),"⌵",""),"－",""),"-","")," ",""),"　","")="TP"&amp;UPPER($E28&amp;"")))*3+SUMPRODUCT(--(SUBSTITUTE(SUBSTITUTE(SUBSTITUTE(SUBSTITUTE(SUBSTITUTE(SUBSTITUTE(SUBSTITUTE(UPPER($W$3:$Y$20&amp;""),"⌢",""),"⌣",""),"⌵",""),"－",""),"-","")," ",""),"　","")=UPPER($E28&amp;"")))+SUMPRODUCT(--(SUBSTITUTE(SUBSTITUTE(SUBSTITUTE(SUBSTITUTE(SUBSTITUTE(SUBSTITUTE(SUBSTITUTE(UPPER($W$3:$Y$20&amp;""),"⌢",""),"⌣",""),"⌵",""),"－",""),"-","")," ",""),"　","")=UPPER($E28&amp;"")&amp;"DP"))*2+SUMPRODUCT(--(SUBSTITUTE(SUBSTITUTE(SUBSTITUTE(SUBSTITUTE(SUBSTITUTE(SUBSTITUTE(SUBSTITUTE(UPPER($W$3:$Y$20&amp;""),"⌢",""),"⌣",""),"⌵",""),"－",""),"-","")," ",""),"　","")="DP"&amp;UPPER($E28&amp;"")))*2+SUMPRODUCT(--(SUBSTITUTE(SUBSTITUTE(SUBSTITUTE(SUBSTITUTE(SUBSTITUTE(SUBSTITUTE(SUBSTITUTE(UPPER($W$3:$Y$20&amp;""),"⌢",""),"⌣",""),"⌵",""),"－",""),"-","")," ",""),"　","")=UPPER($E28&amp;"")&amp;"TP"))*3+SUMPRODUCT(--(SUBSTITUTE(SUBSTITUTE(SUBSTITUTE(SUBSTITUTE(SUBSTITUTE(SUBSTITUTE(SUBSTITUTE(UPPER($W$3:$Y$20&amp;""),"⌢",""),"⌣",""),"⌵",""),"－",""),"-","")," ",""),"　","")="TP"&amp;UPPER($E28&amp;"")))*3+SUMPRODUCT(--(SUBSTITUTE(SUBSTITUTE(SUBSTITUTE(SUBSTITUTE(SUBSTITUTE(SUBSTITUTE(SUBSTITUTE(UPPER($AA$3:$AC$20&amp;""),"⌢",""),"⌣",""),"⌵",""),"－",""),"-","")," ",""),"　","")=UPPER($E28&amp;"")))+SUMPRODUCT(--(SUBSTITUTE(SUBSTITUTE(SUBSTITUTE(SUBSTITUTE(SUBSTITUTE(SUBSTITUTE(SUBSTITUTE(UPPER($AA$3:$AC$20&amp;""),"⌢",""),"⌣",""),"⌵",""),"－",""),"-","")," ",""),"　","")=UPPER($E28&amp;"")&amp;"DP"))*2+SUMPRODUCT(--(SUBSTITUTE(SUBSTITUTE(SUBSTITUTE(SUBSTITUTE(SUBSTITUTE(SUBSTITUTE(SUBSTITUTE(UPPER($AA$3:$AC$20&amp;""),"⌢",""),"⌣",""),"⌵",""),"－",""),"-","")," ",""),"　","")="DP"&amp;UPPER($E28&amp;"")))*2+SUMPRODUCT(--(SUBSTITUTE(SUBSTITUTE(SUBSTITUTE(SUBSTITUTE(SUBSTITUTE(SUBSTITUTE(SUBSTITUTE(UPPER($AA$3:$AC$20&amp;""),"⌢",""),"⌣",""),"⌵",""),"－",""),"-","")," ",""),"　","")=UPPER($E28&amp;"")&amp;"TP"))*3+SUMPRODUCT(--(SUBSTITUTE(SUBSTITUTE(SUBSTITUTE(SUBSTITUTE(SUBSTITUTE(SUBSTITUTE(SUBSTITUTE(UPPER($AA$3:$AC$20&amp;""),"⌢",""),"⌣",""),"⌵",""),"－",""),"-","")," ",""),"　","")="TP"&amp;UPPER($E28&amp;"")))*3+SUMPRODUCT(--(SUBSTITUTE(SUBSTITUTE(SUBSTITUTE(SUBSTITUTE(SUBSTITUTE(SUBSTITUTE(SUBSTITUTE(UPPER($AE$3:$AG$20&amp;""),"⌢",""),"⌣",""),"⌵",""),"－",""),"-","")," ",""),"　","")=UPPER($E28&amp;"")))+SUMPRODUCT(--(SUBSTITUTE(SUBSTITUTE(SUBSTITUTE(SUBSTITUTE(SUBSTITUTE(SUBSTITUTE(SUBSTITUTE(UPPER($AE$3:$AG$20&amp;""),"⌢",""),"⌣",""),"⌵",""),"－",""),"-","")," ",""),"　","")=UPPER($E28&amp;"")&amp;"DP"))*2+SUMPRODUCT(--(SUBSTITUTE(SUBSTITUTE(SUBSTITUTE(SUBSTITUTE(SUBSTITUTE(SUBSTITUTE(SUBSTITUTE(UPPER($AE$3:$AG$20&amp;""),"⌢",""),"⌣",""),"⌵",""),"－",""),"-","")," ",""),"　","")="DP"&amp;UPPER($E28&amp;"")))*2+SUMPRODUCT(--(SUBSTITUTE(SUBSTITUTE(SUBSTITUTE(SUBSTITUTE(SUBSTITUTE(SUBSTITUTE(SUBSTITUTE(UPPER($AE$3:$AG$20&amp;""),"⌢",""),"⌣",""),"⌵",""),"－",""),"-","")," ",""),"　","")=UPPER($E28&amp;"")&amp;"TP"))*3+SUMPRODUCT(--(SUBSTITUTE(SUBSTITUTE(SUBSTITUTE(SUBSTITUTE(SUBSTITUTE(SUBSTITUTE(SUBSTITUTE(UPPER($AE$3:$AG$20&amp;""),"⌢",""),"⌣",""),"⌵",""),"－",""),"-","")," ",""),"　","")="TP"&amp;UPPER($E28&amp;"")))*3)</f>
        <v>0</v>
      </c>
      <c r="B28" s="58"/>
      <c r="C28" s="58"/>
      <c r="D28" s="276"/>
      <c r="E28" s="166"/>
      <c r="F28" s="174"/>
      <c r="G28" s="172"/>
      <c r="H28" s="173"/>
      <c r="I28" s="76"/>
      <c r="J28" s="8"/>
      <c r="K28" s="172"/>
      <c r="L28" s="173"/>
      <c r="M28" s="76"/>
      <c r="N28" s="8"/>
      <c r="O28" s="172"/>
      <c r="P28" s="173"/>
      <c r="Q28" s="76"/>
      <c r="R28" s="8"/>
      <c r="S28" s="172"/>
      <c r="T28" s="173"/>
      <c r="U28" s="76"/>
      <c r="V28" s="8"/>
      <c r="W28" s="172"/>
      <c r="X28" s="173"/>
      <c r="Y28" s="76"/>
      <c r="Z28" s="8"/>
      <c r="AA28" s="172"/>
      <c r="AB28" s="173"/>
      <c r="AC28" s="76"/>
      <c r="AD28" s="8"/>
      <c r="AE28" s="173"/>
      <c r="AF28" s="173"/>
      <c r="AG28" s="76"/>
      <c r="AH28" s="8"/>
      <c r="AI28" s="44">
        <f t="shared" si="20"/>
        <v>0</v>
      </c>
      <c r="AJ28" s="44">
        <f>SUMPRODUCT(--(SUBSTITUTE(SUBSTITUTE(SUBSTITUTE(SUBSTITUTE(SUBSTITUTE(SUBSTITUTE(SUBSTITUTE(UPPER(G28:AG28&amp;""),"⌢",""),"⌣",""),"⌵",""),"－",""),"-","")," ",""),"　","")="R"))+SUMPRODUCT(--(SUBSTITUTE(SUBSTITUTE(SUBSTITUTE(SUBSTITUTE(SUBSTITUTE(SUBSTITUTE(SUBSTITUTE(UPPER(G28:AG28&amp;""),"⌢",""),"⌣",""),"⌵",""),"－",""),"-","")," ",""),"　","")="HR"))*2</f>
        <v>0</v>
      </c>
      <c r="AK28" s="44">
        <f t="shared" si="22"/>
        <v>0</v>
      </c>
      <c r="AL28" s="44">
        <f>$A28</f>
        <v>0</v>
      </c>
      <c r="AM28" s="66"/>
      <c r="AO28" s="52">
        <v>37</v>
      </c>
      <c r="AP28" s="52" t="str">
        <v>古國偉</v>
      </c>
      <c r="AQ28" s="73">
        <f>SUMIF($F$23:$F$40,AP28,$AI$23:$AI$40)+SUMIF($F$23:$F$40,AP28&amp;" DF",$AI$23:$AI$40)+SUMIF($F$23:$F$40,AP28&amp;"DF",$AI$23:$AI$40)</f>
        <v>4</v>
      </c>
      <c r="AR28" s="73">
        <f>SUMIF($F$23:$F$40,AP28,$AJ$23:$AJ$40)+SUMIF($F$23:$F$40,AP28&amp;" DF",$AJ$23:$AJ$40)+SUMIF($F$23:$F$40,AP28&amp;"DF",$AJ$23:$AJ$40)</f>
        <v>0</v>
      </c>
      <c r="AS28" s="73">
        <f>SUMIF($F$23:$F$40,AP28,$AK$23:$AK$40)+SUMIF($F$23:$F$40,AP28&amp;" DF",$AK$23:$AK$40)+SUMIF($F$23:$F$40,AP28&amp;"DF",$AK$23:$AK$40)</f>
        <v>4</v>
      </c>
      <c r="AT28" s="73">
        <f>SUMIF($F$23:$F$40,AP28,$AL$23:$AL$40)+SUMIF($F$23:$F$40,AP28&amp;" DF",$AL$23:$AL$40)+SUMIF($F$23:$F$40,AP28&amp;"DF",$AL$23:$AL$40)</f>
        <v>1</v>
      </c>
      <c r="AW28" s="1"/>
    </row>
    <row r="29" spans="1:54" ht="15" customHeight="1">
      <c r="A29" s="58">
        <f>IF($E29="",0,SUMPRODUCT(--(SUBSTITUTE(SUBSTITUTE(SUBSTITUTE(SUBSTITUTE(SUBSTITUTE(SUBSTITUTE(SUBSTITUTE(UPPER($G$3:$I$20&amp;""),"⌢",""),"⌣",""),"⌵",""),"－",""),"-","")," ",""),"　","")=UPPER($E29&amp;"")))+SUMPRODUCT(--(SUBSTITUTE(SUBSTITUTE(SUBSTITUTE(SUBSTITUTE(SUBSTITUTE(SUBSTITUTE(SUBSTITUTE(UPPER($G$3:$I$20&amp;""),"⌢",""),"⌣",""),"⌵",""),"－",""),"-","")," ",""),"　","")=UPPER($E29&amp;"")&amp;"DP"))*2+SUMPRODUCT(--(SUBSTITUTE(SUBSTITUTE(SUBSTITUTE(SUBSTITUTE(SUBSTITUTE(SUBSTITUTE(SUBSTITUTE(UPPER($G$3:$I$20&amp;""),"⌢",""),"⌣",""),"⌵",""),"－",""),"-","")," ",""),"　","")="DP"&amp;UPPER($E29&amp;"")))*2+SUMPRODUCT(--(SUBSTITUTE(SUBSTITUTE(SUBSTITUTE(SUBSTITUTE(SUBSTITUTE(SUBSTITUTE(SUBSTITUTE(UPPER($G$3:$I$20&amp;""),"⌢",""),"⌣",""),"⌵",""),"－",""),"-","")," ",""),"　","")=UPPER($E29&amp;"")&amp;"TP"))*3+SUMPRODUCT(--(SUBSTITUTE(SUBSTITUTE(SUBSTITUTE(SUBSTITUTE(SUBSTITUTE(SUBSTITUTE(SUBSTITUTE(UPPER($G$3:$I$20&amp;""),"⌢",""),"⌣",""),"⌵",""),"－",""),"-","")," ",""),"　","")="TP"&amp;UPPER($E29&amp;"")))*3+SUMPRODUCT(--(SUBSTITUTE(SUBSTITUTE(SUBSTITUTE(SUBSTITUTE(SUBSTITUTE(SUBSTITUTE(SUBSTITUTE(UPPER($K$3:$M$20&amp;""),"⌢",""),"⌣",""),"⌵",""),"－",""),"-","")," ",""),"　","")=UPPER($E29&amp;"")))+SUMPRODUCT(--(SUBSTITUTE(SUBSTITUTE(SUBSTITUTE(SUBSTITUTE(SUBSTITUTE(SUBSTITUTE(SUBSTITUTE(UPPER($K$3:$M$20&amp;""),"⌢",""),"⌣",""),"⌵",""),"－",""),"-","")," ",""),"　","")=UPPER($E29&amp;"")&amp;"DP"))*2+SUMPRODUCT(--(SUBSTITUTE(SUBSTITUTE(SUBSTITUTE(SUBSTITUTE(SUBSTITUTE(SUBSTITUTE(SUBSTITUTE(UPPER($K$3:$M$20&amp;""),"⌢",""),"⌣",""),"⌵",""),"－",""),"-","")," ",""),"　","")="DP"&amp;UPPER($E29&amp;"")))*2+SUMPRODUCT(--(SUBSTITUTE(SUBSTITUTE(SUBSTITUTE(SUBSTITUTE(SUBSTITUTE(SUBSTITUTE(SUBSTITUTE(UPPER($K$3:$M$20&amp;""),"⌢",""),"⌣",""),"⌵",""),"－",""),"-","")," ",""),"　","")=UPPER($E29&amp;"")&amp;"TP"))*3+SUMPRODUCT(--(SUBSTITUTE(SUBSTITUTE(SUBSTITUTE(SUBSTITUTE(SUBSTITUTE(SUBSTITUTE(SUBSTITUTE(UPPER($K$3:$M$20&amp;""),"⌢",""),"⌣",""),"⌵",""),"－",""),"-","")," ",""),"　","")="TP"&amp;UPPER($E29&amp;"")))*3+SUMPRODUCT(--(SUBSTITUTE(SUBSTITUTE(SUBSTITUTE(SUBSTITUTE(SUBSTITUTE(SUBSTITUTE(SUBSTITUTE(UPPER($O$3:$Q$20&amp;""),"⌢",""),"⌣",""),"⌵",""),"－",""),"-","")," ",""),"　","")=UPPER($E29&amp;"")))+SUMPRODUCT(--(SUBSTITUTE(SUBSTITUTE(SUBSTITUTE(SUBSTITUTE(SUBSTITUTE(SUBSTITUTE(SUBSTITUTE(UPPER($O$3:$Q$20&amp;""),"⌢",""),"⌣",""),"⌵",""),"－",""),"-","")," ",""),"　","")=UPPER($E29&amp;"")&amp;"DP"))*2+SUMPRODUCT(--(SUBSTITUTE(SUBSTITUTE(SUBSTITUTE(SUBSTITUTE(SUBSTITUTE(SUBSTITUTE(SUBSTITUTE(UPPER($O$3:$Q$20&amp;""),"⌢",""),"⌣",""),"⌵",""),"－",""),"-","")," ",""),"　","")="DP"&amp;UPPER($E29&amp;"")))*2+SUMPRODUCT(--(SUBSTITUTE(SUBSTITUTE(SUBSTITUTE(SUBSTITUTE(SUBSTITUTE(SUBSTITUTE(SUBSTITUTE(UPPER($O$3:$Q$20&amp;""),"⌢",""),"⌣",""),"⌵",""),"－",""),"-","")," ",""),"　","")=UPPER($E29&amp;"")&amp;"TP"))*3+SUMPRODUCT(--(SUBSTITUTE(SUBSTITUTE(SUBSTITUTE(SUBSTITUTE(SUBSTITUTE(SUBSTITUTE(SUBSTITUTE(UPPER($O$3:$Q$20&amp;""),"⌢",""),"⌣",""),"⌵",""),"－",""),"-","")," ",""),"　","")="TP"&amp;UPPER($E29&amp;"")))*3+SUMPRODUCT(--(SUBSTITUTE(SUBSTITUTE(SUBSTITUTE(SUBSTITUTE(SUBSTITUTE(SUBSTITUTE(SUBSTITUTE(UPPER($S$3:$U$20&amp;""),"⌢",""),"⌣",""),"⌵",""),"－",""),"-","")," ",""),"　","")=UPPER($E29&amp;"")))+SUMPRODUCT(--(SUBSTITUTE(SUBSTITUTE(SUBSTITUTE(SUBSTITUTE(SUBSTITUTE(SUBSTITUTE(SUBSTITUTE(UPPER($S$3:$U$20&amp;""),"⌢",""),"⌣",""),"⌵",""),"－",""),"-","")," ",""),"　","")=UPPER($E29&amp;"")&amp;"DP"))*2+SUMPRODUCT(--(SUBSTITUTE(SUBSTITUTE(SUBSTITUTE(SUBSTITUTE(SUBSTITUTE(SUBSTITUTE(SUBSTITUTE(UPPER($S$3:$U$20&amp;""),"⌢",""),"⌣",""),"⌵",""),"－",""),"-","")," ",""),"　","")="DP"&amp;UPPER($E29&amp;"")))*2+SUMPRODUCT(--(SUBSTITUTE(SUBSTITUTE(SUBSTITUTE(SUBSTITUTE(SUBSTITUTE(SUBSTITUTE(SUBSTITUTE(UPPER($S$3:$U$20&amp;""),"⌢",""),"⌣",""),"⌵",""),"－",""),"-","")," ",""),"　","")=UPPER($E29&amp;"")&amp;"TP"))*3+SUMPRODUCT(--(SUBSTITUTE(SUBSTITUTE(SUBSTITUTE(SUBSTITUTE(SUBSTITUTE(SUBSTITUTE(SUBSTITUTE(UPPER($S$3:$U$20&amp;""),"⌢",""),"⌣",""),"⌵",""),"－",""),"-","")," ",""),"　","")="TP"&amp;UPPER($E29&amp;"")))*3+SUMPRODUCT(--(SUBSTITUTE(SUBSTITUTE(SUBSTITUTE(SUBSTITUTE(SUBSTITUTE(SUBSTITUTE(SUBSTITUTE(UPPER($W$3:$Y$20&amp;""),"⌢",""),"⌣",""),"⌵",""),"－",""),"-","")," ",""),"　","")=UPPER($E29&amp;"")))+SUMPRODUCT(--(SUBSTITUTE(SUBSTITUTE(SUBSTITUTE(SUBSTITUTE(SUBSTITUTE(SUBSTITUTE(SUBSTITUTE(UPPER($W$3:$Y$20&amp;""),"⌢",""),"⌣",""),"⌵",""),"－",""),"-","")," ",""),"　","")=UPPER($E29&amp;"")&amp;"DP"))*2+SUMPRODUCT(--(SUBSTITUTE(SUBSTITUTE(SUBSTITUTE(SUBSTITUTE(SUBSTITUTE(SUBSTITUTE(SUBSTITUTE(UPPER($W$3:$Y$20&amp;""),"⌢",""),"⌣",""),"⌵",""),"－",""),"-","")," ",""),"　","")="DP"&amp;UPPER($E29&amp;"")))*2+SUMPRODUCT(--(SUBSTITUTE(SUBSTITUTE(SUBSTITUTE(SUBSTITUTE(SUBSTITUTE(SUBSTITUTE(SUBSTITUTE(UPPER($W$3:$Y$20&amp;""),"⌢",""),"⌣",""),"⌵",""),"－",""),"-","")," ",""),"　","")=UPPER($E29&amp;"")&amp;"TP"))*3+SUMPRODUCT(--(SUBSTITUTE(SUBSTITUTE(SUBSTITUTE(SUBSTITUTE(SUBSTITUTE(SUBSTITUTE(SUBSTITUTE(UPPER($W$3:$Y$20&amp;""),"⌢",""),"⌣",""),"⌵",""),"－",""),"-","")," ",""),"　","")="TP"&amp;UPPER($E29&amp;"")))*3+SUMPRODUCT(--(SUBSTITUTE(SUBSTITUTE(SUBSTITUTE(SUBSTITUTE(SUBSTITUTE(SUBSTITUTE(SUBSTITUTE(UPPER($AA$3:$AC$20&amp;""),"⌢",""),"⌣",""),"⌵",""),"－",""),"-","")," ",""),"　","")=UPPER($E29&amp;"")))+SUMPRODUCT(--(SUBSTITUTE(SUBSTITUTE(SUBSTITUTE(SUBSTITUTE(SUBSTITUTE(SUBSTITUTE(SUBSTITUTE(UPPER($AA$3:$AC$20&amp;""),"⌢",""),"⌣",""),"⌵",""),"－",""),"-","")," ",""),"　","")=UPPER($E29&amp;"")&amp;"DP"))*2+SUMPRODUCT(--(SUBSTITUTE(SUBSTITUTE(SUBSTITUTE(SUBSTITUTE(SUBSTITUTE(SUBSTITUTE(SUBSTITUTE(UPPER($AA$3:$AC$20&amp;""),"⌢",""),"⌣",""),"⌵",""),"－",""),"-","")," ",""),"　","")="DP"&amp;UPPER($E29&amp;"")))*2+SUMPRODUCT(--(SUBSTITUTE(SUBSTITUTE(SUBSTITUTE(SUBSTITUTE(SUBSTITUTE(SUBSTITUTE(SUBSTITUTE(UPPER($AA$3:$AC$20&amp;""),"⌢",""),"⌣",""),"⌵",""),"－",""),"-","")," ",""),"　","")=UPPER($E29&amp;"")&amp;"TP"))*3+SUMPRODUCT(--(SUBSTITUTE(SUBSTITUTE(SUBSTITUTE(SUBSTITUTE(SUBSTITUTE(SUBSTITUTE(SUBSTITUTE(UPPER($AA$3:$AC$20&amp;""),"⌢",""),"⌣",""),"⌵",""),"－",""),"-","")," ",""),"　","")="TP"&amp;UPPER($E29&amp;"")))*3+SUMPRODUCT(--(SUBSTITUTE(SUBSTITUTE(SUBSTITUTE(SUBSTITUTE(SUBSTITUTE(SUBSTITUTE(SUBSTITUTE(UPPER($AE$3:$AG$20&amp;""),"⌢",""),"⌣",""),"⌵",""),"－",""),"-","")," ",""),"　","")=UPPER($E29&amp;"")))+SUMPRODUCT(--(SUBSTITUTE(SUBSTITUTE(SUBSTITUTE(SUBSTITUTE(SUBSTITUTE(SUBSTITUTE(SUBSTITUTE(UPPER($AE$3:$AG$20&amp;""),"⌢",""),"⌣",""),"⌵",""),"－",""),"-","")," ",""),"　","")=UPPER($E29&amp;"")&amp;"DP"))*2+SUMPRODUCT(--(SUBSTITUTE(SUBSTITUTE(SUBSTITUTE(SUBSTITUTE(SUBSTITUTE(SUBSTITUTE(SUBSTITUTE(UPPER($AE$3:$AG$20&amp;""),"⌢",""),"⌣",""),"⌵",""),"－",""),"-","")," ",""),"　","")="DP"&amp;UPPER($E29&amp;"")))*2+SUMPRODUCT(--(SUBSTITUTE(SUBSTITUTE(SUBSTITUTE(SUBSTITUTE(SUBSTITUTE(SUBSTITUTE(SUBSTITUTE(UPPER($AE$3:$AG$20&amp;""),"⌢",""),"⌣",""),"⌵",""),"－",""),"-","")," ",""),"　","")=UPPER($E29&amp;"")&amp;"TP"))*3+SUMPRODUCT(--(SUBSTITUTE(SUBSTITUTE(SUBSTITUTE(SUBSTITUTE(SUBSTITUTE(SUBSTITUTE(SUBSTITUTE(UPPER($AE$3:$AG$20&amp;""),"⌢",""),"⌣",""),"⌵",""),"－",""),"-","")," ",""),"　","")="TP"&amp;UPPER($E29&amp;"")))*3)</f>
        <v>1</v>
      </c>
      <c r="B29" s="58"/>
      <c r="C29" s="58"/>
      <c r="D29" s="274">
        <v>3</v>
      </c>
      <c r="E29" s="166" t="s">
        <v>177</v>
      </c>
      <c r="F29" s="174" t="s">
        <v>83</v>
      </c>
      <c r="G29" s="175" t="s">
        <v>183</v>
      </c>
      <c r="H29" s="176"/>
      <c r="I29" s="77"/>
      <c r="J29" s="8"/>
      <c r="K29" s="175"/>
      <c r="L29" s="176"/>
      <c r="M29" s="77"/>
      <c r="N29" s="8"/>
      <c r="O29" s="175" t="inlineStr">
        <is>
          <t>56 ⌣</t>
        </is>
      </c>
      <c r="P29" s="176"/>
      <c r="Q29" s="77"/>
      <c r="R29" s="8"/>
      <c r="S29" s="175"/>
      <c r="T29" s="176" t="s">
        <v>183</v>
      </c>
      <c r="U29" s="77"/>
      <c r="V29" s="8"/>
      <c r="W29" s="175"/>
      <c r="X29" s="176" t="inlineStr">
        <is>
          <t>R ⌣</t>
        </is>
      </c>
      <c r="Y29" s="77"/>
      <c r="Z29" s="8"/>
      <c r="AA29" s="175"/>
      <c r="AB29" s="176"/>
      <c r="AC29" s="77"/>
      <c r="AD29" s="8"/>
      <c r="AE29" s="176"/>
      <c r="AF29" s="176"/>
      <c r="AG29" s="77"/>
      <c r="AH29" s="8"/>
      <c r="AI29" s="44">
        <f t="shared" si="20"/>
        <v>4</v>
      </c>
      <c r="AJ29" s="44">
        <f>SUMPRODUCT(--(SUBSTITUTE(SUBSTITUTE(SUBSTITUTE(SUBSTITUTE(SUBSTITUTE(SUBSTITUTE(SUBSTITUTE(UPPER(G29:AG29&amp;""),"⌢",""),"⌣",""),"⌵",""),"－",""),"-","")," ",""),"　","")="R"))+SUMPRODUCT(--(SUBSTITUTE(SUBSTITUTE(SUBSTITUTE(SUBSTITUTE(SUBSTITUTE(SUBSTITUTE(SUBSTITUTE(UPPER(G29:AG29&amp;""),"⌢",""),"⌣",""),"⌵",""),"－",""),"-","")," ",""),"　","")="HR"))*2</f>
        <v>1</v>
      </c>
      <c r="AK29" s="44">
        <f t="shared" si="22"/>
        <v>2</v>
      </c>
      <c r="AL29" s="44">
        <f>$A29</f>
        <v>1</v>
      </c>
      <c r="AM29" s="69"/>
      <c r="AO29" s="52">
        <v>81</v>
      </c>
      <c r="AP29" s="52" t="str">
        <v>余自成</v>
      </c>
      <c r="AQ29" s="73">
        <f>SUMIF($F$23:$F$40,AP29,$AI$23:$AI$40)+SUMIF($F$23:$F$40,AP29&amp;" DF",$AI$23:$AI$40)+SUMIF($F$23:$F$40,AP29&amp;"DF",$AI$23:$AI$40)</f>
        <v>4</v>
      </c>
      <c r="AR29" s="73">
        <f>SUMIF($F$23:$F$40,AP29,$AJ$23:$AJ$40)+SUMIF($F$23:$F$40,AP29&amp;" DF",$AJ$23:$AJ$40)+SUMIF($F$23:$F$40,AP29&amp;"DF",$AJ$23:$AJ$40)</f>
        <v>1</v>
      </c>
      <c r="AS29" s="73">
        <f>SUMIF($F$23:$F$40,AP29,$AK$23:$AK$40)+SUMIF($F$23:$F$40,AP29&amp;" DF",$AK$23:$AK$40)+SUMIF($F$23:$F$40,AP29&amp;"DF",$AK$23:$AK$40)</f>
        <v>2</v>
      </c>
      <c r="AT29" s="73">
        <f>SUMIF($F$23:$F$40,AP29,$AL$23:$AL$40)+SUMIF($F$23:$F$40,AP29&amp;" DF",$AL$23:$AL$40)+SUMIF($F$23:$F$40,AP29&amp;"DF",$AL$23:$AL$40)</f>
        <v>0</v>
      </c>
      <c r="AW29" s="1"/>
    </row>
    <row r="30" spans="1:54" ht="15" customHeight="1">
      <c r="A30" s="58">
        <f>IF($E30="",0,SUMPRODUCT(--(SUBSTITUTE(SUBSTITUTE(SUBSTITUTE(SUBSTITUTE(SUBSTITUTE(SUBSTITUTE(SUBSTITUTE(UPPER($G$3:$I$20&amp;""),"⌢",""),"⌣",""),"⌵",""),"－",""),"-","")," ",""),"　","")=UPPER($E30&amp;"")))+SUMPRODUCT(--(SUBSTITUTE(SUBSTITUTE(SUBSTITUTE(SUBSTITUTE(SUBSTITUTE(SUBSTITUTE(SUBSTITUTE(UPPER($G$3:$I$20&amp;""),"⌢",""),"⌣",""),"⌵",""),"－",""),"-","")," ",""),"　","")=UPPER($E30&amp;"")&amp;"DP"))*2+SUMPRODUCT(--(SUBSTITUTE(SUBSTITUTE(SUBSTITUTE(SUBSTITUTE(SUBSTITUTE(SUBSTITUTE(SUBSTITUTE(UPPER($G$3:$I$20&amp;""),"⌢",""),"⌣",""),"⌵",""),"－",""),"-","")," ",""),"　","")="DP"&amp;UPPER($E30&amp;"")))*2+SUMPRODUCT(--(SUBSTITUTE(SUBSTITUTE(SUBSTITUTE(SUBSTITUTE(SUBSTITUTE(SUBSTITUTE(SUBSTITUTE(UPPER($G$3:$I$20&amp;""),"⌢",""),"⌣",""),"⌵",""),"－",""),"-","")," ",""),"　","")=UPPER($E30&amp;"")&amp;"TP"))*3+SUMPRODUCT(--(SUBSTITUTE(SUBSTITUTE(SUBSTITUTE(SUBSTITUTE(SUBSTITUTE(SUBSTITUTE(SUBSTITUTE(UPPER($G$3:$I$20&amp;""),"⌢",""),"⌣",""),"⌵",""),"－",""),"-","")," ",""),"　","")="TP"&amp;UPPER($E30&amp;"")))*3+SUMPRODUCT(--(SUBSTITUTE(SUBSTITUTE(SUBSTITUTE(SUBSTITUTE(SUBSTITUTE(SUBSTITUTE(SUBSTITUTE(UPPER($K$3:$M$20&amp;""),"⌢",""),"⌣",""),"⌵",""),"－",""),"-","")," ",""),"　","")=UPPER($E30&amp;"")))+SUMPRODUCT(--(SUBSTITUTE(SUBSTITUTE(SUBSTITUTE(SUBSTITUTE(SUBSTITUTE(SUBSTITUTE(SUBSTITUTE(UPPER($K$3:$M$20&amp;""),"⌢",""),"⌣",""),"⌵",""),"－",""),"-","")," ",""),"　","")=UPPER($E30&amp;"")&amp;"DP"))*2+SUMPRODUCT(--(SUBSTITUTE(SUBSTITUTE(SUBSTITUTE(SUBSTITUTE(SUBSTITUTE(SUBSTITUTE(SUBSTITUTE(UPPER($K$3:$M$20&amp;""),"⌢",""),"⌣",""),"⌵",""),"－",""),"-","")," ",""),"　","")="DP"&amp;UPPER($E30&amp;"")))*2+SUMPRODUCT(--(SUBSTITUTE(SUBSTITUTE(SUBSTITUTE(SUBSTITUTE(SUBSTITUTE(SUBSTITUTE(SUBSTITUTE(UPPER($K$3:$M$20&amp;""),"⌢",""),"⌣",""),"⌵",""),"－",""),"-","")," ",""),"　","")=UPPER($E30&amp;"")&amp;"TP"))*3+SUMPRODUCT(--(SUBSTITUTE(SUBSTITUTE(SUBSTITUTE(SUBSTITUTE(SUBSTITUTE(SUBSTITUTE(SUBSTITUTE(UPPER($K$3:$M$20&amp;""),"⌢",""),"⌣",""),"⌵",""),"－",""),"-","")," ",""),"　","")="TP"&amp;UPPER($E30&amp;"")))*3+SUMPRODUCT(--(SUBSTITUTE(SUBSTITUTE(SUBSTITUTE(SUBSTITUTE(SUBSTITUTE(SUBSTITUTE(SUBSTITUTE(UPPER($O$3:$Q$20&amp;""),"⌢",""),"⌣",""),"⌵",""),"－",""),"-","")," ",""),"　","")=UPPER($E30&amp;"")))+SUMPRODUCT(--(SUBSTITUTE(SUBSTITUTE(SUBSTITUTE(SUBSTITUTE(SUBSTITUTE(SUBSTITUTE(SUBSTITUTE(UPPER($O$3:$Q$20&amp;""),"⌢",""),"⌣",""),"⌵",""),"－",""),"-","")," ",""),"　","")=UPPER($E30&amp;"")&amp;"DP"))*2+SUMPRODUCT(--(SUBSTITUTE(SUBSTITUTE(SUBSTITUTE(SUBSTITUTE(SUBSTITUTE(SUBSTITUTE(SUBSTITUTE(UPPER($O$3:$Q$20&amp;""),"⌢",""),"⌣",""),"⌵",""),"－",""),"-","")," ",""),"　","")="DP"&amp;UPPER($E30&amp;"")))*2+SUMPRODUCT(--(SUBSTITUTE(SUBSTITUTE(SUBSTITUTE(SUBSTITUTE(SUBSTITUTE(SUBSTITUTE(SUBSTITUTE(UPPER($O$3:$Q$20&amp;""),"⌢",""),"⌣",""),"⌵",""),"－",""),"-","")," ",""),"　","")=UPPER($E30&amp;"")&amp;"TP"))*3+SUMPRODUCT(--(SUBSTITUTE(SUBSTITUTE(SUBSTITUTE(SUBSTITUTE(SUBSTITUTE(SUBSTITUTE(SUBSTITUTE(UPPER($O$3:$Q$20&amp;""),"⌢",""),"⌣",""),"⌵",""),"－",""),"-","")," ",""),"　","")="TP"&amp;UPPER($E30&amp;"")))*3+SUMPRODUCT(--(SUBSTITUTE(SUBSTITUTE(SUBSTITUTE(SUBSTITUTE(SUBSTITUTE(SUBSTITUTE(SUBSTITUTE(UPPER($S$3:$U$20&amp;""),"⌢",""),"⌣",""),"⌵",""),"－",""),"-","")," ",""),"　","")=UPPER($E30&amp;"")))+SUMPRODUCT(--(SUBSTITUTE(SUBSTITUTE(SUBSTITUTE(SUBSTITUTE(SUBSTITUTE(SUBSTITUTE(SUBSTITUTE(UPPER($S$3:$U$20&amp;""),"⌢",""),"⌣",""),"⌵",""),"－",""),"-","")," ",""),"　","")=UPPER($E30&amp;"")&amp;"DP"))*2+SUMPRODUCT(--(SUBSTITUTE(SUBSTITUTE(SUBSTITUTE(SUBSTITUTE(SUBSTITUTE(SUBSTITUTE(SUBSTITUTE(UPPER($S$3:$U$20&amp;""),"⌢",""),"⌣",""),"⌵",""),"－",""),"-","")," ",""),"　","")="DP"&amp;UPPER($E30&amp;"")))*2+SUMPRODUCT(--(SUBSTITUTE(SUBSTITUTE(SUBSTITUTE(SUBSTITUTE(SUBSTITUTE(SUBSTITUTE(SUBSTITUTE(UPPER($S$3:$U$20&amp;""),"⌢",""),"⌣",""),"⌵",""),"－",""),"-","")," ",""),"　","")=UPPER($E30&amp;"")&amp;"TP"))*3+SUMPRODUCT(--(SUBSTITUTE(SUBSTITUTE(SUBSTITUTE(SUBSTITUTE(SUBSTITUTE(SUBSTITUTE(SUBSTITUTE(UPPER($S$3:$U$20&amp;""),"⌢",""),"⌣",""),"⌵",""),"－",""),"-","")," ",""),"　","")="TP"&amp;UPPER($E30&amp;"")))*3+SUMPRODUCT(--(SUBSTITUTE(SUBSTITUTE(SUBSTITUTE(SUBSTITUTE(SUBSTITUTE(SUBSTITUTE(SUBSTITUTE(UPPER($W$3:$Y$20&amp;""),"⌢",""),"⌣",""),"⌵",""),"－",""),"-","")," ",""),"　","")=UPPER($E30&amp;"")))+SUMPRODUCT(--(SUBSTITUTE(SUBSTITUTE(SUBSTITUTE(SUBSTITUTE(SUBSTITUTE(SUBSTITUTE(SUBSTITUTE(UPPER($W$3:$Y$20&amp;""),"⌢",""),"⌣",""),"⌵",""),"－",""),"-","")," ",""),"　","")=UPPER($E30&amp;"")&amp;"DP"))*2+SUMPRODUCT(--(SUBSTITUTE(SUBSTITUTE(SUBSTITUTE(SUBSTITUTE(SUBSTITUTE(SUBSTITUTE(SUBSTITUTE(UPPER($W$3:$Y$20&amp;""),"⌢",""),"⌣",""),"⌵",""),"－",""),"-","")," ",""),"　","")="DP"&amp;UPPER($E30&amp;"")))*2+SUMPRODUCT(--(SUBSTITUTE(SUBSTITUTE(SUBSTITUTE(SUBSTITUTE(SUBSTITUTE(SUBSTITUTE(SUBSTITUTE(UPPER($W$3:$Y$20&amp;""),"⌢",""),"⌣",""),"⌵",""),"－",""),"-","")," ",""),"　","")=UPPER($E30&amp;"")&amp;"TP"))*3+SUMPRODUCT(--(SUBSTITUTE(SUBSTITUTE(SUBSTITUTE(SUBSTITUTE(SUBSTITUTE(SUBSTITUTE(SUBSTITUTE(UPPER($W$3:$Y$20&amp;""),"⌢",""),"⌣",""),"⌵",""),"－",""),"-","")," ",""),"　","")="TP"&amp;UPPER($E30&amp;"")))*3+SUMPRODUCT(--(SUBSTITUTE(SUBSTITUTE(SUBSTITUTE(SUBSTITUTE(SUBSTITUTE(SUBSTITUTE(SUBSTITUTE(UPPER($AA$3:$AC$20&amp;""),"⌢",""),"⌣",""),"⌵",""),"－",""),"-","")," ",""),"　","")=UPPER($E30&amp;"")))+SUMPRODUCT(--(SUBSTITUTE(SUBSTITUTE(SUBSTITUTE(SUBSTITUTE(SUBSTITUTE(SUBSTITUTE(SUBSTITUTE(UPPER($AA$3:$AC$20&amp;""),"⌢",""),"⌣",""),"⌵",""),"－",""),"-","")," ",""),"　","")=UPPER($E30&amp;"")&amp;"DP"))*2+SUMPRODUCT(--(SUBSTITUTE(SUBSTITUTE(SUBSTITUTE(SUBSTITUTE(SUBSTITUTE(SUBSTITUTE(SUBSTITUTE(UPPER($AA$3:$AC$20&amp;""),"⌢",""),"⌣",""),"⌵",""),"－",""),"-","")," ",""),"　","")="DP"&amp;UPPER($E30&amp;"")))*2+SUMPRODUCT(--(SUBSTITUTE(SUBSTITUTE(SUBSTITUTE(SUBSTITUTE(SUBSTITUTE(SUBSTITUTE(SUBSTITUTE(UPPER($AA$3:$AC$20&amp;""),"⌢",""),"⌣",""),"⌵",""),"－",""),"-","")," ",""),"　","")=UPPER($E30&amp;"")&amp;"TP"))*3+SUMPRODUCT(--(SUBSTITUTE(SUBSTITUTE(SUBSTITUTE(SUBSTITUTE(SUBSTITUTE(SUBSTITUTE(SUBSTITUTE(UPPER($AA$3:$AC$20&amp;""),"⌢",""),"⌣",""),"⌵",""),"－",""),"-","")," ",""),"　","")="TP"&amp;UPPER($E30&amp;"")))*3+SUMPRODUCT(--(SUBSTITUTE(SUBSTITUTE(SUBSTITUTE(SUBSTITUTE(SUBSTITUTE(SUBSTITUTE(SUBSTITUTE(UPPER($AE$3:$AG$20&amp;""),"⌢",""),"⌣",""),"⌵",""),"－",""),"-","")," ",""),"　","")=UPPER($E30&amp;"")))+SUMPRODUCT(--(SUBSTITUTE(SUBSTITUTE(SUBSTITUTE(SUBSTITUTE(SUBSTITUTE(SUBSTITUTE(SUBSTITUTE(UPPER($AE$3:$AG$20&amp;""),"⌢",""),"⌣",""),"⌵",""),"－",""),"-","")," ",""),"　","")=UPPER($E30&amp;"")&amp;"DP"))*2+SUMPRODUCT(--(SUBSTITUTE(SUBSTITUTE(SUBSTITUTE(SUBSTITUTE(SUBSTITUTE(SUBSTITUTE(SUBSTITUTE(UPPER($AE$3:$AG$20&amp;""),"⌢",""),"⌣",""),"⌵",""),"－",""),"-","")," ",""),"　","")="DP"&amp;UPPER($E30&amp;"")))*2+SUMPRODUCT(--(SUBSTITUTE(SUBSTITUTE(SUBSTITUTE(SUBSTITUTE(SUBSTITUTE(SUBSTITUTE(SUBSTITUTE(UPPER($AE$3:$AG$20&amp;""),"⌢",""),"⌣",""),"⌵",""),"－",""),"-","")," ",""),"　","")=UPPER($E30&amp;"")&amp;"TP"))*3+SUMPRODUCT(--(SUBSTITUTE(SUBSTITUTE(SUBSTITUTE(SUBSTITUTE(SUBSTITUTE(SUBSTITUTE(SUBSTITUTE(UPPER($AE$3:$AG$20&amp;""),"⌢",""),"⌣",""),"⌵",""),"－",""),"-","")," ",""),"　","")="TP"&amp;UPPER($E30&amp;"")))*3)</f>
        <v>0</v>
      </c>
      <c r="B30" s="58"/>
      <c r="C30" s="58"/>
      <c r="D30" s="275"/>
      <c r="E30" s="166"/>
      <c r="F30" s="169"/>
      <c r="G30" s="170"/>
      <c r="H30" s="171"/>
      <c r="I30" s="75"/>
      <c r="J30" s="8"/>
      <c r="K30" s="170"/>
      <c r="L30" s="171"/>
      <c r="M30" s="75"/>
      <c r="N30" s="8"/>
      <c r="O30" s="170"/>
      <c r="P30" s="171"/>
      <c r="Q30" s="75"/>
      <c r="R30" s="8"/>
      <c r="S30" s="170"/>
      <c r="T30" s="171"/>
      <c r="U30" s="75"/>
      <c r="V30" s="8"/>
      <c r="W30" s="170"/>
      <c r="X30" s="171"/>
      <c r="Y30" s="75"/>
      <c r="Z30" s="8"/>
      <c r="AA30" s="170"/>
      <c r="AB30" s="171"/>
      <c r="AC30" s="75"/>
      <c r="AD30" s="8"/>
      <c r="AE30" s="171"/>
      <c r="AF30" s="171"/>
      <c r="AG30" s="75"/>
      <c r="AH30" s="8"/>
      <c r="AI30" s="44">
        <f t="shared" si="20"/>
        <v>0</v>
      </c>
      <c r="AJ30" s="44">
        <f>SUMPRODUCT(--(SUBSTITUTE(SUBSTITUTE(SUBSTITUTE(SUBSTITUTE(SUBSTITUTE(SUBSTITUTE(SUBSTITUTE(UPPER(G30:AG30&amp;""),"⌢",""),"⌣",""),"⌵",""),"－",""),"-","")," ",""),"　","")="R"))+SUMPRODUCT(--(SUBSTITUTE(SUBSTITUTE(SUBSTITUTE(SUBSTITUTE(SUBSTITUTE(SUBSTITUTE(SUBSTITUTE(UPPER(G30:AG30&amp;""),"⌢",""),"⌣",""),"⌵",""),"－",""),"-","")," ",""),"　","")="HR"))*2</f>
        <v>0</v>
      </c>
      <c r="AK30" s="44">
        <f t="shared" si="22"/>
        <v>0</v>
      </c>
      <c r="AL30" s="44">
        <f>$A30</f>
        <v>0</v>
      </c>
      <c r="AM30" s="68" t="s">
        <v>9</v>
      </c>
      <c r="AO30" s="264" t="s">
        <v>232</v>
      </c>
      <c r="AP30" s="52" t="str">
        <v>勞恩以達西拔</v>
      </c>
      <c r="AQ30" s="73">
        <f>SUMIF($F$23:$F$40,AP30,$AI$23:$AI$40)+SUMIF($F$23:$F$40,AP30&amp;" DF",$AI$23:$AI$40)+SUMIF($F$23:$F$40,AP30&amp;"DF",$AI$23:$AI$40)</f>
        <v>0</v>
      </c>
      <c r="AR30" s="73">
        <f>SUMIF($F$23:$F$40,AP30,$AJ$23:$AJ$40)+SUMIF($F$23:$F$40,AP30&amp;" DF",$AJ$23:$AJ$40)+SUMIF($F$23:$F$40,AP30&amp;"DF",$AJ$23:$AJ$40)</f>
        <v>0</v>
      </c>
      <c r="AS30" s="73">
        <f>SUMIF($F$23:$F$40,AP30,$AK$23:$AK$40)+SUMIF($F$23:$F$40,AP30&amp;" DF",$AK$23:$AK$40)+SUMIF($F$23:$F$40,AP30&amp;"DF",$AK$23:$AK$40)</f>
        <v>0</v>
      </c>
      <c r="AT30" s="73">
        <f>SUMIF($F$23:$F$40,AP30,$AL$23:$AL$40)+SUMIF($F$23:$F$40,AP30&amp;" DF",$AL$23:$AL$40)+SUMIF($F$23:$F$40,AP30&amp;"DF",$AL$23:$AL$40)</f>
        <v>0</v>
      </c>
      <c r="AW30" s="1"/>
    </row>
    <row r="31" spans="1:54" ht="15" customHeight="1">
      <c r="A31" s="58">
        <f>IF($E31="",0,SUMPRODUCT(--(SUBSTITUTE(SUBSTITUTE(SUBSTITUTE(SUBSTITUTE(SUBSTITUTE(SUBSTITUTE(SUBSTITUTE(UPPER($G$3:$I$20&amp;""),"⌢",""),"⌣",""),"⌵",""),"－",""),"-","")," ",""),"　","")=UPPER($E31&amp;"")))+SUMPRODUCT(--(SUBSTITUTE(SUBSTITUTE(SUBSTITUTE(SUBSTITUTE(SUBSTITUTE(SUBSTITUTE(SUBSTITUTE(UPPER($G$3:$I$20&amp;""),"⌢",""),"⌣",""),"⌵",""),"－",""),"-","")," ",""),"　","")=UPPER($E31&amp;"")&amp;"DP"))*2+SUMPRODUCT(--(SUBSTITUTE(SUBSTITUTE(SUBSTITUTE(SUBSTITUTE(SUBSTITUTE(SUBSTITUTE(SUBSTITUTE(UPPER($G$3:$I$20&amp;""),"⌢",""),"⌣",""),"⌵",""),"－",""),"-","")," ",""),"　","")="DP"&amp;UPPER($E31&amp;"")))*2+SUMPRODUCT(--(SUBSTITUTE(SUBSTITUTE(SUBSTITUTE(SUBSTITUTE(SUBSTITUTE(SUBSTITUTE(SUBSTITUTE(UPPER($G$3:$I$20&amp;""),"⌢",""),"⌣",""),"⌵",""),"－",""),"-","")," ",""),"　","")=UPPER($E31&amp;"")&amp;"TP"))*3+SUMPRODUCT(--(SUBSTITUTE(SUBSTITUTE(SUBSTITUTE(SUBSTITUTE(SUBSTITUTE(SUBSTITUTE(SUBSTITUTE(UPPER($G$3:$I$20&amp;""),"⌢",""),"⌣",""),"⌵",""),"－",""),"-","")," ",""),"　","")="TP"&amp;UPPER($E31&amp;"")))*3+SUMPRODUCT(--(SUBSTITUTE(SUBSTITUTE(SUBSTITUTE(SUBSTITUTE(SUBSTITUTE(SUBSTITUTE(SUBSTITUTE(UPPER($K$3:$M$20&amp;""),"⌢",""),"⌣",""),"⌵",""),"－",""),"-","")," ",""),"　","")=UPPER($E31&amp;"")))+SUMPRODUCT(--(SUBSTITUTE(SUBSTITUTE(SUBSTITUTE(SUBSTITUTE(SUBSTITUTE(SUBSTITUTE(SUBSTITUTE(UPPER($K$3:$M$20&amp;""),"⌢",""),"⌣",""),"⌵",""),"－",""),"-","")," ",""),"　","")=UPPER($E31&amp;"")&amp;"DP"))*2+SUMPRODUCT(--(SUBSTITUTE(SUBSTITUTE(SUBSTITUTE(SUBSTITUTE(SUBSTITUTE(SUBSTITUTE(SUBSTITUTE(UPPER($K$3:$M$20&amp;""),"⌢",""),"⌣",""),"⌵",""),"－",""),"-","")," ",""),"　","")="DP"&amp;UPPER($E31&amp;"")))*2+SUMPRODUCT(--(SUBSTITUTE(SUBSTITUTE(SUBSTITUTE(SUBSTITUTE(SUBSTITUTE(SUBSTITUTE(SUBSTITUTE(UPPER($K$3:$M$20&amp;""),"⌢",""),"⌣",""),"⌵",""),"－",""),"-","")," ",""),"　","")=UPPER($E31&amp;"")&amp;"TP"))*3+SUMPRODUCT(--(SUBSTITUTE(SUBSTITUTE(SUBSTITUTE(SUBSTITUTE(SUBSTITUTE(SUBSTITUTE(SUBSTITUTE(UPPER($K$3:$M$20&amp;""),"⌢",""),"⌣",""),"⌵",""),"－",""),"-","")," ",""),"　","")="TP"&amp;UPPER($E31&amp;"")))*3+SUMPRODUCT(--(SUBSTITUTE(SUBSTITUTE(SUBSTITUTE(SUBSTITUTE(SUBSTITUTE(SUBSTITUTE(SUBSTITUTE(UPPER($O$3:$Q$20&amp;""),"⌢",""),"⌣",""),"⌵",""),"－",""),"-","")," ",""),"　","")=UPPER($E31&amp;"")))+SUMPRODUCT(--(SUBSTITUTE(SUBSTITUTE(SUBSTITUTE(SUBSTITUTE(SUBSTITUTE(SUBSTITUTE(SUBSTITUTE(UPPER($O$3:$Q$20&amp;""),"⌢",""),"⌣",""),"⌵",""),"－",""),"-","")," ",""),"　","")=UPPER($E31&amp;"")&amp;"DP"))*2+SUMPRODUCT(--(SUBSTITUTE(SUBSTITUTE(SUBSTITUTE(SUBSTITUTE(SUBSTITUTE(SUBSTITUTE(SUBSTITUTE(UPPER($O$3:$Q$20&amp;""),"⌢",""),"⌣",""),"⌵",""),"－",""),"-","")," ",""),"　","")="DP"&amp;UPPER($E31&amp;"")))*2+SUMPRODUCT(--(SUBSTITUTE(SUBSTITUTE(SUBSTITUTE(SUBSTITUTE(SUBSTITUTE(SUBSTITUTE(SUBSTITUTE(UPPER($O$3:$Q$20&amp;""),"⌢",""),"⌣",""),"⌵",""),"－",""),"-","")," ",""),"　","")=UPPER($E31&amp;"")&amp;"TP"))*3+SUMPRODUCT(--(SUBSTITUTE(SUBSTITUTE(SUBSTITUTE(SUBSTITUTE(SUBSTITUTE(SUBSTITUTE(SUBSTITUTE(UPPER($O$3:$Q$20&amp;""),"⌢",""),"⌣",""),"⌵",""),"－",""),"-","")," ",""),"　","")="TP"&amp;UPPER($E31&amp;"")))*3+SUMPRODUCT(--(SUBSTITUTE(SUBSTITUTE(SUBSTITUTE(SUBSTITUTE(SUBSTITUTE(SUBSTITUTE(SUBSTITUTE(UPPER($S$3:$U$20&amp;""),"⌢",""),"⌣",""),"⌵",""),"－",""),"-","")," ",""),"　","")=UPPER($E31&amp;"")))+SUMPRODUCT(--(SUBSTITUTE(SUBSTITUTE(SUBSTITUTE(SUBSTITUTE(SUBSTITUTE(SUBSTITUTE(SUBSTITUTE(UPPER($S$3:$U$20&amp;""),"⌢",""),"⌣",""),"⌵",""),"－",""),"-","")," ",""),"　","")=UPPER($E31&amp;"")&amp;"DP"))*2+SUMPRODUCT(--(SUBSTITUTE(SUBSTITUTE(SUBSTITUTE(SUBSTITUTE(SUBSTITUTE(SUBSTITUTE(SUBSTITUTE(UPPER($S$3:$U$20&amp;""),"⌢",""),"⌣",""),"⌵",""),"－",""),"-","")," ",""),"　","")="DP"&amp;UPPER($E31&amp;"")))*2+SUMPRODUCT(--(SUBSTITUTE(SUBSTITUTE(SUBSTITUTE(SUBSTITUTE(SUBSTITUTE(SUBSTITUTE(SUBSTITUTE(UPPER($S$3:$U$20&amp;""),"⌢",""),"⌣",""),"⌵",""),"－",""),"-","")," ",""),"　","")=UPPER($E31&amp;"")&amp;"TP"))*3+SUMPRODUCT(--(SUBSTITUTE(SUBSTITUTE(SUBSTITUTE(SUBSTITUTE(SUBSTITUTE(SUBSTITUTE(SUBSTITUTE(UPPER($S$3:$U$20&amp;""),"⌢",""),"⌣",""),"⌵",""),"－",""),"-","")," ",""),"　","")="TP"&amp;UPPER($E31&amp;"")))*3+SUMPRODUCT(--(SUBSTITUTE(SUBSTITUTE(SUBSTITUTE(SUBSTITUTE(SUBSTITUTE(SUBSTITUTE(SUBSTITUTE(UPPER($W$3:$Y$20&amp;""),"⌢",""),"⌣",""),"⌵",""),"－",""),"-","")," ",""),"　","")=UPPER($E31&amp;"")))+SUMPRODUCT(--(SUBSTITUTE(SUBSTITUTE(SUBSTITUTE(SUBSTITUTE(SUBSTITUTE(SUBSTITUTE(SUBSTITUTE(UPPER($W$3:$Y$20&amp;""),"⌢",""),"⌣",""),"⌵",""),"－",""),"-","")," ",""),"　","")=UPPER($E31&amp;"")&amp;"DP"))*2+SUMPRODUCT(--(SUBSTITUTE(SUBSTITUTE(SUBSTITUTE(SUBSTITUTE(SUBSTITUTE(SUBSTITUTE(SUBSTITUTE(UPPER($W$3:$Y$20&amp;""),"⌢",""),"⌣",""),"⌵",""),"－",""),"-","")," ",""),"　","")="DP"&amp;UPPER($E31&amp;"")))*2+SUMPRODUCT(--(SUBSTITUTE(SUBSTITUTE(SUBSTITUTE(SUBSTITUTE(SUBSTITUTE(SUBSTITUTE(SUBSTITUTE(UPPER($W$3:$Y$20&amp;""),"⌢",""),"⌣",""),"⌵",""),"－",""),"-","")," ",""),"　","")=UPPER($E31&amp;"")&amp;"TP"))*3+SUMPRODUCT(--(SUBSTITUTE(SUBSTITUTE(SUBSTITUTE(SUBSTITUTE(SUBSTITUTE(SUBSTITUTE(SUBSTITUTE(UPPER($W$3:$Y$20&amp;""),"⌢",""),"⌣",""),"⌵",""),"－",""),"-","")," ",""),"　","")="TP"&amp;UPPER($E31&amp;"")))*3+SUMPRODUCT(--(SUBSTITUTE(SUBSTITUTE(SUBSTITUTE(SUBSTITUTE(SUBSTITUTE(SUBSTITUTE(SUBSTITUTE(UPPER($AA$3:$AC$20&amp;""),"⌢",""),"⌣",""),"⌵",""),"－",""),"-","")," ",""),"　","")=UPPER($E31&amp;"")))+SUMPRODUCT(--(SUBSTITUTE(SUBSTITUTE(SUBSTITUTE(SUBSTITUTE(SUBSTITUTE(SUBSTITUTE(SUBSTITUTE(UPPER($AA$3:$AC$20&amp;""),"⌢",""),"⌣",""),"⌵",""),"－",""),"-","")," ",""),"　","")=UPPER($E31&amp;"")&amp;"DP"))*2+SUMPRODUCT(--(SUBSTITUTE(SUBSTITUTE(SUBSTITUTE(SUBSTITUTE(SUBSTITUTE(SUBSTITUTE(SUBSTITUTE(UPPER($AA$3:$AC$20&amp;""),"⌢",""),"⌣",""),"⌵",""),"－",""),"-","")," ",""),"　","")="DP"&amp;UPPER($E31&amp;"")))*2+SUMPRODUCT(--(SUBSTITUTE(SUBSTITUTE(SUBSTITUTE(SUBSTITUTE(SUBSTITUTE(SUBSTITUTE(SUBSTITUTE(UPPER($AA$3:$AC$20&amp;""),"⌢",""),"⌣",""),"⌵",""),"－",""),"-","")," ",""),"　","")=UPPER($E31&amp;"")&amp;"TP"))*3+SUMPRODUCT(--(SUBSTITUTE(SUBSTITUTE(SUBSTITUTE(SUBSTITUTE(SUBSTITUTE(SUBSTITUTE(SUBSTITUTE(UPPER($AA$3:$AC$20&amp;""),"⌢",""),"⌣",""),"⌵",""),"－",""),"-","")," ",""),"　","")="TP"&amp;UPPER($E31&amp;"")))*3+SUMPRODUCT(--(SUBSTITUTE(SUBSTITUTE(SUBSTITUTE(SUBSTITUTE(SUBSTITUTE(SUBSTITUTE(SUBSTITUTE(UPPER($AE$3:$AG$20&amp;""),"⌢",""),"⌣",""),"⌵",""),"－",""),"-","")," ",""),"　","")=UPPER($E31&amp;"")))+SUMPRODUCT(--(SUBSTITUTE(SUBSTITUTE(SUBSTITUTE(SUBSTITUTE(SUBSTITUTE(SUBSTITUTE(SUBSTITUTE(UPPER($AE$3:$AG$20&amp;""),"⌢",""),"⌣",""),"⌵",""),"－",""),"-","")," ",""),"　","")=UPPER($E31&amp;"")&amp;"DP"))*2+SUMPRODUCT(--(SUBSTITUTE(SUBSTITUTE(SUBSTITUTE(SUBSTITUTE(SUBSTITUTE(SUBSTITUTE(SUBSTITUTE(UPPER($AE$3:$AG$20&amp;""),"⌢",""),"⌣",""),"⌵",""),"－",""),"-","")," ",""),"　","")="DP"&amp;UPPER($E31&amp;"")))*2+SUMPRODUCT(--(SUBSTITUTE(SUBSTITUTE(SUBSTITUTE(SUBSTITUTE(SUBSTITUTE(SUBSTITUTE(SUBSTITUTE(UPPER($AE$3:$AG$20&amp;""),"⌢",""),"⌣",""),"⌵",""),"－",""),"-","")," ",""),"　","")=UPPER($E31&amp;"")&amp;"TP"))*3+SUMPRODUCT(--(SUBSTITUTE(SUBSTITUTE(SUBSTITUTE(SUBSTITUTE(SUBSTITUTE(SUBSTITUTE(SUBSTITUTE(UPPER($AE$3:$AG$20&amp;""),"⌢",""),"⌣",""),"⌵",""),"－",""),"-","")," ",""),"　","")="TP"&amp;UPPER($E31&amp;"")))*3)</f>
        <v>0</v>
      </c>
      <c r="B31" s="58"/>
      <c r="C31" s="58"/>
      <c r="D31" s="276"/>
      <c r="E31" s="166"/>
      <c r="F31" s="169"/>
      <c r="G31" s="172"/>
      <c r="H31" s="173"/>
      <c r="I31" s="76"/>
      <c r="J31" s="8"/>
      <c r="K31" s="172"/>
      <c r="L31" s="173"/>
      <c r="M31" s="76"/>
      <c r="N31" s="8"/>
      <c r="O31" s="172"/>
      <c r="P31" s="173"/>
      <c r="Q31" s="76"/>
      <c r="R31" s="8"/>
      <c r="S31" s="172"/>
      <c r="T31" s="173"/>
      <c r="U31" s="76"/>
      <c r="V31" s="8"/>
      <c r="W31" s="172"/>
      <c r="X31" s="173"/>
      <c r="Y31" s="76"/>
      <c r="Z31" s="8"/>
      <c r="AA31" s="172"/>
      <c r="AB31" s="173"/>
      <c r="AC31" s="76"/>
      <c r="AD31" s="8"/>
      <c r="AE31" s="173"/>
      <c r="AF31" s="173"/>
      <c r="AG31" s="76"/>
      <c r="AH31" s="8"/>
      <c r="AI31" s="44">
        <f t="shared" si="20"/>
        <v>0</v>
      </c>
      <c r="AJ31" s="44">
        <f>SUMPRODUCT(--(SUBSTITUTE(SUBSTITUTE(SUBSTITUTE(SUBSTITUTE(SUBSTITUTE(SUBSTITUTE(SUBSTITUTE(UPPER(G31:AG31&amp;""),"⌢",""),"⌣",""),"⌵",""),"－",""),"-","")," ",""),"　","")="R"))+SUMPRODUCT(--(SUBSTITUTE(SUBSTITUTE(SUBSTITUTE(SUBSTITUTE(SUBSTITUTE(SUBSTITUTE(SUBSTITUTE(UPPER(G31:AG31&amp;""),"⌢",""),"⌣",""),"⌵",""),"－",""),"-","")," ",""),"　","")="HR"))*2</f>
        <v>0</v>
      </c>
      <c r="AK31" s="44">
        <f t="shared" si="22"/>
        <v>0</v>
      </c>
      <c r="AL31" s="44">
        <f>$A31</f>
        <v>0</v>
      </c>
      <c r="AM31" s="66" t="s">
        <v>181</v>
      </c>
      <c r="AO31" s="52"/>
      <c r="AP31" s="52"/>
      <c r="AQ31" s="73">
        <f>SUMIF($F$23:$F$40,AP31,$AI$23:$AI$40)+SUMIF($F$23:$F$40,AP31&amp;" DF",$AI$23:$AI$40)+SUMIF($F$23:$F$40,AP31&amp;"DF",$AI$23:$AI$40)</f>
        <v>0</v>
      </c>
      <c r="AR31" s="73">
        <f>SUMIF($F$23:$F$40,AP31,$AJ$23:$AJ$40)+SUMIF($F$23:$F$40,AP31&amp;" DF",$AJ$23:$AJ$40)+SUMIF($F$23:$F$40,AP31&amp;"DF",$AJ$23:$AJ$40)</f>
        <v>0</v>
      </c>
      <c r="AS31" s="73">
        <f>SUMIF($F$23:$F$40,AP31,$AK$23:$AK$40)+SUMIF($F$23:$F$40,AP31&amp;" DF",$AK$23:$AK$40)+SUMIF($F$23:$F$40,AP31&amp;"DF",$AK$23:$AK$40)</f>
        <v>0</v>
      </c>
      <c r="AT31" s="73">
        <f>SUMIF($F$23:$F$40,AP31,$AL$23:$AL$40)+SUMIF($F$23:$F$40,AP31&amp;" DF",$AL$23:$AL$40)+SUMIF($F$23:$F$40,AP31&amp;"DF",$AL$23:$AL$40)</f>
        <v>0</v>
      </c>
    </row>
    <row r="32" spans="1:54" ht="15" customHeight="1">
      <c r="A32" s="58">
        <f>IF($E32="",0,SUMPRODUCT(--(SUBSTITUTE(SUBSTITUTE(SUBSTITUTE(SUBSTITUTE(SUBSTITUTE(SUBSTITUTE(SUBSTITUTE(UPPER($G$3:$I$20&amp;""),"⌢",""),"⌣",""),"⌵",""),"－",""),"-","")," ",""),"　","")=UPPER($E32&amp;"")))+SUMPRODUCT(--(SUBSTITUTE(SUBSTITUTE(SUBSTITUTE(SUBSTITUTE(SUBSTITUTE(SUBSTITUTE(SUBSTITUTE(UPPER($G$3:$I$20&amp;""),"⌢",""),"⌣",""),"⌵",""),"－",""),"-","")," ",""),"　","")=UPPER($E32&amp;"")&amp;"DP"))*2+SUMPRODUCT(--(SUBSTITUTE(SUBSTITUTE(SUBSTITUTE(SUBSTITUTE(SUBSTITUTE(SUBSTITUTE(SUBSTITUTE(UPPER($G$3:$I$20&amp;""),"⌢",""),"⌣",""),"⌵",""),"－",""),"-","")," ",""),"　","")="DP"&amp;UPPER($E32&amp;"")))*2+SUMPRODUCT(--(SUBSTITUTE(SUBSTITUTE(SUBSTITUTE(SUBSTITUTE(SUBSTITUTE(SUBSTITUTE(SUBSTITUTE(UPPER($G$3:$I$20&amp;""),"⌢",""),"⌣",""),"⌵",""),"－",""),"-","")," ",""),"　","")=UPPER($E32&amp;"")&amp;"TP"))*3+SUMPRODUCT(--(SUBSTITUTE(SUBSTITUTE(SUBSTITUTE(SUBSTITUTE(SUBSTITUTE(SUBSTITUTE(SUBSTITUTE(UPPER($G$3:$I$20&amp;""),"⌢",""),"⌣",""),"⌵",""),"－",""),"-","")," ",""),"　","")="TP"&amp;UPPER($E32&amp;"")))*3+SUMPRODUCT(--(SUBSTITUTE(SUBSTITUTE(SUBSTITUTE(SUBSTITUTE(SUBSTITUTE(SUBSTITUTE(SUBSTITUTE(UPPER($K$3:$M$20&amp;""),"⌢",""),"⌣",""),"⌵",""),"－",""),"-","")," ",""),"　","")=UPPER($E32&amp;"")))+SUMPRODUCT(--(SUBSTITUTE(SUBSTITUTE(SUBSTITUTE(SUBSTITUTE(SUBSTITUTE(SUBSTITUTE(SUBSTITUTE(UPPER($K$3:$M$20&amp;""),"⌢",""),"⌣",""),"⌵",""),"－",""),"-","")," ",""),"　","")=UPPER($E32&amp;"")&amp;"DP"))*2+SUMPRODUCT(--(SUBSTITUTE(SUBSTITUTE(SUBSTITUTE(SUBSTITUTE(SUBSTITUTE(SUBSTITUTE(SUBSTITUTE(UPPER($K$3:$M$20&amp;""),"⌢",""),"⌣",""),"⌵",""),"－",""),"-","")," ",""),"　","")="DP"&amp;UPPER($E32&amp;"")))*2+SUMPRODUCT(--(SUBSTITUTE(SUBSTITUTE(SUBSTITUTE(SUBSTITUTE(SUBSTITUTE(SUBSTITUTE(SUBSTITUTE(UPPER($K$3:$M$20&amp;""),"⌢",""),"⌣",""),"⌵",""),"－",""),"-","")," ",""),"　","")=UPPER($E32&amp;"")&amp;"TP"))*3+SUMPRODUCT(--(SUBSTITUTE(SUBSTITUTE(SUBSTITUTE(SUBSTITUTE(SUBSTITUTE(SUBSTITUTE(SUBSTITUTE(UPPER($K$3:$M$20&amp;""),"⌢",""),"⌣",""),"⌵",""),"－",""),"-","")," ",""),"　","")="TP"&amp;UPPER($E32&amp;"")))*3+SUMPRODUCT(--(SUBSTITUTE(SUBSTITUTE(SUBSTITUTE(SUBSTITUTE(SUBSTITUTE(SUBSTITUTE(SUBSTITUTE(UPPER($O$3:$Q$20&amp;""),"⌢",""),"⌣",""),"⌵",""),"－",""),"-","")," ",""),"　","")=UPPER($E32&amp;"")))+SUMPRODUCT(--(SUBSTITUTE(SUBSTITUTE(SUBSTITUTE(SUBSTITUTE(SUBSTITUTE(SUBSTITUTE(SUBSTITUTE(UPPER($O$3:$Q$20&amp;""),"⌢",""),"⌣",""),"⌵",""),"－",""),"-","")," ",""),"　","")=UPPER($E32&amp;"")&amp;"DP"))*2+SUMPRODUCT(--(SUBSTITUTE(SUBSTITUTE(SUBSTITUTE(SUBSTITUTE(SUBSTITUTE(SUBSTITUTE(SUBSTITUTE(UPPER($O$3:$Q$20&amp;""),"⌢",""),"⌣",""),"⌵",""),"－",""),"-","")," ",""),"　","")="DP"&amp;UPPER($E32&amp;"")))*2+SUMPRODUCT(--(SUBSTITUTE(SUBSTITUTE(SUBSTITUTE(SUBSTITUTE(SUBSTITUTE(SUBSTITUTE(SUBSTITUTE(UPPER($O$3:$Q$20&amp;""),"⌢",""),"⌣",""),"⌵",""),"－",""),"-","")," ",""),"　","")=UPPER($E32&amp;"")&amp;"TP"))*3+SUMPRODUCT(--(SUBSTITUTE(SUBSTITUTE(SUBSTITUTE(SUBSTITUTE(SUBSTITUTE(SUBSTITUTE(SUBSTITUTE(UPPER($O$3:$Q$20&amp;""),"⌢",""),"⌣",""),"⌵",""),"－",""),"-","")," ",""),"　","")="TP"&amp;UPPER($E32&amp;"")))*3+SUMPRODUCT(--(SUBSTITUTE(SUBSTITUTE(SUBSTITUTE(SUBSTITUTE(SUBSTITUTE(SUBSTITUTE(SUBSTITUTE(UPPER($S$3:$U$20&amp;""),"⌢",""),"⌣",""),"⌵",""),"－",""),"-","")," ",""),"　","")=UPPER($E32&amp;"")))+SUMPRODUCT(--(SUBSTITUTE(SUBSTITUTE(SUBSTITUTE(SUBSTITUTE(SUBSTITUTE(SUBSTITUTE(SUBSTITUTE(UPPER($S$3:$U$20&amp;""),"⌢",""),"⌣",""),"⌵",""),"－",""),"-","")," ",""),"　","")=UPPER($E32&amp;"")&amp;"DP"))*2+SUMPRODUCT(--(SUBSTITUTE(SUBSTITUTE(SUBSTITUTE(SUBSTITUTE(SUBSTITUTE(SUBSTITUTE(SUBSTITUTE(UPPER($S$3:$U$20&amp;""),"⌢",""),"⌣",""),"⌵",""),"－",""),"-","")," ",""),"　","")="DP"&amp;UPPER($E32&amp;"")))*2+SUMPRODUCT(--(SUBSTITUTE(SUBSTITUTE(SUBSTITUTE(SUBSTITUTE(SUBSTITUTE(SUBSTITUTE(SUBSTITUTE(UPPER($S$3:$U$20&amp;""),"⌢",""),"⌣",""),"⌵",""),"－",""),"-","")," ",""),"　","")=UPPER($E32&amp;"")&amp;"TP"))*3+SUMPRODUCT(--(SUBSTITUTE(SUBSTITUTE(SUBSTITUTE(SUBSTITUTE(SUBSTITUTE(SUBSTITUTE(SUBSTITUTE(UPPER($S$3:$U$20&amp;""),"⌢",""),"⌣",""),"⌵",""),"－",""),"-","")," ",""),"　","")="TP"&amp;UPPER($E32&amp;"")))*3+SUMPRODUCT(--(SUBSTITUTE(SUBSTITUTE(SUBSTITUTE(SUBSTITUTE(SUBSTITUTE(SUBSTITUTE(SUBSTITUTE(UPPER($W$3:$Y$20&amp;""),"⌢",""),"⌣",""),"⌵",""),"－",""),"-","")," ",""),"　","")=UPPER($E32&amp;"")))+SUMPRODUCT(--(SUBSTITUTE(SUBSTITUTE(SUBSTITUTE(SUBSTITUTE(SUBSTITUTE(SUBSTITUTE(SUBSTITUTE(UPPER($W$3:$Y$20&amp;""),"⌢",""),"⌣",""),"⌵",""),"－",""),"-","")," ",""),"　","")=UPPER($E32&amp;"")&amp;"DP"))*2+SUMPRODUCT(--(SUBSTITUTE(SUBSTITUTE(SUBSTITUTE(SUBSTITUTE(SUBSTITUTE(SUBSTITUTE(SUBSTITUTE(UPPER($W$3:$Y$20&amp;""),"⌢",""),"⌣",""),"⌵",""),"－",""),"-","")," ",""),"　","")="DP"&amp;UPPER($E32&amp;"")))*2+SUMPRODUCT(--(SUBSTITUTE(SUBSTITUTE(SUBSTITUTE(SUBSTITUTE(SUBSTITUTE(SUBSTITUTE(SUBSTITUTE(UPPER($W$3:$Y$20&amp;""),"⌢",""),"⌣",""),"⌵",""),"－",""),"-","")," ",""),"　","")=UPPER($E32&amp;"")&amp;"TP"))*3+SUMPRODUCT(--(SUBSTITUTE(SUBSTITUTE(SUBSTITUTE(SUBSTITUTE(SUBSTITUTE(SUBSTITUTE(SUBSTITUTE(UPPER($W$3:$Y$20&amp;""),"⌢",""),"⌣",""),"⌵",""),"－",""),"-","")," ",""),"　","")="TP"&amp;UPPER($E32&amp;"")))*3+SUMPRODUCT(--(SUBSTITUTE(SUBSTITUTE(SUBSTITUTE(SUBSTITUTE(SUBSTITUTE(SUBSTITUTE(SUBSTITUTE(UPPER($AA$3:$AC$20&amp;""),"⌢",""),"⌣",""),"⌵",""),"－",""),"-","")," ",""),"　","")=UPPER($E32&amp;"")))+SUMPRODUCT(--(SUBSTITUTE(SUBSTITUTE(SUBSTITUTE(SUBSTITUTE(SUBSTITUTE(SUBSTITUTE(SUBSTITUTE(UPPER($AA$3:$AC$20&amp;""),"⌢",""),"⌣",""),"⌵",""),"－",""),"-","")," ",""),"　","")=UPPER($E32&amp;"")&amp;"DP"))*2+SUMPRODUCT(--(SUBSTITUTE(SUBSTITUTE(SUBSTITUTE(SUBSTITUTE(SUBSTITUTE(SUBSTITUTE(SUBSTITUTE(UPPER($AA$3:$AC$20&amp;""),"⌢",""),"⌣",""),"⌵",""),"－",""),"-","")," ",""),"　","")="DP"&amp;UPPER($E32&amp;"")))*2+SUMPRODUCT(--(SUBSTITUTE(SUBSTITUTE(SUBSTITUTE(SUBSTITUTE(SUBSTITUTE(SUBSTITUTE(SUBSTITUTE(UPPER($AA$3:$AC$20&amp;""),"⌢",""),"⌣",""),"⌵",""),"－",""),"-","")," ",""),"　","")=UPPER($E32&amp;"")&amp;"TP"))*3+SUMPRODUCT(--(SUBSTITUTE(SUBSTITUTE(SUBSTITUTE(SUBSTITUTE(SUBSTITUTE(SUBSTITUTE(SUBSTITUTE(UPPER($AA$3:$AC$20&amp;""),"⌢",""),"⌣",""),"⌵",""),"－",""),"-","")," ",""),"　","")="TP"&amp;UPPER($E32&amp;"")))*3+SUMPRODUCT(--(SUBSTITUTE(SUBSTITUTE(SUBSTITUTE(SUBSTITUTE(SUBSTITUTE(SUBSTITUTE(SUBSTITUTE(UPPER($AE$3:$AG$20&amp;""),"⌢",""),"⌣",""),"⌵",""),"－",""),"-","")," ",""),"　","")=UPPER($E32&amp;"")))+SUMPRODUCT(--(SUBSTITUTE(SUBSTITUTE(SUBSTITUTE(SUBSTITUTE(SUBSTITUTE(SUBSTITUTE(SUBSTITUTE(UPPER($AE$3:$AG$20&amp;""),"⌢",""),"⌣",""),"⌵",""),"－",""),"-","")," ",""),"　","")=UPPER($E32&amp;"")&amp;"DP"))*2+SUMPRODUCT(--(SUBSTITUTE(SUBSTITUTE(SUBSTITUTE(SUBSTITUTE(SUBSTITUTE(SUBSTITUTE(SUBSTITUTE(UPPER($AE$3:$AG$20&amp;""),"⌢",""),"⌣",""),"⌵",""),"－",""),"-","")," ",""),"　","")="DP"&amp;UPPER($E32&amp;"")))*2+SUMPRODUCT(--(SUBSTITUTE(SUBSTITUTE(SUBSTITUTE(SUBSTITUTE(SUBSTITUTE(SUBSTITUTE(SUBSTITUTE(UPPER($AE$3:$AG$20&amp;""),"⌢",""),"⌣",""),"⌵",""),"－",""),"-","")," ",""),"　","")=UPPER($E32&amp;"")&amp;"TP"))*3+SUMPRODUCT(--(SUBSTITUTE(SUBSTITUTE(SUBSTITUTE(SUBSTITUTE(SUBSTITUTE(SUBSTITUTE(SUBSTITUTE(UPPER($AE$3:$AG$20&amp;""),"⌢",""),"⌣",""),"⌵",""),"－",""),"-","")," ",""),"　","")="TP"&amp;UPPER($E32&amp;"")))*3)</f>
        <v>2</v>
      </c>
      <c r="B32" s="58"/>
      <c r="C32" s="58"/>
      <c r="D32" s="274">
        <v>4</v>
      </c>
      <c r="E32" s="166" t="s">
        <v>178</v>
      </c>
      <c r="F32" s="169" t="s">
        <v>84</v>
      </c>
      <c r="G32" s="175"/>
      <c r="H32" s="176"/>
      <c r="I32" s="77"/>
      <c r="J32" s="8"/>
      <c r="K32" s="175" t="inlineStr">
        <is>
          <t>R ⌢</t>
        </is>
      </c>
      <c r="L32" s="176"/>
      <c r="M32" s="77"/>
      <c r="N32" s="8"/>
      <c r="O32" s="175" t="s">
        <v>183</v>
      </c>
      <c r="P32" s="176"/>
      <c r="Q32" s="77"/>
      <c r="R32" s="8"/>
      <c r="S32" s="175"/>
      <c r="T32" s="176" t="s">
        <v>183</v>
      </c>
      <c r="U32" s="77"/>
      <c r="V32" s="8"/>
      <c r="W32" s="175"/>
      <c r="X32" s="176" t="s">
        <v>183</v>
      </c>
      <c r="Y32" s="77"/>
      <c r="Z32" s="8"/>
      <c r="AA32" s="175"/>
      <c r="AB32" s="176"/>
      <c r="AC32" s="77"/>
      <c r="AD32" s="8"/>
      <c r="AE32" s="176"/>
      <c r="AF32" s="176"/>
      <c r="AG32" s="77"/>
      <c r="AH32" s="8"/>
      <c r="AI32" s="44">
        <f t="shared" si="20"/>
        <v>4</v>
      </c>
      <c r="AJ32" s="44">
        <f>SUMPRODUCT(--(SUBSTITUTE(SUBSTITUTE(SUBSTITUTE(SUBSTITUTE(SUBSTITUTE(SUBSTITUTE(SUBSTITUTE(UPPER(G32:AG32&amp;""),"⌢",""),"⌣",""),"⌵",""),"－",""),"-","")," ",""),"　","")="R"))+SUMPRODUCT(--(SUBSTITUTE(SUBSTITUTE(SUBSTITUTE(SUBSTITUTE(SUBSTITUTE(SUBSTITUTE(SUBSTITUTE(UPPER(G32:AG32&amp;""),"⌢",""),"⌣",""),"⌵",""),"－",""),"-","")," ",""),"　","")="HR"))*2</f>
        <v>1</v>
      </c>
      <c r="AK32" s="44">
        <f t="shared" si="22"/>
        <v>3</v>
      </c>
      <c r="AL32" s="44">
        <f>$A32</f>
        <v>2</v>
      </c>
      <c r="AM32" s="66"/>
      <c r="AO32" s="52"/>
      <c r="AP32" s="52"/>
      <c r="AQ32" s="73"/>
      <c r="AR32" s="73"/>
      <c r="AS32" s="73"/>
      <c r="AT32" s="73"/>
    </row>
    <row r="33" spans="1:46" ht="15" customHeight="1">
      <c r="A33" s="58">
        <f>IF($E33="",0,SUMPRODUCT(--(SUBSTITUTE(SUBSTITUTE(SUBSTITUTE(SUBSTITUTE(SUBSTITUTE(SUBSTITUTE(SUBSTITUTE(UPPER($G$3:$I$20&amp;""),"⌢",""),"⌣",""),"⌵",""),"－",""),"-","")," ",""),"　","")=UPPER($E33&amp;"")))+SUMPRODUCT(--(SUBSTITUTE(SUBSTITUTE(SUBSTITUTE(SUBSTITUTE(SUBSTITUTE(SUBSTITUTE(SUBSTITUTE(UPPER($G$3:$I$20&amp;""),"⌢",""),"⌣",""),"⌵",""),"－",""),"-","")," ",""),"　","")=UPPER($E33&amp;"")&amp;"DP"))*2+SUMPRODUCT(--(SUBSTITUTE(SUBSTITUTE(SUBSTITUTE(SUBSTITUTE(SUBSTITUTE(SUBSTITUTE(SUBSTITUTE(UPPER($G$3:$I$20&amp;""),"⌢",""),"⌣",""),"⌵",""),"－",""),"-","")," ",""),"　","")="DP"&amp;UPPER($E33&amp;"")))*2+SUMPRODUCT(--(SUBSTITUTE(SUBSTITUTE(SUBSTITUTE(SUBSTITUTE(SUBSTITUTE(SUBSTITUTE(SUBSTITUTE(UPPER($G$3:$I$20&amp;""),"⌢",""),"⌣",""),"⌵",""),"－",""),"-","")," ",""),"　","")=UPPER($E33&amp;"")&amp;"TP"))*3+SUMPRODUCT(--(SUBSTITUTE(SUBSTITUTE(SUBSTITUTE(SUBSTITUTE(SUBSTITUTE(SUBSTITUTE(SUBSTITUTE(UPPER($G$3:$I$20&amp;""),"⌢",""),"⌣",""),"⌵",""),"－",""),"-","")," ",""),"　","")="TP"&amp;UPPER($E33&amp;"")))*3+SUMPRODUCT(--(SUBSTITUTE(SUBSTITUTE(SUBSTITUTE(SUBSTITUTE(SUBSTITUTE(SUBSTITUTE(SUBSTITUTE(UPPER($K$3:$M$20&amp;""),"⌢",""),"⌣",""),"⌵",""),"－",""),"-","")," ",""),"　","")=UPPER($E33&amp;"")))+SUMPRODUCT(--(SUBSTITUTE(SUBSTITUTE(SUBSTITUTE(SUBSTITUTE(SUBSTITUTE(SUBSTITUTE(SUBSTITUTE(UPPER($K$3:$M$20&amp;""),"⌢",""),"⌣",""),"⌵",""),"－",""),"-","")," ",""),"　","")=UPPER($E33&amp;"")&amp;"DP"))*2+SUMPRODUCT(--(SUBSTITUTE(SUBSTITUTE(SUBSTITUTE(SUBSTITUTE(SUBSTITUTE(SUBSTITUTE(SUBSTITUTE(UPPER($K$3:$M$20&amp;""),"⌢",""),"⌣",""),"⌵",""),"－",""),"-","")," ",""),"　","")="DP"&amp;UPPER($E33&amp;"")))*2+SUMPRODUCT(--(SUBSTITUTE(SUBSTITUTE(SUBSTITUTE(SUBSTITUTE(SUBSTITUTE(SUBSTITUTE(SUBSTITUTE(UPPER($K$3:$M$20&amp;""),"⌢",""),"⌣",""),"⌵",""),"－",""),"-","")," ",""),"　","")=UPPER($E33&amp;"")&amp;"TP"))*3+SUMPRODUCT(--(SUBSTITUTE(SUBSTITUTE(SUBSTITUTE(SUBSTITUTE(SUBSTITUTE(SUBSTITUTE(SUBSTITUTE(UPPER($K$3:$M$20&amp;""),"⌢",""),"⌣",""),"⌵",""),"－",""),"-","")," ",""),"　","")="TP"&amp;UPPER($E33&amp;"")))*3+SUMPRODUCT(--(SUBSTITUTE(SUBSTITUTE(SUBSTITUTE(SUBSTITUTE(SUBSTITUTE(SUBSTITUTE(SUBSTITUTE(UPPER($O$3:$Q$20&amp;""),"⌢",""),"⌣",""),"⌵",""),"－",""),"-","")," ",""),"　","")=UPPER($E33&amp;"")))+SUMPRODUCT(--(SUBSTITUTE(SUBSTITUTE(SUBSTITUTE(SUBSTITUTE(SUBSTITUTE(SUBSTITUTE(SUBSTITUTE(UPPER($O$3:$Q$20&amp;""),"⌢",""),"⌣",""),"⌵",""),"－",""),"-","")," ",""),"　","")=UPPER($E33&amp;"")&amp;"DP"))*2+SUMPRODUCT(--(SUBSTITUTE(SUBSTITUTE(SUBSTITUTE(SUBSTITUTE(SUBSTITUTE(SUBSTITUTE(SUBSTITUTE(UPPER($O$3:$Q$20&amp;""),"⌢",""),"⌣",""),"⌵",""),"－",""),"-","")," ",""),"　","")="DP"&amp;UPPER($E33&amp;"")))*2+SUMPRODUCT(--(SUBSTITUTE(SUBSTITUTE(SUBSTITUTE(SUBSTITUTE(SUBSTITUTE(SUBSTITUTE(SUBSTITUTE(UPPER($O$3:$Q$20&amp;""),"⌢",""),"⌣",""),"⌵",""),"－",""),"-","")," ",""),"　","")=UPPER($E33&amp;"")&amp;"TP"))*3+SUMPRODUCT(--(SUBSTITUTE(SUBSTITUTE(SUBSTITUTE(SUBSTITUTE(SUBSTITUTE(SUBSTITUTE(SUBSTITUTE(UPPER($O$3:$Q$20&amp;""),"⌢",""),"⌣",""),"⌵",""),"－",""),"-","")," ",""),"　","")="TP"&amp;UPPER($E33&amp;"")))*3+SUMPRODUCT(--(SUBSTITUTE(SUBSTITUTE(SUBSTITUTE(SUBSTITUTE(SUBSTITUTE(SUBSTITUTE(SUBSTITUTE(UPPER($S$3:$U$20&amp;""),"⌢",""),"⌣",""),"⌵",""),"－",""),"-","")," ",""),"　","")=UPPER($E33&amp;"")))+SUMPRODUCT(--(SUBSTITUTE(SUBSTITUTE(SUBSTITUTE(SUBSTITUTE(SUBSTITUTE(SUBSTITUTE(SUBSTITUTE(UPPER($S$3:$U$20&amp;""),"⌢",""),"⌣",""),"⌵",""),"－",""),"-","")," ",""),"　","")=UPPER($E33&amp;"")&amp;"DP"))*2+SUMPRODUCT(--(SUBSTITUTE(SUBSTITUTE(SUBSTITUTE(SUBSTITUTE(SUBSTITUTE(SUBSTITUTE(SUBSTITUTE(UPPER($S$3:$U$20&amp;""),"⌢",""),"⌣",""),"⌵",""),"－",""),"-","")," ",""),"　","")="DP"&amp;UPPER($E33&amp;"")))*2+SUMPRODUCT(--(SUBSTITUTE(SUBSTITUTE(SUBSTITUTE(SUBSTITUTE(SUBSTITUTE(SUBSTITUTE(SUBSTITUTE(UPPER($S$3:$U$20&amp;""),"⌢",""),"⌣",""),"⌵",""),"－",""),"-","")," ",""),"　","")=UPPER($E33&amp;"")&amp;"TP"))*3+SUMPRODUCT(--(SUBSTITUTE(SUBSTITUTE(SUBSTITUTE(SUBSTITUTE(SUBSTITUTE(SUBSTITUTE(SUBSTITUTE(UPPER($S$3:$U$20&amp;""),"⌢",""),"⌣",""),"⌵",""),"－",""),"-","")," ",""),"　","")="TP"&amp;UPPER($E33&amp;"")))*3+SUMPRODUCT(--(SUBSTITUTE(SUBSTITUTE(SUBSTITUTE(SUBSTITUTE(SUBSTITUTE(SUBSTITUTE(SUBSTITUTE(UPPER($W$3:$Y$20&amp;""),"⌢",""),"⌣",""),"⌵",""),"－",""),"-","")," ",""),"　","")=UPPER($E33&amp;"")))+SUMPRODUCT(--(SUBSTITUTE(SUBSTITUTE(SUBSTITUTE(SUBSTITUTE(SUBSTITUTE(SUBSTITUTE(SUBSTITUTE(UPPER($W$3:$Y$20&amp;""),"⌢",""),"⌣",""),"⌵",""),"－",""),"-","")," ",""),"　","")=UPPER($E33&amp;"")&amp;"DP"))*2+SUMPRODUCT(--(SUBSTITUTE(SUBSTITUTE(SUBSTITUTE(SUBSTITUTE(SUBSTITUTE(SUBSTITUTE(SUBSTITUTE(UPPER($W$3:$Y$20&amp;""),"⌢",""),"⌣",""),"⌵",""),"－",""),"-","")," ",""),"　","")="DP"&amp;UPPER($E33&amp;"")))*2+SUMPRODUCT(--(SUBSTITUTE(SUBSTITUTE(SUBSTITUTE(SUBSTITUTE(SUBSTITUTE(SUBSTITUTE(SUBSTITUTE(UPPER($W$3:$Y$20&amp;""),"⌢",""),"⌣",""),"⌵",""),"－",""),"-","")," ",""),"　","")=UPPER($E33&amp;"")&amp;"TP"))*3+SUMPRODUCT(--(SUBSTITUTE(SUBSTITUTE(SUBSTITUTE(SUBSTITUTE(SUBSTITUTE(SUBSTITUTE(SUBSTITUTE(UPPER($W$3:$Y$20&amp;""),"⌢",""),"⌣",""),"⌵",""),"－",""),"-","")," ",""),"　","")="TP"&amp;UPPER($E33&amp;"")))*3+SUMPRODUCT(--(SUBSTITUTE(SUBSTITUTE(SUBSTITUTE(SUBSTITUTE(SUBSTITUTE(SUBSTITUTE(SUBSTITUTE(UPPER($AA$3:$AC$20&amp;""),"⌢",""),"⌣",""),"⌵",""),"－",""),"-","")," ",""),"　","")=UPPER($E33&amp;"")))+SUMPRODUCT(--(SUBSTITUTE(SUBSTITUTE(SUBSTITUTE(SUBSTITUTE(SUBSTITUTE(SUBSTITUTE(SUBSTITUTE(UPPER($AA$3:$AC$20&amp;""),"⌢",""),"⌣",""),"⌵",""),"－",""),"-","")," ",""),"　","")=UPPER($E33&amp;"")&amp;"DP"))*2+SUMPRODUCT(--(SUBSTITUTE(SUBSTITUTE(SUBSTITUTE(SUBSTITUTE(SUBSTITUTE(SUBSTITUTE(SUBSTITUTE(UPPER($AA$3:$AC$20&amp;""),"⌢",""),"⌣",""),"⌵",""),"－",""),"-","")," ",""),"　","")="DP"&amp;UPPER($E33&amp;"")))*2+SUMPRODUCT(--(SUBSTITUTE(SUBSTITUTE(SUBSTITUTE(SUBSTITUTE(SUBSTITUTE(SUBSTITUTE(SUBSTITUTE(UPPER($AA$3:$AC$20&amp;""),"⌢",""),"⌣",""),"⌵",""),"－",""),"-","")," ",""),"　","")=UPPER($E33&amp;"")&amp;"TP"))*3+SUMPRODUCT(--(SUBSTITUTE(SUBSTITUTE(SUBSTITUTE(SUBSTITUTE(SUBSTITUTE(SUBSTITUTE(SUBSTITUTE(UPPER($AA$3:$AC$20&amp;""),"⌢",""),"⌣",""),"⌵",""),"－",""),"-","")," ",""),"　","")="TP"&amp;UPPER($E33&amp;"")))*3+SUMPRODUCT(--(SUBSTITUTE(SUBSTITUTE(SUBSTITUTE(SUBSTITUTE(SUBSTITUTE(SUBSTITUTE(SUBSTITUTE(UPPER($AE$3:$AG$20&amp;""),"⌢",""),"⌣",""),"⌵",""),"－",""),"-","")," ",""),"　","")=UPPER($E33&amp;"")))+SUMPRODUCT(--(SUBSTITUTE(SUBSTITUTE(SUBSTITUTE(SUBSTITUTE(SUBSTITUTE(SUBSTITUTE(SUBSTITUTE(UPPER($AE$3:$AG$20&amp;""),"⌢",""),"⌣",""),"⌵",""),"－",""),"-","")," ",""),"　","")=UPPER($E33&amp;"")&amp;"DP"))*2+SUMPRODUCT(--(SUBSTITUTE(SUBSTITUTE(SUBSTITUTE(SUBSTITUTE(SUBSTITUTE(SUBSTITUTE(SUBSTITUTE(UPPER($AE$3:$AG$20&amp;""),"⌢",""),"⌣",""),"⌵",""),"－",""),"-","")," ",""),"　","")="DP"&amp;UPPER($E33&amp;"")))*2+SUMPRODUCT(--(SUBSTITUTE(SUBSTITUTE(SUBSTITUTE(SUBSTITUTE(SUBSTITUTE(SUBSTITUTE(SUBSTITUTE(UPPER($AE$3:$AG$20&amp;""),"⌢",""),"⌣",""),"⌵",""),"－",""),"-","")," ",""),"　","")=UPPER($E33&amp;"")&amp;"TP"))*3+SUMPRODUCT(--(SUBSTITUTE(SUBSTITUTE(SUBSTITUTE(SUBSTITUTE(SUBSTITUTE(SUBSTITUTE(SUBSTITUTE(UPPER($AE$3:$AG$20&amp;""),"⌢",""),"⌣",""),"⌵",""),"－",""),"-","")," ",""),"　","")="TP"&amp;UPPER($E33&amp;"")))*3)</f>
        <v>0</v>
      </c>
      <c r="B33" s="58"/>
      <c r="C33" s="58"/>
      <c r="D33" s="275"/>
      <c r="E33" s="166"/>
      <c r="F33" s="169"/>
      <c r="G33" s="170"/>
      <c r="H33" s="171"/>
      <c r="I33" s="75"/>
      <c r="J33" s="8"/>
      <c r="K33" s="170"/>
      <c r="L33" s="171"/>
      <c r="M33" s="75"/>
      <c r="N33" s="8"/>
      <c r="O33" s="170"/>
      <c r="P33" s="171"/>
      <c r="Q33" s="75"/>
      <c r="R33" s="8"/>
      <c r="S33" s="170"/>
      <c r="T33" s="171"/>
      <c r="U33" s="75"/>
      <c r="V33" s="8"/>
      <c r="W33" s="170"/>
      <c r="X33" s="171"/>
      <c r="Y33" s="75"/>
      <c r="Z33" s="8"/>
      <c r="AA33" s="170"/>
      <c r="AB33" s="171"/>
      <c r="AC33" s="75"/>
      <c r="AD33" s="8"/>
      <c r="AE33" s="171"/>
      <c r="AF33" s="171"/>
      <c r="AG33" s="75"/>
      <c r="AH33" s="8"/>
      <c r="AI33" s="44">
        <f t="shared" si="20"/>
        <v>0</v>
      </c>
      <c r="AJ33" s="44">
        <f>SUMPRODUCT(--(SUBSTITUTE(SUBSTITUTE(SUBSTITUTE(SUBSTITUTE(SUBSTITUTE(SUBSTITUTE(SUBSTITUTE(UPPER(G33:AG33&amp;""),"⌢",""),"⌣",""),"⌵",""),"－",""),"-","")," ",""),"　","")="R"))+SUMPRODUCT(--(SUBSTITUTE(SUBSTITUTE(SUBSTITUTE(SUBSTITUTE(SUBSTITUTE(SUBSTITUTE(SUBSTITUTE(UPPER(G33:AG33&amp;""),"⌢",""),"⌣",""),"⌵",""),"－",""),"-","")," ",""),"　","")="HR"))*2</f>
        <v>0</v>
      </c>
      <c r="AK33" s="44">
        <f t="shared" si="22"/>
        <v>0</v>
      </c>
      <c r="AL33" s="44">
        <f>$A33</f>
        <v>0</v>
      </c>
      <c r="AM33" s="68"/>
      <c r="AO33" s="73"/>
      <c r="AP33" s="52"/>
      <c r="AQ33" s="73"/>
      <c r="AR33" s="73"/>
      <c r="AS33" s="73"/>
      <c r="AT33" s="73"/>
    </row>
    <row r="34" spans="1:46" ht="15" customHeight="1" thickBot="1">
      <c r="A34" s="58">
        <f>IF($E34="",0,SUMPRODUCT(--(SUBSTITUTE(SUBSTITUTE(SUBSTITUTE(SUBSTITUTE(SUBSTITUTE(SUBSTITUTE(SUBSTITUTE(UPPER($G$3:$I$20&amp;""),"⌢",""),"⌣",""),"⌵",""),"－",""),"-","")," ",""),"　","")=UPPER($E34&amp;"")))+SUMPRODUCT(--(SUBSTITUTE(SUBSTITUTE(SUBSTITUTE(SUBSTITUTE(SUBSTITUTE(SUBSTITUTE(SUBSTITUTE(UPPER($G$3:$I$20&amp;""),"⌢",""),"⌣",""),"⌵",""),"－",""),"-","")," ",""),"　","")=UPPER($E34&amp;"")&amp;"DP"))*2+SUMPRODUCT(--(SUBSTITUTE(SUBSTITUTE(SUBSTITUTE(SUBSTITUTE(SUBSTITUTE(SUBSTITUTE(SUBSTITUTE(UPPER($G$3:$I$20&amp;""),"⌢",""),"⌣",""),"⌵",""),"－",""),"-","")," ",""),"　","")="DP"&amp;UPPER($E34&amp;"")))*2+SUMPRODUCT(--(SUBSTITUTE(SUBSTITUTE(SUBSTITUTE(SUBSTITUTE(SUBSTITUTE(SUBSTITUTE(SUBSTITUTE(UPPER($G$3:$I$20&amp;""),"⌢",""),"⌣",""),"⌵",""),"－",""),"-","")," ",""),"　","")=UPPER($E34&amp;"")&amp;"TP"))*3+SUMPRODUCT(--(SUBSTITUTE(SUBSTITUTE(SUBSTITUTE(SUBSTITUTE(SUBSTITUTE(SUBSTITUTE(SUBSTITUTE(UPPER($G$3:$I$20&amp;""),"⌢",""),"⌣",""),"⌵",""),"－",""),"-","")," ",""),"　","")="TP"&amp;UPPER($E34&amp;"")))*3+SUMPRODUCT(--(SUBSTITUTE(SUBSTITUTE(SUBSTITUTE(SUBSTITUTE(SUBSTITUTE(SUBSTITUTE(SUBSTITUTE(UPPER($K$3:$M$20&amp;""),"⌢",""),"⌣",""),"⌵",""),"－",""),"-","")," ",""),"　","")=UPPER($E34&amp;"")))+SUMPRODUCT(--(SUBSTITUTE(SUBSTITUTE(SUBSTITUTE(SUBSTITUTE(SUBSTITUTE(SUBSTITUTE(SUBSTITUTE(UPPER($K$3:$M$20&amp;""),"⌢",""),"⌣",""),"⌵",""),"－",""),"-","")," ",""),"　","")=UPPER($E34&amp;"")&amp;"DP"))*2+SUMPRODUCT(--(SUBSTITUTE(SUBSTITUTE(SUBSTITUTE(SUBSTITUTE(SUBSTITUTE(SUBSTITUTE(SUBSTITUTE(UPPER($K$3:$M$20&amp;""),"⌢",""),"⌣",""),"⌵",""),"－",""),"-","")," ",""),"　","")="DP"&amp;UPPER($E34&amp;"")))*2+SUMPRODUCT(--(SUBSTITUTE(SUBSTITUTE(SUBSTITUTE(SUBSTITUTE(SUBSTITUTE(SUBSTITUTE(SUBSTITUTE(UPPER($K$3:$M$20&amp;""),"⌢",""),"⌣",""),"⌵",""),"－",""),"-","")," ",""),"　","")=UPPER($E34&amp;"")&amp;"TP"))*3+SUMPRODUCT(--(SUBSTITUTE(SUBSTITUTE(SUBSTITUTE(SUBSTITUTE(SUBSTITUTE(SUBSTITUTE(SUBSTITUTE(UPPER($K$3:$M$20&amp;""),"⌢",""),"⌣",""),"⌵",""),"－",""),"-","")," ",""),"　","")="TP"&amp;UPPER($E34&amp;"")))*3+SUMPRODUCT(--(SUBSTITUTE(SUBSTITUTE(SUBSTITUTE(SUBSTITUTE(SUBSTITUTE(SUBSTITUTE(SUBSTITUTE(UPPER($O$3:$Q$20&amp;""),"⌢",""),"⌣",""),"⌵",""),"－",""),"-","")," ",""),"　","")=UPPER($E34&amp;"")))+SUMPRODUCT(--(SUBSTITUTE(SUBSTITUTE(SUBSTITUTE(SUBSTITUTE(SUBSTITUTE(SUBSTITUTE(SUBSTITUTE(UPPER($O$3:$Q$20&amp;""),"⌢",""),"⌣",""),"⌵",""),"－",""),"-","")," ",""),"　","")=UPPER($E34&amp;"")&amp;"DP"))*2+SUMPRODUCT(--(SUBSTITUTE(SUBSTITUTE(SUBSTITUTE(SUBSTITUTE(SUBSTITUTE(SUBSTITUTE(SUBSTITUTE(UPPER($O$3:$Q$20&amp;""),"⌢",""),"⌣",""),"⌵",""),"－",""),"-","")," ",""),"　","")="DP"&amp;UPPER($E34&amp;"")))*2+SUMPRODUCT(--(SUBSTITUTE(SUBSTITUTE(SUBSTITUTE(SUBSTITUTE(SUBSTITUTE(SUBSTITUTE(SUBSTITUTE(UPPER($O$3:$Q$20&amp;""),"⌢",""),"⌣",""),"⌵",""),"－",""),"-","")," ",""),"　","")=UPPER($E34&amp;"")&amp;"TP"))*3+SUMPRODUCT(--(SUBSTITUTE(SUBSTITUTE(SUBSTITUTE(SUBSTITUTE(SUBSTITUTE(SUBSTITUTE(SUBSTITUTE(UPPER($O$3:$Q$20&amp;""),"⌢",""),"⌣",""),"⌵",""),"－",""),"-","")," ",""),"　","")="TP"&amp;UPPER($E34&amp;"")))*3+SUMPRODUCT(--(SUBSTITUTE(SUBSTITUTE(SUBSTITUTE(SUBSTITUTE(SUBSTITUTE(SUBSTITUTE(SUBSTITUTE(UPPER($S$3:$U$20&amp;""),"⌢",""),"⌣",""),"⌵",""),"－",""),"-","")," ",""),"　","")=UPPER($E34&amp;"")))+SUMPRODUCT(--(SUBSTITUTE(SUBSTITUTE(SUBSTITUTE(SUBSTITUTE(SUBSTITUTE(SUBSTITUTE(SUBSTITUTE(UPPER($S$3:$U$20&amp;""),"⌢",""),"⌣",""),"⌵",""),"－",""),"-","")," ",""),"　","")=UPPER($E34&amp;"")&amp;"DP"))*2+SUMPRODUCT(--(SUBSTITUTE(SUBSTITUTE(SUBSTITUTE(SUBSTITUTE(SUBSTITUTE(SUBSTITUTE(SUBSTITUTE(UPPER($S$3:$U$20&amp;""),"⌢",""),"⌣",""),"⌵",""),"－",""),"-","")," ",""),"　","")="DP"&amp;UPPER($E34&amp;"")))*2+SUMPRODUCT(--(SUBSTITUTE(SUBSTITUTE(SUBSTITUTE(SUBSTITUTE(SUBSTITUTE(SUBSTITUTE(SUBSTITUTE(UPPER($S$3:$U$20&amp;""),"⌢",""),"⌣",""),"⌵",""),"－",""),"-","")," ",""),"　","")=UPPER($E34&amp;"")&amp;"TP"))*3+SUMPRODUCT(--(SUBSTITUTE(SUBSTITUTE(SUBSTITUTE(SUBSTITUTE(SUBSTITUTE(SUBSTITUTE(SUBSTITUTE(UPPER($S$3:$U$20&amp;""),"⌢",""),"⌣",""),"⌵",""),"－",""),"-","")," ",""),"　","")="TP"&amp;UPPER($E34&amp;"")))*3+SUMPRODUCT(--(SUBSTITUTE(SUBSTITUTE(SUBSTITUTE(SUBSTITUTE(SUBSTITUTE(SUBSTITUTE(SUBSTITUTE(UPPER($W$3:$Y$20&amp;""),"⌢",""),"⌣",""),"⌵",""),"－",""),"-","")," ",""),"　","")=UPPER($E34&amp;"")))+SUMPRODUCT(--(SUBSTITUTE(SUBSTITUTE(SUBSTITUTE(SUBSTITUTE(SUBSTITUTE(SUBSTITUTE(SUBSTITUTE(UPPER($W$3:$Y$20&amp;""),"⌢",""),"⌣",""),"⌵",""),"－",""),"-","")," ",""),"　","")=UPPER($E34&amp;"")&amp;"DP"))*2+SUMPRODUCT(--(SUBSTITUTE(SUBSTITUTE(SUBSTITUTE(SUBSTITUTE(SUBSTITUTE(SUBSTITUTE(SUBSTITUTE(UPPER($W$3:$Y$20&amp;""),"⌢",""),"⌣",""),"⌵",""),"－",""),"-","")," ",""),"　","")="DP"&amp;UPPER($E34&amp;"")))*2+SUMPRODUCT(--(SUBSTITUTE(SUBSTITUTE(SUBSTITUTE(SUBSTITUTE(SUBSTITUTE(SUBSTITUTE(SUBSTITUTE(UPPER($W$3:$Y$20&amp;""),"⌢",""),"⌣",""),"⌵",""),"－",""),"-","")," ",""),"　","")=UPPER($E34&amp;"")&amp;"TP"))*3+SUMPRODUCT(--(SUBSTITUTE(SUBSTITUTE(SUBSTITUTE(SUBSTITUTE(SUBSTITUTE(SUBSTITUTE(SUBSTITUTE(UPPER($W$3:$Y$20&amp;""),"⌢",""),"⌣",""),"⌵",""),"－",""),"-","")," ",""),"　","")="TP"&amp;UPPER($E34&amp;"")))*3+SUMPRODUCT(--(SUBSTITUTE(SUBSTITUTE(SUBSTITUTE(SUBSTITUTE(SUBSTITUTE(SUBSTITUTE(SUBSTITUTE(UPPER($AA$3:$AC$20&amp;""),"⌢",""),"⌣",""),"⌵",""),"－",""),"-","")," ",""),"　","")=UPPER($E34&amp;"")))+SUMPRODUCT(--(SUBSTITUTE(SUBSTITUTE(SUBSTITUTE(SUBSTITUTE(SUBSTITUTE(SUBSTITUTE(SUBSTITUTE(UPPER($AA$3:$AC$20&amp;""),"⌢",""),"⌣",""),"⌵",""),"－",""),"-","")," ",""),"　","")=UPPER($E34&amp;"")&amp;"DP"))*2+SUMPRODUCT(--(SUBSTITUTE(SUBSTITUTE(SUBSTITUTE(SUBSTITUTE(SUBSTITUTE(SUBSTITUTE(SUBSTITUTE(UPPER($AA$3:$AC$20&amp;""),"⌢",""),"⌣",""),"⌵",""),"－",""),"-","")," ",""),"　","")="DP"&amp;UPPER($E34&amp;"")))*2+SUMPRODUCT(--(SUBSTITUTE(SUBSTITUTE(SUBSTITUTE(SUBSTITUTE(SUBSTITUTE(SUBSTITUTE(SUBSTITUTE(UPPER($AA$3:$AC$20&amp;""),"⌢",""),"⌣",""),"⌵",""),"－",""),"-","")," ",""),"　","")=UPPER($E34&amp;"")&amp;"TP"))*3+SUMPRODUCT(--(SUBSTITUTE(SUBSTITUTE(SUBSTITUTE(SUBSTITUTE(SUBSTITUTE(SUBSTITUTE(SUBSTITUTE(UPPER($AA$3:$AC$20&amp;""),"⌢",""),"⌣",""),"⌵",""),"－",""),"-","")," ",""),"　","")="TP"&amp;UPPER($E34&amp;"")))*3+SUMPRODUCT(--(SUBSTITUTE(SUBSTITUTE(SUBSTITUTE(SUBSTITUTE(SUBSTITUTE(SUBSTITUTE(SUBSTITUTE(UPPER($AE$3:$AG$20&amp;""),"⌢",""),"⌣",""),"⌵",""),"－",""),"-","")," ",""),"　","")=UPPER($E34&amp;"")))+SUMPRODUCT(--(SUBSTITUTE(SUBSTITUTE(SUBSTITUTE(SUBSTITUTE(SUBSTITUTE(SUBSTITUTE(SUBSTITUTE(UPPER($AE$3:$AG$20&amp;""),"⌢",""),"⌣",""),"⌵",""),"－",""),"-","")," ",""),"　","")=UPPER($E34&amp;"")&amp;"DP"))*2+SUMPRODUCT(--(SUBSTITUTE(SUBSTITUTE(SUBSTITUTE(SUBSTITUTE(SUBSTITUTE(SUBSTITUTE(SUBSTITUTE(UPPER($AE$3:$AG$20&amp;""),"⌢",""),"⌣",""),"⌵",""),"－",""),"-","")," ",""),"　","")="DP"&amp;UPPER($E34&amp;"")))*2+SUMPRODUCT(--(SUBSTITUTE(SUBSTITUTE(SUBSTITUTE(SUBSTITUTE(SUBSTITUTE(SUBSTITUTE(SUBSTITUTE(UPPER($AE$3:$AG$20&amp;""),"⌢",""),"⌣",""),"⌵",""),"－",""),"-","")," ",""),"　","")=UPPER($E34&amp;"")&amp;"TP"))*3+SUMPRODUCT(--(SUBSTITUTE(SUBSTITUTE(SUBSTITUTE(SUBSTITUTE(SUBSTITUTE(SUBSTITUTE(SUBSTITUTE(UPPER($AE$3:$AG$20&amp;""),"⌢",""),"⌣",""),"⌵",""),"－",""),"-","")," ",""),"　","")="TP"&amp;UPPER($E34&amp;"")))*3)</f>
        <v>0</v>
      </c>
      <c r="B34" s="58"/>
      <c r="C34" s="58"/>
      <c r="D34" s="276"/>
      <c r="E34" s="166"/>
      <c r="F34" s="169"/>
      <c r="G34" s="172"/>
      <c r="H34" s="173"/>
      <c r="I34" s="76"/>
      <c r="J34" s="8"/>
      <c r="K34" s="172"/>
      <c r="L34" s="173"/>
      <c r="M34" s="76"/>
      <c r="N34" s="8"/>
      <c r="O34" s="172"/>
      <c r="P34" s="173"/>
      <c r="Q34" s="76"/>
      <c r="R34" s="8"/>
      <c r="S34" s="172"/>
      <c r="T34" s="173"/>
      <c r="U34" s="76"/>
      <c r="V34" s="8"/>
      <c r="W34" s="172"/>
      <c r="X34" s="173"/>
      <c r="Y34" s="76"/>
      <c r="Z34" s="8"/>
      <c r="AA34" s="172"/>
      <c r="AB34" s="173"/>
      <c r="AC34" s="76"/>
      <c r="AD34" s="8"/>
      <c r="AE34" s="173"/>
      <c r="AF34" s="173"/>
      <c r="AG34" s="76"/>
      <c r="AH34" s="8"/>
      <c r="AI34" s="44">
        <f t="shared" si="20"/>
        <v>0</v>
      </c>
      <c r="AJ34" s="44">
        <f>SUMPRODUCT(--(SUBSTITUTE(SUBSTITUTE(SUBSTITUTE(SUBSTITUTE(SUBSTITUTE(SUBSTITUTE(SUBSTITUTE(UPPER(G34:AG34&amp;""),"⌢",""),"⌣",""),"⌵",""),"－",""),"-","")," ",""),"　","")="R"))+SUMPRODUCT(--(SUBSTITUTE(SUBSTITUTE(SUBSTITUTE(SUBSTITUTE(SUBSTITUTE(SUBSTITUTE(SUBSTITUTE(UPPER(G34:AG34&amp;""),"⌢",""),"⌣",""),"⌵",""),"－",""),"-","")," ",""),"　","")="HR"))*2</f>
        <v>0</v>
      </c>
      <c r="AK34" s="44">
        <f t="shared" si="22"/>
        <v>0</v>
      </c>
      <c r="AL34" s="44">
        <f>$A34</f>
        <v>0</v>
      </c>
      <c r="AM34" s="71" t="s">
        <v>11</v>
      </c>
      <c r="AO34" s="73"/>
      <c r="AP34" s="52"/>
      <c r="AQ34" s="73"/>
      <c r="AR34" s="73"/>
      <c r="AS34" s="73"/>
      <c r="AT34" s="73"/>
    </row>
    <row r="35" spans="1:46" ht="15" customHeight="1">
      <c r="A35" s="58">
        <f>IF($E35="",0,SUMPRODUCT(--(SUBSTITUTE(SUBSTITUTE(SUBSTITUTE(SUBSTITUTE(SUBSTITUTE(SUBSTITUTE(SUBSTITUTE(UPPER($G$3:$I$20&amp;""),"⌢",""),"⌣",""),"⌵",""),"－",""),"-","")," ",""),"　","")=UPPER($E35&amp;"")))+SUMPRODUCT(--(SUBSTITUTE(SUBSTITUTE(SUBSTITUTE(SUBSTITUTE(SUBSTITUTE(SUBSTITUTE(SUBSTITUTE(UPPER($G$3:$I$20&amp;""),"⌢",""),"⌣",""),"⌵",""),"－",""),"-","")," ",""),"　","")=UPPER($E35&amp;"")&amp;"DP"))*2+SUMPRODUCT(--(SUBSTITUTE(SUBSTITUTE(SUBSTITUTE(SUBSTITUTE(SUBSTITUTE(SUBSTITUTE(SUBSTITUTE(UPPER($G$3:$I$20&amp;""),"⌢",""),"⌣",""),"⌵",""),"－",""),"-","")," ",""),"　","")="DP"&amp;UPPER($E35&amp;"")))*2+SUMPRODUCT(--(SUBSTITUTE(SUBSTITUTE(SUBSTITUTE(SUBSTITUTE(SUBSTITUTE(SUBSTITUTE(SUBSTITUTE(UPPER($G$3:$I$20&amp;""),"⌢",""),"⌣",""),"⌵",""),"－",""),"-","")," ",""),"　","")=UPPER($E35&amp;"")&amp;"TP"))*3+SUMPRODUCT(--(SUBSTITUTE(SUBSTITUTE(SUBSTITUTE(SUBSTITUTE(SUBSTITUTE(SUBSTITUTE(SUBSTITUTE(UPPER($G$3:$I$20&amp;""),"⌢",""),"⌣",""),"⌵",""),"－",""),"-","")," ",""),"　","")="TP"&amp;UPPER($E35&amp;"")))*3+SUMPRODUCT(--(SUBSTITUTE(SUBSTITUTE(SUBSTITUTE(SUBSTITUTE(SUBSTITUTE(SUBSTITUTE(SUBSTITUTE(UPPER($K$3:$M$20&amp;""),"⌢",""),"⌣",""),"⌵",""),"－",""),"-","")," ",""),"　","")=UPPER($E35&amp;"")))+SUMPRODUCT(--(SUBSTITUTE(SUBSTITUTE(SUBSTITUTE(SUBSTITUTE(SUBSTITUTE(SUBSTITUTE(SUBSTITUTE(UPPER($K$3:$M$20&amp;""),"⌢",""),"⌣",""),"⌵",""),"－",""),"-","")," ",""),"　","")=UPPER($E35&amp;"")&amp;"DP"))*2+SUMPRODUCT(--(SUBSTITUTE(SUBSTITUTE(SUBSTITUTE(SUBSTITUTE(SUBSTITUTE(SUBSTITUTE(SUBSTITUTE(UPPER($K$3:$M$20&amp;""),"⌢",""),"⌣",""),"⌵",""),"－",""),"-","")," ",""),"　","")="DP"&amp;UPPER($E35&amp;"")))*2+SUMPRODUCT(--(SUBSTITUTE(SUBSTITUTE(SUBSTITUTE(SUBSTITUTE(SUBSTITUTE(SUBSTITUTE(SUBSTITUTE(UPPER($K$3:$M$20&amp;""),"⌢",""),"⌣",""),"⌵",""),"－",""),"-","")," ",""),"　","")=UPPER($E35&amp;"")&amp;"TP"))*3+SUMPRODUCT(--(SUBSTITUTE(SUBSTITUTE(SUBSTITUTE(SUBSTITUTE(SUBSTITUTE(SUBSTITUTE(SUBSTITUTE(UPPER($K$3:$M$20&amp;""),"⌢",""),"⌣",""),"⌵",""),"－",""),"-","")," ",""),"　","")="TP"&amp;UPPER($E35&amp;"")))*3+SUMPRODUCT(--(SUBSTITUTE(SUBSTITUTE(SUBSTITUTE(SUBSTITUTE(SUBSTITUTE(SUBSTITUTE(SUBSTITUTE(UPPER($O$3:$Q$20&amp;""),"⌢",""),"⌣",""),"⌵",""),"－",""),"-","")," ",""),"　","")=UPPER($E35&amp;"")))+SUMPRODUCT(--(SUBSTITUTE(SUBSTITUTE(SUBSTITUTE(SUBSTITUTE(SUBSTITUTE(SUBSTITUTE(SUBSTITUTE(UPPER($O$3:$Q$20&amp;""),"⌢",""),"⌣",""),"⌵",""),"－",""),"-","")," ",""),"　","")=UPPER($E35&amp;"")&amp;"DP"))*2+SUMPRODUCT(--(SUBSTITUTE(SUBSTITUTE(SUBSTITUTE(SUBSTITUTE(SUBSTITUTE(SUBSTITUTE(SUBSTITUTE(UPPER($O$3:$Q$20&amp;""),"⌢",""),"⌣",""),"⌵",""),"－",""),"-","")," ",""),"　","")="DP"&amp;UPPER($E35&amp;"")))*2+SUMPRODUCT(--(SUBSTITUTE(SUBSTITUTE(SUBSTITUTE(SUBSTITUTE(SUBSTITUTE(SUBSTITUTE(SUBSTITUTE(UPPER($O$3:$Q$20&amp;""),"⌢",""),"⌣",""),"⌵",""),"－",""),"-","")," ",""),"　","")=UPPER($E35&amp;"")&amp;"TP"))*3+SUMPRODUCT(--(SUBSTITUTE(SUBSTITUTE(SUBSTITUTE(SUBSTITUTE(SUBSTITUTE(SUBSTITUTE(SUBSTITUTE(UPPER($O$3:$Q$20&amp;""),"⌢",""),"⌣",""),"⌵",""),"－",""),"-","")," ",""),"　","")="TP"&amp;UPPER($E35&amp;"")))*3+SUMPRODUCT(--(SUBSTITUTE(SUBSTITUTE(SUBSTITUTE(SUBSTITUTE(SUBSTITUTE(SUBSTITUTE(SUBSTITUTE(UPPER($S$3:$U$20&amp;""),"⌢",""),"⌣",""),"⌵",""),"－",""),"-","")," ",""),"　","")=UPPER($E35&amp;"")))+SUMPRODUCT(--(SUBSTITUTE(SUBSTITUTE(SUBSTITUTE(SUBSTITUTE(SUBSTITUTE(SUBSTITUTE(SUBSTITUTE(UPPER($S$3:$U$20&amp;""),"⌢",""),"⌣",""),"⌵",""),"－",""),"-","")," ",""),"　","")=UPPER($E35&amp;"")&amp;"DP"))*2+SUMPRODUCT(--(SUBSTITUTE(SUBSTITUTE(SUBSTITUTE(SUBSTITUTE(SUBSTITUTE(SUBSTITUTE(SUBSTITUTE(UPPER($S$3:$U$20&amp;""),"⌢",""),"⌣",""),"⌵",""),"－",""),"-","")," ",""),"　","")="DP"&amp;UPPER($E35&amp;"")))*2+SUMPRODUCT(--(SUBSTITUTE(SUBSTITUTE(SUBSTITUTE(SUBSTITUTE(SUBSTITUTE(SUBSTITUTE(SUBSTITUTE(UPPER($S$3:$U$20&amp;""),"⌢",""),"⌣",""),"⌵",""),"－",""),"-","")," ",""),"　","")=UPPER($E35&amp;"")&amp;"TP"))*3+SUMPRODUCT(--(SUBSTITUTE(SUBSTITUTE(SUBSTITUTE(SUBSTITUTE(SUBSTITUTE(SUBSTITUTE(SUBSTITUTE(UPPER($S$3:$U$20&amp;""),"⌢",""),"⌣",""),"⌵",""),"－",""),"-","")," ",""),"　","")="TP"&amp;UPPER($E35&amp;"")))*3+SUMPRODUCT(--(SUBSTITUTE(SUBSTITUTE(SUBSTITUTE(SUBSTITUTE(SUBSTITUTE(SUBSTITUTE(SUBSTITUTE(UPPER($W$3:$Y$20&amp;""),"⌢",""),"⌣",""),"⌵",""),"－",""),"-","")," ",""),"　","")=UPPER($E35&amp;"")))+SUMPRODUCT(--(SUBSTITUTE(SUBSTITUTE(SUBSTITUTE(SUBSTITUTE(SUBSTITUTE(SUBSTITUTE(SUBSTITUTE(UPPER($W$3:$Y$20&amp;""),"⌢",""),"⌣",""),"⌵",""),"－",""),"-","")," ",""),"　","")=UPPER($E35&amp;"")&amp;"DP"))*2+SUMPRODUCT(--(SUBSTITUTE(SUBSTITUTE(SUBSTITUTE(SUBSTITUTE(SUBSTITUTE(SUBSTITUTE(SUBSTITUTE(UPPER($W$3:$Y$20&amp;""),"⌢",""),"⌣",""),"⌵",""),"－",""),"-","")," ",""),"　","")="DP"&amp;UPPER($E35&amp;"")))*2+SUMPRODUCT(--(SUBSTITUTE(SUBSTITUTE(SUBSTITUTE(SUBSTITUTE(SUBSTITUTE(SUBSTITUTE(SUBSTITUTE(UPPER($W$3:$Y$20&amp;""),"⌢",""),"⌣",""),"⌵",""),"－",""),"-","")," ",""),"　","")=UPPER($E35&amp;"")&amp;"TP"))*3+SUMPRODUCT(--(SUBSTITUTE(SUBSTITUTE(SUBSTITUTE(SUBSTITUTE(SUBSTITUTE(SUBSTITUTE(SUBSTITUTE(UPPER($W$3:$Y$20&amp;""),"⌢",""),"⌣",""),"⌵",""),"－",""),"-","")," ",""),"　","")="TP"&amp;UPPER($E35&amp;"")))*3+SUMPRODUCT(--(SUBSTITUTE(SUBSTITUTE(SUBSTITUTE(SUBSTITUTE(SUBSTITUTE(SUBSTITUTE(SUBSTITUTE(UPPER($AA$3:$AC$20&amp;""),"⌢",""),"⌣",""),"⌵",""),"－",""),"-","")," ",""),"　","")=UPPER($E35&amp;"")))+SUMPRODUCT(--(SUBSTITUTE(SUBSTITUTE(SUBSTITUTE(SUBSTITUTE(SUBSTITUTE(SUBSTITUTE(SUBSTITUTE(UPPER($AA$3:$AC$20&amp;""),"⌢",""),"⌣",""),"⌵",""),"－",""),"-","")," ",""),"　","")=UPPER($E35&amp;"")&amp;"DP"))*2+SUMPRODUCT(--(SUBSTITUTE(SUBSTITUTE(SUBSTITUTE(SUBSTITUTE(SUBSTITUTE(SUBSTITUTE(SUBSTITUTE(UPPER($AA$3:$AC$20&amp;""),"⌢",""),"⌣",""),"⌵",""),"－",""),"-","")," ",""),"　","")="DP"&amp;UPPER($E35&amp;"")))*2+SUMPRODUCT(--(SUBSTITUTE(SUBSTITUTE(SUBSTITUTE(SUBSTITUTE(SUBSTITUTE(SUBSTITUTE(SUBSTITUTE(UPPER($AA$3:$AC$20&amp;""),"⌢",""),"⌣",""),"⌵",""),"－",""),"-","")," ",""),"　","")=UPPER($E35&amp;"")&amp;"TP"))*3+SUMPRODUCT(--(SUBSTITUTE(SUBSTITUTE(SUBSTITUTE(SUBSTITUTE(SUBSTITUTE(SUBSTITUTE(SUBSTITUTE(UPPER($AA$3:$AC$20&amp;""),"⌢",""),"⌣",""),"⌵",""),"－",""),"-","")," ",""),"　","")="TP"&amp;UPPER($E35&amp;"")))*3+SUMPRODUCT(--(SUBSTITUTE(SUBSTITUTE(SUBSTITUTE(SUBSTITUTE(SUBSTITUTE(SUBSTITUTE(SUBSTITUTE(UPPER($AE$3:$AG$20&amp;""),"⌢",""),"⌣",""),"⌵",""),"－",""),"-","")," ",""),"　","")=UPPER($E35&amp;"")))+SUMPRODUCT(--(SUBSTITUTE(SUBSTITUTE(SUBSTITUTE(SUBSTITUTE(SUBSTITUTE(SUBSTITUTE(SUBSTITUTE(UPPER($AE$3:$AG$20&amp;""),"⌢",""),"⌣",""),"⌵",""),"－",""),"-","")," ",""),"　","")=UPPER($E35&amp;"")&amp;"DP"))*2+SUMPRODUCT(--(SUBSTITUTE(SUBSTITUTE(SUBSTITUTE(SUBSTITUTE(SUBSTITUTE(SUBSTITUTE(SUBSTITUTE(UPPER($AE$3:$AG$20&amp;""),"⌢",""),"⌣",""),"⌵",""),"－",""),"-","")," ",""),"　","")="DP"&amp;UPPER($E35&amp;"")))*2+SUMPRODUCT(--(SUBSTITUTE(SUBSTITUTE(SUBSTITUTE(SUBSTITUTE(SUBSTITUTE(SUBSTITUTE(SUBSTITUTE(UPPER($AE$3:$AG$20&amp;""),"⌢",""),"⌣",""),"⌵",""),"－",""),"-","")," ",""),"　","")=UPPER($E35&amp;"")&amp;"TP"))*3+SUMPRODUCT(--(SUBSTITUTE(SUBSTITUTE(SUBSTITUTE(SUBSTITUTE(SUBSTITUTE(SUBSTITUTE(SUBSTITUTE(UPPER($AE$3:$AG$20&amp;""),"⌢",""),"⌣",""),"⌵",""),"－",""),"-","")," ",""),"　","")="TP"&amp;UPPER($E35&amp;"")))*3)</f>
        <v>1</v>
      </c>
      <c r="B35" s="58"/>
      <c r="C35" s="58"/>
      <c r="D35" s="274">
        <v>5</v>
      </c>
      <c r="E35" s="166" t="s">
        <v>179</v>
      </c>
      <c r="F35" s="169" t="s">
        <v>85</v>
      </c>
      <c r="G35" s="175"/>
      <c r="H35" s="176"/>
      <c r="I35" s="77"/>
      <c r="J35" s="8"/>
      <c r="K35" s="175" t="s">
        <v>183</v>
      </c>
      <c r="L35" s="176"/>
      <c r="M35" s="77"/>
      <c r="N35" s="8"/>
      <c r="O35" s="175" t="s">
        <v>183</v>
      </c>
      <c r="P35" s="176"/>
      <c r="Q35" s="77"/>
      <c r="R35" s="8"/>
      <c r="S35" s="175"/>
      <c r="T35" s="176" t="s">
        <v>183</v>
      </c>
      <c r="U35" s="77"/>
      <c r="V35" s="8"/>
      <c r="W35" s="175"/>
      <c r="X35" s="176"/>
      <c r="Y35" s="77"/>
      <c r="Z35" s="8"/>
      <c r="AA35" s="175" t="s">
        <v>183</v>
      </c>
      <c r="AB35" s="176"/>
      <c r="AC35" s="77"/>
      <c r="AD35" s="8"/>
      <c r="AE35" s="176"/>
      <c r="AF35" s="176"/>
      <c r="AG35" s="77"/>
      <c r="AH35" s="8"/>
      <c r="AI35" s="44">
        <f t="shared" si="20"/>
        <v>4</v>
      </c>
      <c r="AJ35" s="44">
        <f>SUMPRODUCT(--(SUBSTITUTE(SUBSTITUTE(SUBSTITUTE(SUBSTITUTE(SUBSTITUTE(SUBSTITUTE(SUBSTITUTE(UPPER(G35:AG35&amp;""),"⌢",""),"⌣",""),"⌵",""),"－",""),"-","")," ",""),"　","")="R"))+SUMPRODUCT(--(SUBSTITUTE(SUBSTITUTE(SUBSTITUTE(SUBSTITUTE(SUBSTITUTE(SUBSTITUTE(SUBSTITUTE(UPPER(G35:AG35&amp;""),"⌢",""),"⌣",""),"⌵",""),"－",""),"-","")," ",""),"　","")="HR"))*2</f>
        <v>0</v>
      </c>
      <c r="AK35" s="44">
        <f t="shared" si="22"/>
        <v>4</v>
      </c>
      <c r="AL35" s="44">
        <f>$A35</f>
        <v>1</v>
      </c>
      <c r="AM35" s="294"/>
      <c r="AQ35" s="74">
        <f>SUM(AQ23:AQ34)</f>
        <v>25</v>
      </c>
      <c r="AR35" s="74">
        <f>SUM(AR23:AR34)</f>
        <v>7</v>
      </c>
      <c r="AS35" s="74">
        <f>SUM(AS23:AS34)</f>
        <v>15</v>
      </c>
      <c r="AT35" s="74">
        <f>SUM(AT23:AT34)</f>
        <v>5</v>
      </c>
    </row>
    <row r="36" spans="1:46" ht="15" customHeight="1">
      <c r="A36" s="58">
        <f>IF($E36="",0,SUMPRODUCT(--(SUBSTITUTE(SUBSTITUTE(SUBSTITUTE(SUBSTITUTE(SUBSTITUTE(SUBSTITUTE(SUBSTITUTE(UPPER($G$3:$I$20&amp;""),"⌢",""),"⌣",""),"⌵",""),"－",""),"-","")," ",""),"　","")=UPPER($E36&amp;"")))+SUMPRODUCT(--(SUBSTITUTE(SUBSTITUTE(SUBSTITUTE(SUBSTITUTE(SUBSTITUTE(SUBSTITUTE(SUBSTITUTE(UPPER($G$3:$I$20&amp;""),"⌢",""),"⌣",""),"⌵",""),"－",""),"-","")," ",""),"　","")=UPPER($E36&amp;"")&amp;"DP"))*2+SUMPRODUCT(--(SUBSTITUTE(SUBSTITUTE(SUBSTITUTE(SUBSTITUTE(SUBSTITUTE(SUBSTITUTE(SUBSTITUTE(UPPER($G$3:$I$20&amp;""),"⌢",""),"⌣",""),"⌵",""),"－",""),"-","")," ",""),"　","")="DP"&amp;UPPER($E36&amp;"")))*2+SUMPRODUCT(--(SUBSTITUTE(SUBSTITUTE(SUBSTITUTE(SUBSTITUTE(SUBSTITUTE(SUBSTITUTE(SUBSTITUTE(UPPER($G$3:$I$20&amp;""),"⌢",""),"⌣",""),"⌵",""),"－",""),"-","")," ",""),"　","")=UPPER($E36&amp;"")&amp;"TP"))*3+SUMPRODUCT(--(SUBSTITUTE(SUBSTITUTE(SUBSTITUTE(SUBSTITUTE(SUBSTITUTE(SUBSTITUTE(SUBSTITUTE(UPPER($G$3:$I$20&amp;""),"⌢",""),"⌣",""),"⌵",""),"－",""),"-","")," ",""),"　","")="TP"&amp;UPPER($E36&amp;"")))*3+SUMPRODUCT(--(SUBSTITUTE(SUBSTITUTE(SUBSTITUTE(SUBSTITUTE(SUBSTITUTE(SUBSTITUTE(SUBSTITUTE(UPPER($K$3:$M$20&amp;""),"⌢",""),"⌣",""),"⌵",""),"－",""),"-","")," ",""),"　","")=UPPER($E36&amp;"")))+SUMPRODUCT(--(SUBSTITUTE(SUBSTITUTE(SUBSTITUTE(SUBSTITUTE(SUBSTITUTE(SUBSTITUTE(SUBSTITUTE(UPPER($K$3:$M$20&amp;""),"⌢",""),"⌣",""),"⌵",""),"－",""),"-","")," ",""),"　","")=UPPER($E36&amp;"")&amp;"DP"))*2+SUMPRODUCT(--(SUBSTITUTE(SUBSTITUTE(SUBSTITUTE(SUBSTITUTE(SUBSTITUTE(SUBSTITUTE(SUBSTITUTE(UPPER($K$3:$M$20&amp;""),"⌢",""),"⌣",""),"⌵",""),"－",""),"-","")," ",""),"　","")="DP"&amp;UPPER($E36&amp;"")))*2+SUMPRODUCT(--(SUBSTITUTE(SUBSTITUTE(SUBSTITUTE(SUBSTITUTE(SUBSTITUTE(SUBSTITUTE(SUBSTITUTE(UPPER($K$3:$M$20&amp;""),"⌢",""),"⌣",""),"⌵",""),"－",""),"-","")," ",""),"　","")=UPPER($E36&amp;"")&amp;"TP"))*3+SUMPRODUCT(--(SUBSTITUTE(SUBSTITUTE(SUBSTITUTE(SUBSTITUTE(SUBSTITUTE(SUBSTITUTE(SUBSTITUTE(UPPER($K$3:$M$20&amp;""),"⌢",""),"⌣",""),"⌵",""),"－",""),"-","")," ",""),"　","")="TP"&amp;UPPER($E36&amp;"")))*3+SUMPRODUCT(--(SUBSTITUTE(SUBSTITUTE(SUBSTITUTE(SUBSTITUTE(SUBSTITUTE(SUBSTITUTE(SUBSTITUTE(UPPER($O$3:$Q$20&amp;""),"⌢",""),"⌣",""),"⌵",""),"－",""),"-","")," ",""),"　","")=UPPER($E36&amp;"")))+SUMPRODUCT(--(SUBSTITUTE(SUBSTITUTE(SUBSTITUTE(SUBSTITUTE(SUBSTITUTE(SUBSTITUTE(SUBSTITUTE(UPPER($O$3:$Q$20&amp;""),"⌢",""),"⌣",""),"⌵",""),"－",""),"-","")," ",""),"　","")=UPPER($E36&amp;"")&amp;"DP"))*2+SUMPRODUCT(--(SUBSTITUTE(SUBSTITUTE(SUBSTITUTE(SUBSTITUTE(SUBSTITUTE(SUBSTITUTE(SUBSTITUTE(UPPER($O$3:$Q$20&amp;""),"⌢",""),"⌣",""),"⌵",""),"－",""),"-","")," ",""),"　","")="DP"&amp;UPPER($E36&amp;"")))*2+SUMPRODUCT(--(SUBSTITUTE(SUBSTITUTE(SUBSTITUTE(SUBSTITUTE(SUBSTITUTE(SUBSTITUTE(SUBSTITUTE(UPPER($O$3:$Q$20&amp;""),"⌢",""),"⌣",""),"⌵",""),"－",""),"-","")," ",""),"　","")=UPPER($E36&amp;"")&amp;"TP"))*3+SUMPRODUCT(--(SUBSTITUTE(SUBSTITUTE(SUBSTITUTE(SUBSTITUTE(SUBSTITUTE(SUBSTITUTE(SUBSTITUTE(UPPER($O$3:$Q$20&amp;""),"⌢",""),"⌣",""),"⌵",""),"－",""),"-","")," ",""),"　","")="TP"&amp;UPPER($E36&amp;"")))*3+SUMPRODUCT(--(SUBSTITUTE(SUBSTITUTE(SUBSTITUTE(SUBSTITUTE(SUBSTITUTE(SUBSTITUTE(SUBSTITUTE(UPPER($S$3:$U$20&amp;""),"⌢",""),"⌣",""),"⌵",""),"－",""),"-","")," ",""),"　","")=UPPER($E36&amp;"")))+SUMPRODUCT(--(SUBSTITUTE(SUBSTITUTE(SUBSTITUTE(SUBSTITUTE(SUBSTITUTE(SUBSTITUTE(SUBSTITUTE(UPPER($S$3:$U$20&amp;""),"⌢",""),"⌣",""),"⌵",""),"－",""),"-","")," ",""),"　","")=UPPER($E36&amp;"")&amp;"DP"))*2+SUMPRODUCT(--(SUBSTITUTE(SUBSTITUTE(SUBSTITUTE(SUBSTITUTE(SUBSTITUTE(SUBSTITUTE(SUBSTITUTE(UPPER($S$3:$U$20&amp;""),"⌢",""),"⌣",""),"⌵",""),"－",""),"-","")," ",""),"　","")="DP"&amp;UPPER($E36&amp;"")))*2+SUMPRODUCT(--(SUBSTITUTE(SUBSTITUTE(SUBSTITUTE(SUBSTITUTE(SUBSTITUTE(SUBSTITUTE(SUBSTITUTE(UPPER($S$3:$U$20&amp;""),"⌢",""),"⌣",""),"⌵",""),"－",""),"-","")," ",""),"　","")=UPPER($E36&amp;"")&amp;"TP"))*3+SUMPRODUCT(--(SUBSTITUTE(SUBSTITUTE(SUBSTITUTE(SUBSTITUTE(SUBSTITUTE(SUBSTITUTE(SUBSTITUTE(UPPER($S$3:$U$20&amp;""),"⌢",""),"⌣",""),"⌵",""),"－",""),"-","")," ",""),"　","")="TP"&amp;UPPER($E36&amp;"")))*3+SUMPRODUCT(--(SUBSTITUTE(SUBSTITUTE(SUBSTITUTE(SUBSTITUTE(SUBSTITUTE(SUBSTITUTE(SUBSTITUTE(UPPER($W$3:$Y$20&amp;""),"⌢",""),"⌣",""),"⌵",""),"－",""),"-","")," ",""),"　","")=UPPER($E36&amp;"")))+SUMPRODUCT(--(SUBSTITUTE(SUBSTITUTE(SUBSTITUTE(SUBSTITUTE(SUBSTITUTE(SUBSTITUTE(SUBSTITUTE(UPPER($W$3:$Y$20&amp;""),"⌢",""),"⌣",""),"⌵",""),"－",""),"-","")," ",""),"　","")=UPPER($E36&amp;"")&amp;"DP"))*2+SUMPRODUCT(--(SUBSTITUTE(SUBSTITUTE(SUBSTITUTE(SUBSTITUTE(SUBSTITUTE(SUBSTITUTE(SUBSTITUTE(UPPER($W$3:$Y$20&amp;""),"⌢",""),"⌣",""),"⌵",""),"－",""),"-","")," ",""),"　","")="DP"&amp;UPPER($E36&amp;"")))*2+SUMPRODUCT(--(SUBSTITUTE(SUBSTITUTE(SUBSTITUTE(SUBSTITUTE(SUBSTITUTE(SUBSTITUTE(SUBSTITUTE(UPPER($W$3:$Y$20&amp;""),"⌢",""),"⌣",""),"⌵",""),"－",""),"-","")," ",""),"　","")=UPPER($E36&amp;"")&amp;"TP"))*3+SUMPRODUCT(--(SUBSTITUTE(SUBSTITUTE(SUBSTITUTE(SUBSTITUTE(SUBSTITUTE(SUBSTITUTE(SUBSTITUTE(UPPER($W$3:$Y$20&amp;""),"⌢",""),"⌣",""),"⌵",""),"－",""),"-","")," ",""),"　","")="TP"&amp;UPPER($E36&amp;"")))*3+SUMPRODUCT(--(SUBSTITUTE(SUBSTITUTE(SUBSTITUTE(SUBSTITUTE(SUBSTITUTE(SUBSTITUTE(SUBSTITUTE(UPPER($AA$3:$AC$20&amp;""),"⌢",""),"⌣",""),"⌵",""),"－",""),"-","")," ",""),"　","")=UPPER($E36&amp;"")))+SUMPRODUCT(--(SUBSTITUTE(SUBSTITUTE(SUBSTITUTE(SUBSTITUTE(SUBSTITUTE(SUBSTITUTE(SUBSTITUTE(UPPER($AA$3:$AC$20&amp;""),"⌢",""),"⌣",""),"⌵",""),"－",""),"-","")," ",""),"　","")=UPPER($E36&amp;"")&amp;"DP"))*2+SUMPRODUCT(--(SUBSTITUTE(SUBSTITUTE(SUBSTITUTE(SUBSTITUTE(SUBSTITUTE(SUBSTITUTE(SUBSTITUTE(UPPER($AA$3:$AC$20&amp;""),"⌢",""),"⌣",""),"⌵",""),"－",""),"-","")," ",""),"　","")="DP"&amp;UPPER($E36&amp;"")))*2+SUMPRODUCT(--(SUBSTITUTE(SUBSTITUTE(SUBSTITUTE(SUBSTITUTE(SUBSTITUTE(SUBSTITUTE(SUBSTITUTE(UPPER($AA$3:$AC$20&amp;""),"⌢",""),"⌣",""),"⌵",""),"－",""),"-","")," ",""),"　","")=UPPER($E36&amp;"")&amp;"TP"))*3+SUMPRODUCT(--(SUBSTITUTE(SUBSTITUTE(SUBSTITUTE(SUBSTITUTE(SUBSTITUTE(SUBSTITUTE(SUBSTITUTE(UPPER($AA$3:$AC$20&amp;""),"⌢",""),"⌣",""),"⌵",""),"－",""),"-","")," ",""),"　","")="TP"&amp;UPPER($E36&amp;"")))*3+SUMPRODUCT(--(SUBSTITUTE(SUBSTITUTE(SUBSTITUTE(SUBSTITUTE(SUBSTITUTE(SUBSTITUTE(SUBSTITUTE(UPPER($AE$3:$AG$20&amp;""),"⌢",""),"⌣",""),"⌵",""),"－",""),"-","")," ",""),"　","")=UPPER($E36&amp;"")))+SUMPRODUCT(--(SUBSTITUTE(SUBSTITUTE(SUBSTITUTE(SUBSTITUTE(SUBSTITUTE(SUBSTITUTE(SUBSTITUTE(UPPER($AE$3:$AG$20&amp;""),"⌢",""),"⌣",""),"⌵",""),"－",""),"-","")," ",""),"　","")=UPPER($E36&amp;"")&amp;"DP"))*2+SUMPRODUCT(--(SUBSTITUTE(SUBSTITUTE(SUBSTITUTE(SUBSTITUTE(SUBSTITUTE(SUBSTITUTE(SUBSTITUTE(UPPER($AE$3:$AG$20&amp;""),"⌢",""),"⌣",""),"⌵",""),"－",""),"-","")," ",""),"　","")="DP"&amp;UPPER($E36&amp;"")))*2+SUMPRODUCT(--(SUBSTITUTE(SUBSTITUTE(SUBSTITUTE(SUBSTITUTE(SUBSTITUTE(SUBSTITUTE(SUBSTITUTE(UPPER($AE$3:$AG$20&amp;""),"⌢",""),"⌣",""),"⌵",""),"－",""),"-","")," ",""),"　","")=UPPER($E36&amp;"")&amp;"TP"))*3+SUMPRODUCT(--(SUBSTITUTE(SUBSTITUTE(SUBSTITUTE(SUBSTITUTE(SUBSTITUTE(SUBSTITUTE(SUBSTITUTE(UPPER($AE$3:$AG$20&amp;""),"⌢",""),"⌣",""),"⌵",""),"－",""),"-","")," ",""),"　","")="TP"&amp;UPPER($E36&amp;"")))*3)</f>
        <v>0</v>
      </c>
      <c r="B36" s="58"/>
      <c r="C36" s="58"/>
      <c r="D36" s="275"/>
      <c r="E36" s="166"/>
      <c r="F36" s="169"/>
      <c r="G36" s="170"/>
      <c r="H36" s="171"/>
      <c r="I36" s="75"/>
      <c r="J36" s="8"/>
      <c r="K36" s="170"/>
      <c r="L36" s="171"/>
      <c r="M36" s="75"/>
      <c r="N36" s="8"/>
      <c r="O36" s="170"/>
      <c r="P36" s="171"/>
      <c r="Q36" s="75"/>
      <c r="R36" s="8"/>
      <c r="S36" s="170"/>
      <c r="T36" s="171"/>
      <c r="U36" s="75"/>
      <c r="V36" s="8"/>
      <c r="W36" s="170"/>
      <c r="X36" s="171"/>
      <c r="Y36" s="75"/>
      <c r="Z36" s="8"/>
      <c r="AA36" s="170"/>
      <c r="AB36" s="171"/>
      <c r="AC36" s="75"/>
      <c r="AD36" s="8"/>
      <c r="AE36" s="171"/>
      <c r="AF36" s="171"/>
      <c r="AG36" s="75"/>
      <c r="AH36" s="8"/>
      <c r="AI36" s="44">
        <f t="shared" si="20"/>
        <v>0</v>
      </c>
      <c r="AJ36" s="44">
        <f>SUMPRODUCT(--(SUBSTITUTE(SUBSTITUTE(SUBSTITUTE(SUBSTITUTE(SUBSTITUTE(SUBSTITUTE(SUBSTITUTE(UPPER(G36:AG36&amp;""),"⌢",""),"⌣",""),"⌵",""),"－",""),"-","")," ",""),"　","")="R"))+SUMPRODUCT(--(SUBSTITUTE(SUBSTITUTE(SUBSTITUTE(SUBSTITUTE(SUBSTITUTE(SUBSTITUTE(SUBSTITUTE(UPPER(G36:AG36&amp;""),"⌢",""),"⌣",""),"⌵",""),"－",""),"-","")," ",""),"　","")="HR"))*2</f>
        <v>0</v>
      </c>
      <c r="AK36" s="44">
        <f t="shared" si="22"/>
        <v>0</v>
      </c>
      <c r="AL36" s="44">
        <f>$A36</f>
        <v>0</v>
      </c>
      <c r="AM36" s="295"/>
    </row>
    <row r="37" spans="1:46" ht="15" customHeight="1">
      <c r="A37" s="58">
        <f>IF($E37="",0,SUMPRODUCT(--(SUBSTITUTE(SUBSTITUTE(SUBSTITUTE(SUBSTITUTE(SUBSTITUTE(SUBSTITUTE(SUBSTITUTE(UPPER($G$3:$I$20&amp;""),"⌢",""),"⌣",""),"⌵",""),"－",""),"-","")," ",""),"　","")=UPPER($E37&amp;"")))+SUMPRODUCT(--(SUBSTITUTE(SUBSTITUTE(SUBSTITUTE(SUBSTITUTE(SUBSTITUTE(SUBSTITUTE(SUBSTITUTE(UPPER($G$3:$I$20&amp;""),"⌢",""),"⌣",""),"⌵",""),"－",""),"-","")," ",""),"　","")=UPPER($E37&amp;"")&amp;"DP"))*2+SUMPRODUCT(--(SUBSTITUTE(SUBSTITUTE(SUBSTITUTE(SUBSTITUTE(SUBSTITUTE(SUBSTITUTE(SUBSTITUTE(UPPER($G$3:$I$20&amp;""),"⌢",""),"⌣",""),"⌵",""),"－",""),"-","")," ",""),"　","")="DP"&amp;UPPER($E37&amp;"")))*2+SUMPRODUCT(--(SUBSTITUTE(SUBSTITUTE(SUBSTITUTE(SUBSTITUTE(SUBSTITUTE(SUBSTITUTE(SUBSTITUTE(UPPER($G$3:$I$20&amp;""),"⌢",""),"⌣",""),"⌵",""),"－",""),"-","")," ",""),"　","")=UPPER($E37&amp;"")&amp;"TP"))*3+SUMPRODUCT(--(SUBSTITUTE(SUBSTITUTE(SUBSTITUTE(SUBSTITUTE(SUBSTITUTE(SUBSTITUTE(SUBSTITUTE(UPPER($G$3:$I$20&amp;""),"⌢",""),"⌣",""),"⌵",""),"－",""),"-","")," ",""),"　","")="TP"&amp;UPPER($E37&amp;"")))*3+SUMPRODUCT(--(SUBSTITUTE(SUBSTITUTE(SUBSTITUTE(SUBSTITUTE(SUBSTITUTE(SUBSTITUTE(SUBSTITUTE(UPPER($K$3:$M$20&amp;""),"⌢",""),"⌣",""),"⌵",""),"－",""),"-","")," ",""),"　","")=UPPER($E37&amp;"")))+SUMPRODUCT(--(SUBSTITUTE(SUBSTITUTE(SUBSTITUTE(SUBSTITUTE(SUBSTITUTE(SUBSTITUTE(SUBSTITUTE(UPPER($K$3:$M$20&amp;""),"⌢",""),"⌣",""),"⌵",""),"－",""),"-","")," ",""),"　","")=UPPER($E37&amp;"")&amp;"DP"))*2+SUMPRODUCT(--(SUBSTITUTE(SUBSTITUTE(SUBSTITUTE(SUBSTITUTE(SUBSTITUTE(SUBSTITUTE(SUBSTITUTE(UPPER($K$3:$M$20&amp;""),"⌢",""),"⌣",""),"⌵",""),"－",""),"-","")," ",""),"　","")="DP"&amp;UPPER($E37&amp;"")))*2+SUMPRODUCT(--(SUBSTITUTE(SUBSTITUTE(SUBSTITUTE(SUBSTITUTE(SUBSTITUTE(SUBSTITUTE(SUBSTITUTE(UPPER($K$3:$M$20&amp;""),"⌢",""),"⌣",""),"⌵",""),"－",""),"-","")," ",""),"　","")=UPPER($E37&amp;"")&amp;"TP"))*3+SUMPRODUCT(--(SUBSTITUTE(SUBSTITUTE(SUBSTITUTE(SUBSTITUTE(SUBSTITUTE(SUBSTITUTE(SUBSTITUTE(UPPER($K$3:$M$20&amp;""),"⌢",""),"⌣",""),"⌵",""),"－",""),"-","")," ",""),"　","")="TP"&amp;UPPER($E37&amp;"")))*3+SUMPRODUCT(--(SUBSTITUTE(SUBSTITUTE(SUBSTITUTE(SUBSTITUTE(SUBSTITUTE(SUBSTITUTE(SUBSTITUTE(UPPER($O$3:$Q$20&amp;""),"⌢",""),"⌣",""),"⌵",""),"－",""),"-","")," ",""),"　","")=UPPER($E37&amp;"")))+SUMPRODUCT(--(SUBSTITUTE(SUBSTITUTE(SUBSTITUTE(SUBSTITUTE(SUBSTITUTE(SUBSTITUTE(SUBSTITUTE(UPPER($O$3:$Q$20&amp;""),"⌢",""),"⌣",""),"⌵",""),"－",""),"-","")," ",""),"　","")=UPPER($E37&amp;"")&amp;"DP"))*2+SUMPRODUCT(--(SUBSTITUTE(SUBSTITUTE(SUBSTITUTE(SUBSTITUTE(SUBSTITUTE(SUBSTITUTE(SUBSTITUTE(UPPER($O$3:$Q$20&amp;""),"⌢",""),"⌣",""),"⌵",""),"－",""),"-","")," ",""),"　","")="DP"&amp;UPPER($E37&amp;"")))*2+SUMPRODUCT(--(SUBSTITUTE(SUBSTITUTE(SUBSTITUTE(SUBSTITUTE(SUBSTITUTE(SUBSTITUTE(SUBSTITUTE(UPPER($O$3:$Q$20&amp;""),"⌢",""),"⌣",""),"⌵",""),"－",""),"-","")," ",""),"　","")=UPPER($E37&amp;"")&amp;"TP"))*3+SUMPRODUCT(--(SUBSTITUTE(SUBSTITUTE(SUBSTITUTE(SUBSTITUTE(SUBSTITUTE(SUBSTITUTE(SUBSTITUTE(UPPER($O$3:$Q$20&amp;""),"⌢",""),"⌣",""),"⌵",""),"－",""),"-","")," ",""),"　","")="TP"&amp;UPPER($E37&amp;"")))*3+SUMPRODUCT(--(SUBSTITUTE(SUBSTITUTE(SUBSTITUTE(SUBSTITUTE(SUBSTITUTE(SUBSTITUTE(SUBSTITUTE(UPPER($S$3:$U$20&amp;""),"⌢",""),"⌣",""),"⌵",""),"－",""),"-","")," ",""),"　","")=UPPER($E37&amp;"")))+SUMPRODUCT(--(SUBSTITUTE(SUBSTITUTE(SUBSTITUTE(SUBSTITUTE(SUBSTITUTE(SUBSTITUTE(SUBSTITUTE(UPPER($S$3:$U$20&amp;""),"⌢",""),"⌣",""),"⌵",""),"－",""),"-","")," ",""),"　","")=UPPER($E37&amp;"")&amp;"DP"))*2+SUMPRODUCT(--(SUBSTITUTE(SUBSTITUTE(SUBSTITUTE(SUBSTITUTE(SUBSTITUTE(SUBSTITUTE(SUBSTITUTE(UPPER($S$3:$U$20&amp;""),"⌢",""),"⌣",""),"⌵",""),"－",""),"-","")," ",""),"　","")="DP"&amp;UPPER($E37&amp;"")))*2+SUMPRODUCT(--(SUBSTITUTE(SUBSTITUTE(SUBSTITUTE(SUBSTITUTE(SUBSTITUTE(SUBSTITUTE(SUBSTITUTE(UPPER($S$3:$U$20&amp;""),"⌢",""),"⌣",""),"⌵",""),"－",""),"-","")," ",""),"　","")=UPPER($E37&amp;"")&amp;"TP"))*3+SUMPRODUCT(--(SUBSTITUTE(SUBSTITUTE(SUBSTITUTE(SUBSTITUTE(SUBSTITUTE(SUBSTITUTE(SUBSTITUTE(UPPER($S$3:$U$20&amp;""),"⌢",""),"⌣",""),"⌵",""),"－",""),"-","")," ",""),"　","")="TP"&amp;UPPER($E37&amp;"")))*3+SUMPRODUCT(--(SUBSTITUTE(SUBSTITUTE(SUBSTITUTE(SUBSTITUTE(SUBSTITUTE(SUBSTITUTE(SUBSTITUTE(UPPER($W$3:$Y$20&amp;""),"⌢",""),"⌣",""),"⌵",""),"－",""),"-","")," ",""),"　","")=UPPER($E37&amp;"")))+SUMPRODUCT(--(SUBSTITUTE(SUBSTITUTE(SUBSTITUTE(SUBSTITUTE(SUBSTITUTE(SUBSTITUTE(SUBSTITUTE(UPPER($W$3:$Y$20&amp;""),"⌢",""),"⌣",""),"⌵",""),"－",""),"-","")," ",""),"　","")=UPPER($E37&amp;"")&amp;"DP"))*2+SUMPRODUCT(--(SUBSTITUTE(SUBSTITUTE(SUBSTITUTE(SUBSTITUTE(SUBSTITUTE(SUBSTITUTE(SUBSTITUTE(UPPER($W$3:$Y$20&amp;""),"⌢",""),"⌣",""),"⌵",""),"－",""),"-","")," ",""),"　","")="DP"&amp;UPPER($E37&amp;"")))*2+SUMPRODUCT(--(SUBSTITUTE(SUBSTITUTE(SUBSTITUTE(SUBSTITUTE(SUBSTITUTE(SUBSTITUTE(SUBSTITUTE(UPPER($W$3:$Y$20&amp;""),"⌢",""),"⌣",""),"⌵",""),"－",""),"-","")," ",""),"　","")=UPPER($E37&amp;"")&amp;"TP"))*3+SUMPRODUCT(--(SUBSTITUTE(SUBSTITUTE(SUBSTITUTE(SUBSTITUTE(SUBSTITUTE(SUBSTITUTE(SUBSTITUTE(UPPER($W$3:$Y$20&amp;""),"⌢",""),"⌣",""),"⌵",""),"－",""),"-","")," ",""),"　","")="TP"&amp;UPPER($E37&amp;"")))*3+SUMPRODUCT(--(SUBSTITUTE(SUBSTITUTE(SUBSTITUTE(SUBSTITUTE(SUBSTITUTE(SUBSTITUTE(SUBSTITUTE(UPPER($AA$3:$AC$20&amp;""),"⌢",""),"⌣",""),"⌵",""),"－",""),"-","")," ",""),"　","")=UPPER($E37&amp;"")))+SUMPRODUCT(--(SUBSTITUTE(SUBSTITUTE(SUBSTITUTE(SUBSTITUTE(SUBSTITUTE(SUBSTITUTE(SUBSTITUTE(UPPER($AA$3:$AC$20&amp;""),"⌢",""),"⌣",""),"⌵",""),"－",""),"-","")," ",""),"　","")=UPPER($E37&amp;"")&amp;"DP"))*2+SUMPRODUCT(--(SUBSTITUTE(SUBSTITUTE(SUBSTITUTE(SUBSTITUTE(SUBSTITUTE(SUBSTITUTE(SUBSTITUTE(UPPER($AA$3:$AC$20&amp;""),"⌢",""),"⌣",""),"⌵",""),"－",""),"-","")," ",""),"　","")="DP"&amp;UPPER($E37&amp;"")))*2+SUMPRODUCT(--(SUBSTITUTE(SUBSTITUTE(SUBSTITUTE(SUBSTITUTE(SUBSTITUTE(SUBSTITUTE(SUBSTITUTE(UPPER($AA$3:$AC$20&amp;""),"⌢",""),"⌣",""),"⌵",""),"－",""),"-","")," ",""),"　","")=UPPER($E37&amp;"")&amp;"TP"))*3+SUMPRODUCT(--(SUBSTITUTE(SUBSTITUTE(SUBSTITUTE(SUBSTITUTE(SUBSTITUTE(SUBSTITUTE(SUBSTITUTE(UPPER($AA$3:$AC$20&amp;""),"⌢",""),"⌣",""),"⌵",""),"－",""),"-","")," ",""),"　","")="TP"&amp;UPPER($E37&amp;"")))*3+SUMPRODUCT(--(SUBSTITUTE(SUBSTITUTE(SUBSTITUTE(SUBSTITUTE(SUBSTITUTE(SUBSTITUTE(SUBSTITUTE(UPPER($AE$3:$AG$20&amp;""),"⌢",""),"⌣",""),"⌵",""),"－",""),"-","")," ",""),"　","")=UPPER($E37&amp;"")))+SUMPRODUCT(--(SUBSTITUTE(SUBSTITUTE(SUBSTITUTE(SUBSTITUTE(SUBSTITUTE(SUBSTITUTE(SUBSTITUTE(UPPER($AE$3:$AG$20&amp;""),"⌢",""),"⌣",""),"⌵",""),"－",""),"-","")," ",""),"　","")=UPPER($E37&amp;"")&amp;"DP"))*2+SUMPRODUCT(--(SUBSTITUTE(SUBSTITUTE(SUBSTITUTE(SUBSTITUTE(SUBSTITUTE(SUBSTITUTE(SUBSTITUTE(UPPER($AE$3:$AG$20&amp;""),"⌢",""),"⌣",""),"⌵",""),"－",""),"-","")," ",""),"　","")="DP"&amp;UPPER($E37&amp;"")))*2+SUMPRODUCT(--(SUBSTITUTE(SUBSTITUTE(SUBSTITUTE(SUBSTITUTE(SUBSTITUTE(SUBSTITUTE(SUBSTITUTE(UPPER($AE$3:$AG$20&amp;""),"⌢",""),"⌣",""),"⌵",""),"－",""),"-","")," ",""),"　","")=UPPER($E37&amp;"")&amp;"TP"))*3+SUMPRODUCT(--(SUBSTITUTE(SUBSTITUTE(SUBSTITUTE(SUBSTITUTE(SUBSTITUTE(SUBSTITUTE(SUBSTITUTE(UPPER($AE$3:$AG$20&amp;""),"⌢",""),"⌣",""),"⌵",""),"－",""),"-","")," ",""),"　","")="TP"&amp;UPPER($E37&amp;"")))*3)</f>
        <v>0</v>
      </c>
      <c r="B37" s="58"/>
      <c r="C37" s="58"/>
      <c r="D37" s="276"/>
      <c r="E37" s="166"/>
      <c r="F37" s="169"/>
      <c r="G37" s="172"/>
      <c r="H37" s="173"/>
      <c r="I37" s="76"/>
      <c r="J37" s="8"/>
      <c r="K37" s="172"/>
      <c r="L37" s="173"/>
      <c r="M37" s="76"/>
      <c r="N37" s="8"/>
      <c r="O37" s="172"/>
      <c r="P37" s="173"/>
      <c r="Q37" s="76"/>
      <c r="R37" s="8"/>
      <c r="S37" s="172"/>
      <c r="T37" s="173"/>
      <c r="U37" s="76"/>
      <c r="V37" s="8"/>
      <c r="W37" s="172"/>
      <c r="X37" s="173"/>
      <c r="Y37" s="76"/>
      <c r="Z37" s="8"/>
      <c r="AA37" s="172"/>
      <c r="AB37" s="173"/>
      <c r="AC37" s="76"/>
      <c r="AD37" s="8"/>
      <c r="AE37" s="173"/>
      <c r="AF37" s="173"/>
      <c r="AG37" s="76"/>
      <c r="AH37" s="8"/>
      <c r="AI37" s="44">
        <f t="shared" si="20"/>
        <v>0</v>
      </c>
      <c r="AJ37" s="44">
        <f>SUMPRODUCT(--(SUBSTITUTE(SUBSTITUTE(SUBSTITUTE(SUBSTITUTE(SUBSTITUTE(SUBSTITUTE(SUBSTITUTE(UPPER(G37:AG37&amp;""),"⌢",""),"⌣",""),"⌵",""),"－",""),"-","")," ",""),"　","")="R"))+SUMPRODUCT(--(SUBSTITUTE(SUBSTITUTE(SUBSTITUTE(SUBSTITUTE(SUBSTITUTE(SUBSTITUTE(SUBSTITUTE(UPPER(G37:AG37&amp;""),"⌢",""),"⌣",""),"⌵",""),"－",""),"-","")," ",""),"　","")="HR"))*2</f>
        <v>0</v>
      </c>
      <c r="AK37" s="44">
        <f t="shared" si="22"/>
        <v>0</v>
      </c>
      <c r="AL37" s="44">
        <f>$A37</f>
        <v>0</v>
      </c>
      <c r="AM37" s="295"/>
    </row>
    <row r="38" spans="1:46" ht="15" customHeight="1">
      <c r="A38" s="58">
        <f>IF($E38="",0,SUMPRODUCT(--(SUBSTITUTE(SUBSTITUTE(SUBSTITUTE(SUBSTITUTE(SUBSTITUTE(SUBSTITUTE(SUBSTITUTE(UPPER($G$3:$I$20&amp;""),"⌢",""),"⌣",""),"⌵",""),"－",""),"-","")," ",""),"　","")=UPPER($E38&amp;"")))+SUMPRODUCT(--(SUBSTITUTE(SUBSTITUTE(SUBSTITUTE(SUBSTITUTE(SUBSTITUTE(SUBSTITUTE(SUBSTITUTE(UPPER($G$3:$I$20&amp;""),"⌢",""),"⌣",""),"⌵",""),"－",""),"-","")," ",""),"　","")=UPPER($E38&amp;"")&amp;"DP"))*2+SUMPRODUCT(--(SUBSTITUTE(SUBSTITUTE(SUBSTITUTE(SUBSTITUTE(SUBSTITUTE(SUBSTITUTE(SUBSTITUTE(UPPER($G$3:$I$20&amp;""),"⌢",""),"⌣",""),"⌵",""),"－",""),"-","")," ",""),"　","")="DP"&amp;UPPER($E38&amp;"")))*2+SUMPRODUCT(--(SUBSTITUTE(SUBSTITUTE(SUBSTITUTE(SUBSTITUTE(SUBSTITUTE(SUBSTITUTE(SUBSTITUTE(UPPER($G$3:$I$20&amp;""),"⌢",""),"⌣",""),"⌵",""),"－",""),"-","")," ",""),"　","")=UPPER($E38&amp;"")&amp;"TP"))*3+SUMPRODUCT(--(SUBSTITUTE(SUBSTITUTE(SUBSTITUTE(SUBSTITUTE(SUBSTITUTE(SUBSTITUTE(SUBSTITUTE(UPPER($G$3:$I$20&amp;""),"⌢",""),"⌣",""),"⌵",""),"－",""),"-","")," ",""),"　","")="TP"&amp;UPPER($E38&amp;"")))*3+SUMPRODUCT(--(SUBSTITUTE(SUBSTITUTE(SUBSTITUTE(SUBSTITUTE(SUBSTITUTE(SUBSTITUTE(SUBSTITUTE(UPPER($K$3:$M$20&amp;""),"⌢",""),"⌣",""),"⌵",""),"－",""),"-","")," ",""),"　","")=UPPER($E38&amp;"")))+SUMPRODUCT(--(SUBSTITUTE(SUBSTITUTE(SUBSTITUTE(SUBSTITUTE(SUBSTITUTE(SUBSTITUTE(SUBSTITUTE(UPPER($K$3:$M$20&amp;""),"⌢",""),"⌣",""),"⌵",""),"－",""),"-","")," ",""),"　","")=UPPER($E38&amp;"")&amp;"DP"))*2+SUMPRODUCT(--(SUBSTITUTE(SUBSTITUTE(SUBSTITUTE(SUBSTITUTE(SUBSTITUTE(SUBSTITUTE(SUBSTITUTE(UPPER($K$3:$M$20&amp;""),"⌢",""),"⌣",""),"⌵",""),"－",""),"-","")," ",""),"　","")="DP"&amp;UPPER($E38&amp;"")))*2+SUMPRODUCT(--(SUBSTITUTE(SUBSTITUTE(SUBSTITUTE(SUBSTITUTE(SUBSTITUTE(SUBSTITUTE(SUBSTITUTE(UPPER($K$3:$M$20&amp;""),"⌢",""),"⌣",""),"⌵",""),"－",""),"-","")," ",""),"　","")=UPPER($E38&amp;"")&amp;"TP"))*3+SUMPRODUCT(--(SUBSTITUTE(SUBSTITUTE(SUBSTITUTE(SUBSTITUTE(SUBSTITUTE(SUBSTITUTE(SUBSTITUTE(UPPER($K$3:$M$20&amp;""),"⌢",""),"⌣",""),"⌵",""),"－",""),"-","")," ",""),"　","")="TP"&amp;UPPER($E38&amp;"")))*3+SUMPRODUCT(--(SUBSTITUTE(SUBSTITUTE(SUBSTITUTE(SUBSTITUTE(SUBSTITUTE(SUBSTITUTE(SUBSTITUTE(UPPER($O$3:$Q$20&amp;""),"⌢",""),"⌣",""),"⌵",""),"－",""),"-","")," ",""),"　","")=UPPER($E38&amp;"")))+SUMPRODUCT(--(SUBSTITUTE(SUBSTITUTE(SUBSTITUTE(SUBSTITUTE(SUBSTITUTE(SUBSTITUTE(SUBSTITUTE(UPPER($O$3:$Q$20&amp;""),"⌢",""),"⌣",""),"⌵",""),"－",""),"-","")," ",""),"　","")=UPPER($E38&amp;"")&amp;"DP"))*2+SUMPRODUCT(--(SUBSTITUTE(SUBSTITUTE(SUBSTITUTE(SUBSTITUTE(SUBSTITUTE(SUBSTITUTE(SUBSTITUTE(UPPER($O$3:$Q$20&amp;""),"⌢",""),"⌣",""),"⌵",""),"－",""),"-","")," ",""),"　","")="DP"&amp;UPPER($E38&amp;"")))*2+SUMPRODUCT(--(SUBSTITUTE(SUBSTITUTE(SUBSTITUTE(SUBSTITUTE(SUBSTITUTE(SUBSTITUTE(SUBSTITUTE(UPPER($O$3:$Q$20&amp;""),"⌢",""),"⌣",""),"⌵",""),"－",""),"-","")," ",""),"　","")=UPPER($E38&amp;"")&amp;"TP"))*3+SUMPRODUCT(--(SUBSTITUTE(SUBSTITUTE(SUBSTITUTE(SUBSTITUTE(SUBSTITUTE(SUBSTITUTE(SUBSTITUTE(UPPER($O$3:$Q$20&amp;""),"⌢",""),"⌣",""),"⌵",""),"－",""),"-","")," ",""),"　","")="TP"&amp;UPPER($E38&amp;"")))*3+SUMPRODUCT(--(SUBSTITUTE(SUBSTITUTE(SUBSTITUTE(SUBSTITUTE(SUBSTITUTE(SUBSTITUTE(SUBSTITUTE(UPPER($S$3:$U$20&amp;""),"⌢",""),"⌣",""),"⌵",""),"－",""),"-","")," ",""),"　","")=UPPER($E38&amp;"")))+SUMPRODUCT(--(SUBSTITUTE(SUBSTITUTE(SUBSTITUTE(SUBSTITUTE(SUBSTITUTE(SUBSTITUTE(SUBSTITUTE(UPPER($S$3:$U$20&amp;""),"⌢",""),"⌣",""),"⌵",""),"－",""),"-","")," ",""),"　","")=UPPER($E38&amp;"")&amp;"DP"))*2+SUMPRODUCT(--(SUBSTITUTE(SUBSTITUTE(SUBSTITUTE(SUBSTITUTE(SUBSTITUTE(SUBSTITUTE(SUBSTITUTE(UPPER($S$3:$U$20&amp;""),"⌢",""),"⌣",""),"⌵",""),"－",""),"-","")," ",""),"　","")="DP"&amp;UPPER($E38&amp;"")))*2+SUMPRODUCT(--(SUBSTITUTE(SUBSTITUTE(SUBSTITUTE(SUBSTITUTE(SUBSTITUTE(SUBSTITUTE(SUBSTITUTE(UPPER($S$3:$U$20&amp;""),"⌢",""),"⌣",""),"⌵",""),"－",""),"-","")," ",""),"　","")=UPPER($E38&amp;"")&amp;"TP"))*3+SUMPRODUCT(--(SUBSTITUTE(SUBSTITUTE(SUBSTITUTE(SUBSTITUTE(SUBSTITUTE(SUBSTITUTE(SUBSTITUTE(UPPER($S$3:$U$20&amp;""),"⌢",""),"⌣",""),"⌵",""),"－",""),"-","")," ",""),"　","")="TP"&amp;UPPER($E38&amp;"")))*3+SUMPRODUCT(--(SUBSTITUTE(SUBSTITUTE(SUBSTITUTE(SUBSTITUTE(SUBSTITUTE(SUBSTITUTE(SUBSTITUTE(UPPER($W$3:$Y$20&amp;""),"⌢",""),"⌣",""),"⌵",""),"－",""),"-","")," ",""),"　","")=UPPER($E38&amp;"")))+SUMPRODUCT(--(SUBSTITUTE(SUBSTITUTE(SUBSTITUTE(SUBSTITUTE(SUBSTITUTE(SUBSTITUTE(SUBSTITUTE(UPPER($W$3:$Y$20&amp;""),"⌢",""),"⌣",""),"⌵",""),"－",""),"-","")," ",""),"　","")=UPPER($E38&amp;"")&amp;"DP"))*2+SUMPRODUCT(--(SUBSTITUTE(SUBSTITUTE(SUBSTITUTE(SUBSTITUTE(SUBSTITUTE(SUBSTITUTE(SUBSTITUTE(UPPER($W$3:$Y$20&amp;""),"⌢",""),"⌣",""),"⌵",""),"－",""),"-","")," ",""),"　","")="DP"&amp;UPPER($E38&amp;"")))*2+SUMPRODUCT(--(SUBSTITUTE(SUBSTITUTE(SUBSTITUTE(SUBSTITUTE(SUBSTITUTE(SUBSTITUTE(SUBSTITUTE(UPPER($W$3:$Y$20&amp;""),"⌢",""),"⌣",""),"⌵",""),"－",""),"-","")," ",""),"　","")=UPPER($E38&amp;"")&amp;"TP"))*3+SUMPRODUCT(--(SUBSTITUTE(SUBSTITUTE(SUBSTITUTE(SUBSTITUTE(SUBSTITUTE(SUBSTITUTE(SUBSTITUTE(UPPER($W$3:$Y$20&amp;""),"⌢",""),"⌣",""),"⌵",""),"－",""),"-","")," ",""),"　","")="TP"&amp;UPPER($E38&amp;"")))*3+SUMPRODUCT(--(SUBSTITUTE(SUBSTITUTE(SUBSTITUTE(SUBSTITUTE(SUBSTITUTE(SUBSTITUTE(SUBSTITUTE(UPPER($AA$3:$AC$20&amp;""),"⌢",""),"⌣",""),"⌵",""),"－",""),"-","")," ",""),"　","")=UPPER($E38&amp;"")))+SUMPRODUCT(--(SUBSTITUTE(SUBSTITUTE(SUBSTITUTE(SUBSTITUTE(SUBSTITUTE(SUBSTITUTE(SUBSTITUTE(UPPER($AA$3:$AC$20&amp;""),"⌢",""),"⌣",""),"⌵",""),"－",""),"-","")," ",""),"　","")=UPPER($E38&amp;"")&amp;"DP"))*2+SUMPRODUCT(--(SUBSTITUTE(SUBSTITUTE(SUBSTITUTE(SUBSTITUTE(SUBSTITUTE(SUBSTITUTE(SUBSTITUTE(UPPER($AA$3:$AC$20&amp;""),"⌢",""),"⌣",""),"⌵",""),"－",""),"-","")," ",""),"　","")="DP"&amp;UPPER($E38&amp;"")))*2+SUMPRODUCT(--(SUBSTITUTE(SUBSTITUTE(SUBSTITUTE(SUBSTITUTE(SUBSTITUTE(SUBSTITUTE(SUBSTITUTE(UPPER($AA$3:$AC$20&amp;""),"⌢",""),"⌣",""),"⌵",""),"－",""),"-","")," ",""),"　","")=UPPER($E38&amp;"")&amp;"TP"))*3+SUMPRODUCT(--(SUBSTITUTE(SUBSTITUTE(SUBSTITUTE(SUBSTITUTE(SUBSTITUTE(SUBSTITUTE(SUBSTITUTE(UPPER($AA$3:$AC$20&amp;""),"⌢",""),"⌣",""),"⌵",""),"－",""),"-","")," ",""),"　","")="TP"&amp;UPPER($E38&amp;"")))*3+SUMPRODUCT(--(SUBSTITUTE(SUBSTITUTE(SUBSTITUTE(SUBSTITUTE(SUBSTITUTE(SUBSTITUTE(SUBSTITUTE(UPPER($AE$3:$AG$20&amp;""),"⌢",""),"⌣",""),"⌵",""),"－",""),"-","")," ",""),"　","")=UPPER($E38&amp;"")))+SUMPRODUCT(--(SUBSTITUTE(SUBSTITUTE(SUBSTITUTE(SUBSTITUTE(SUBSTITUTE(SUBSTITUTE(SUBSTITUTE(UPPER($AE$3:$AG$20&amp;""),"⌢",""),"⌣",""),"⌵",""),"－",""),"-","")," ",""),"　","")=UPPER($E38&amp;"")&amp;"DP"))*2+SUMPRODUCT(--(SUBSTITUTE(SUBSTITUTE(SUBSTITUTE(SUBSTITUTE(SUBSTITUTE(SUBSTITUTE(SUBSTITUTE(UPPER($AE$3:$AG$20&amp;""),"⌢",""),"⌣",""),"⌵",""),"－",""),"-","")," ",""),"　","")="DP"&amp;UPPER($E38&amp;"")))*2+SUMPRODUCT(--(SUBSTITUTE(SUBSTITUTE(SUBSTITUTE(SUBSTITUTE(SUBSTITUTE(SUBSTITUTE(SUBSTITUTE(UPPER($AE$3:$AG$20&amp;""),"⌢",""),"⌣",""),"⌵",""),"－",""),"-","")," ",""),"　","")=UPPER($E38&amp;"")&amp;"TP"))*3+SUMPRODUCT(--(SUBSTITUTE(SUBSTITUTE(SUBSTITUTE(SUBSTITUTE(SUBSTITUTE(SUBSTITUTE(SUBSTITUTE(UPPER($AE$3:$AG$20&amp;""),"⌢",""),"⌣",""),"⌵",""),"－",""),"-","")," ",""),"　","")="TP"&amp;UPPER($E38&amp;"")))*3)</f>
        <v>0</v>
      </c>
      <c r="B38" s="58"/>
      <c r="C38" s="58"/>
      <c r="D38" s="274">
        <v>6</v>
      </c>
      <c r="E38" s="166" t="s">
        <v>180</v>
      </c>
      <c r="F38" s="169" t="s">
        <v>86</v>
      </c>
      <c r="G38" s="175"/>
      <c r="H38" s="176"/>
      <c r="I38" s="77"/>
      <c r="J38" s="8"/>
      <c r="K38" s="175" t="s">
        <v>183</v>
      </c>
      <c r="L38" s="176"/>
      <c r="M38" s="77"/>
      <c r="N38" s="8"/>
      <c r="O38" s="175"/>
      <c r="P38" s="176"/>
      <c r="Q38" s="77"/>
      <c r="R38" s="8"/>
      <c r="S38" s="175" t="inlineStr">
        <is>
          <t>R －</t>
        </is>
      </c>
      <c r="T38" s="176"/>
      <c r="U38" s="77"/>
      <c r="V38" s="8"/>
      <c r="W38" s="175" t="inlineStr">
        <is>
          <t>55 ⌣</t>
        </is>
      </c>
      <c r="X38" s="176"/>
      <c r="Y38" s="77"/>
      <c r="Z38" s="8"/>
      <c r="AA38" s="175" t="s">
        <v>183</v>
      </c>
      <c r="AB38" s="176"/>
      <c r="AC38" s="77"/>
      <c r="AD38" s="8"/>
      <c r="AE38" s="176"/>
      <c r="AF38" s="176"/>
      <c r="AG38" s="77"/>
      <c r="AH38" s="8"/>
      <c r="AI38" s="44">
        <f t="shared" si="20"/>
        <v>4</v>
      </c>
      <c r="AJ38" s="44">
        <f>SUMPRODUCT(--(SUBSTITUTE(SUBSTITUTE(SUBSTITUTE(SUBSTITUTE(SUBSTITUTE(SUBSTITUTE(SUBSTITUTE(UPPER(G38:AG38&amp;""),"⌢",""),"⌣",""),"⌵",""),"－",""),"-","")," ",""),"　","")="R"))+SUMPRODUCT(--(SUBSTITUTE(SUBSTITUTE(SUBSTITUTE(SUBSTITUTE(SUBSTITUTE(SUBSTITUTE(SUBSTITUTE(UPPER(G38:AG38&amp;""),"⌢",""),"⌣",""),"⌵",""),"－",""),"-","")," ",""),"　","")="HR"))*2</f>
        <v>1</v>
      </c>
      <c r="AK38" s="44">
        <f t="shared" si="22"/>
        <v>2</v>
      </c>
      <c r="AL38" s="44">
        <f>$A38</f>
        <v>0</v>
      </c>
      <c r="AM38" s="295"/>
    </row>
    <row r="39" spans="1:46" ht="15" customHeight="1">
      <c r="A39" s="58">
        <f>IF($E39="",0,SUMPRODUCT(--(SUBSTITUTE(SUBSTITUTE(SUBSTITUTE(SUBSTITUTE(SUBSTITUTE(SUBSTITUTE(SUBSTITUTE(UPPER($G$3:$I$20&amp;""),"⌢",""),"⌣",""),"⌵",""),"－",""),"-","")," ",""),"　","")=UPPER($E39&amp;"")))+SUMPRODUCT(--(SUBSTITUTE(SUBSTITUTE(SUBSTITUTE(SUBSTITUTE(SUBSTITUTE(SUBSTITUTE(SUBSTITUTE(UPPER($G$3:$I$20&amp;""),"⌢",""),"⌣",""),"⌵",""),"－",""),"-","")," ",""),"　","")=UPPER($E39&amp;"")&amp;"DP"))*2+SUMPRODUCT(--(SUBSTITUTE(SUBSTITUTE(SUBSTITUTE(SUBSTITUTE(SUBSTITUTE(SUBSTITUTE(SUBSTITUTE(UPPER($G$3:$I$20&amp;""),"⌢",""),"⌣",""),"⌵",""),"－",""),"-","")," ",""),"　","")="DP"&amp;UPPER($E39&amp;"")))*2+SUMPRODUCT(--(SUBSTITUTE(SUBSTITUTE(SUBSTITUTE(SUBSTITUTE(SUBSTITUTE(SUBSTITUTE(SUBSTITUTE(UPPER($G$3:$I$20&amp;""),"⌢",""),"⌣",""),"⌵",""),"－",""),"-","")," ",""),"　","")=UPPER($E39&amp;"")&amp;"TP"))*3+SUMPRODUCT(--(SUBSTITUTE(SUBSTITUTE(SUBSTITUTE(SUBSTITUTE(SUBSTITUTE(SUBSTITUTE(SUBSTITUTE(UPPER($G$3:$I$20&amp;""),"⌢",""),"⌣",""),"⌵",""),"－",""),"-","")," ",""),"　","")="TP"&amp;UPPER($E39&amp;"")))*3+SUMPRODUCT(--(SUBSTITUTE(SUBSTITUTE(SUBSTITUTE(SUBSTITUTE(SUBSTITUTE(SUBSTITUTE(SUBSTITUTE(UPPER($K$3:$M$20&amp;""),"⌢",""),"⌣",""),"⌵",""),"－",""),"-","")," ",""),"　","")=UPPER($E39&amp;"")))+SUMPRODUCT(--(SUBSTITUTE(SUBSTITUTE(SUBSTITUTE(SUBSTITUTE(SUBSTITUTE(SUBSTITUTE(SUBSTITUTE(UPPER($K$3:$M$20&amp;""),"⌢",""),"⌣",""),"⌵",""),"－",""),"-","")," ",""),"　","")=UPPER($E39&amp;"")&amp;"DP"))*2+SUMPRODUCT(--(SUBSTITUTE(SUBSTITUTE(SUBSTITUTE(SUBSTITUTE(SUBSTITUTE(SUBSTITUTE(SUBSTITUTE(UPPER($K$3:$M$20&amp;""),"⌢",""),"⌣",""),"⌵",""),"－",""),"-","")," ",""),"　","")="DP"&amp;UPPER($E39&amp;"")))*2+SUMPRODUCT(--(SUBSTITUTE(SUBSTITUTE(SUBSTITUTE(SUBSTITUTE(SUBSTITUTE(SUBSTITUTE(SUBSTITUTE(UPPER($K$3:$M$20&amp;""),"⌢",""),"⌣",""),"⌵",""),"－",""),"-","")," ",""),"　","")=UPPER($E39&amp;"")&amp;"TP"))*3+SUMPRODUCT(--(SUBSTITUTE(SUBSTITUTE(SUBSTITUTE(SUBSTITUTE(SUBSTITUTE(SUBSTITUTE(SUBSTITUTE(UPPER($K$3:$M$20&amp;""),"⌢",""),"⌣",""),"⌵",""),"－",""),"-","")," ",""),"　","")="TP"&amp;UPPER($E39&amp;"")))*3+SUMPRODUCT(--(SUBSTITUTE(SUBSTITUTE(SUBSTITUTE(SUBSTITUTE(SUBSTITUTE(SUBSTITUTE(SUBSTITUTE(UPPER($O$3:$Q$20&amp;""),"⌢",""),"⌣",""),"⌵",""),"－",""),"-","")," ",""),"　","")=UPPER($E39&amp;"")))+SUMPRODUCT(--(SUBSTITUTE(SUBSTITUTE(SUBSTITUTE(SUBSTITUTE(SUBSTITUTE(SUBSTITUTE(SUBSTITUTE(UPPER($O$3:$Q$20&amp;""),"⌢",""),"⌣",""),"⌵",""),"－",""),"-","")," ",""),"　","")=UPPER($E39&amp;"")&amp;"DP"))*2+SUMPRODUCT(--(SUBSTITUTE(SUBSTITUTE(SUBSTITUTE(SUBSTITUTE(SUBSTITUTE(SUBSTITUTE(SUBSTITUTE(UPPER($O$3:$Q$20&amp;""),"⌢",""),"⌣",""),"⌵",""),"－",""),"-","")," ",""),"　","")="DP"&amp;UPPER($E39&amp;"")))*2+SUMPRODUCT(--(SUBSTITUTE(SUBSTITUTE(SUBSTITUTE(SUBSTITUTE(SUBSTITUTE(SUBSTITUTE(SUBSTITUTE(UPPER($O$3:$Q$20&amp;""),"⌢",""),"⌣",""),"⌵",""),"－",""),"-","")," ",""),"　","")=UPPER($E39&amp;"")&amp;"TP"))*3+SUMPRODUCT(--(SUBSTITUTE(SUBSTITUTE(SUBSTITUTE(SUBSTITUTE(SUBSTITUTE(SUBSTITUTE(SUBSTITUTE(UPPER($O$3:$Q$20&amp;""),"⌢",""),"⌣",""),"⌵",""),"－",""),"-","")," ",""),"　","")="TP"&amp;UPPER($E39&amp;"")))*3+SUMPRODUCT(--(SUBSTITUTE(SUBSTITUTE(SUBSTITUTE(SUBSTITUTE(SUBSTITUTE(SUBSTITUTE(SUBSTITUTE(UPPER($S$3:$U$20&amp;""),"⌢",""),"⌣",""),"⌵",""),"－",""),"-","")," ",""),"　","")=UPPER($E39&amp;"")))+SUMPRODUCT(--(SUBSTITUTE(SUBSTITUTE(SUBSTITUTE(SUBSTITUTE(SUBSTITUTE(SUBSTITUTE(SUBSTITUTE(UPPER($S$3:$U$20&amp;""),"⌢",""),"⌣",""),"⌵",""),"－",""),"-","")," ",""),"　","")=UPPER($E39&amp;"")&amp;"DP"))*2+SUMPRODUCT(--(SUBSTITUTE(SUBSTITUTE(SUBSTITUTE(SUBSTITUTE(SUBSTITUTE(SUBSTITUTE(SUBSTITUTE(UPPER($S$3:$U$20&amp;""),"⌢",""),"⌣",""),"⌵",""),"－",""),"-","")," ",""),"　","")="DP"&amp;UPPER($E39&amp;"")))*2+SUMPRODUCT(--(SUBSTITUTE(SUBSTITUTE(SUBSTITUTE(SUBSTITUTE(SUBSTITUTE(SUBSTITUTE(SUBSTITUTE(UPPER($S$3:$U$20&amp;""),"⌢",""),"⌣",""),"⌵",""),"－",""),"-","")," ",""),"　","")=UPPER($E39&amp;"")&amp;"TP"))*3+SUMPRODUCT(--(SUBSTITUTE(SUBSTITUTE(SUBSTITUTE(SUBSTITUTE(SUBSTITUTE(SUBSTITUTE(SUBSTITUTE(UPPER($S$3:$U$20&amp;""),"⌢",""),"⌣",""),"⌵",""),"－",""),"-","")," ",""),"　","")="TP"&amp;UPPER($E39&amp;"")))*3+SUMPRODUCT(--(SUBSTITUTE(SUBSTITUTE(SUBSTITUTE(SUBSTITUTE(SUBSTITUTE(SUBSTITUTE(SUBSTITUTE(UPPER($W$3:$Y$20&amp;""),"⌢",""),"⌣",""),"⌵",""),"－",""),"-","")," ",""),"　","")=UPPER($E39&amp;"")))+SUMPRODUCT(--(SUBSTITUTE(SUBSTITUTE(SUBSTITUTE(SUBSTITUTE(SUBSTITUTE(SUBSTITUTE(SUBSTITUTE(UPPER($W$3:$Y$20&amp;""),"⌢",""),"⌣",""),"⌵",""),"－",""),"-","")," ",""),"　","")=UPPER($E39&amp;"")&amp;"DP"))*2+SUMPRODUCT(--(SUBSTITUTE(SUBSTITUTE(SUBSTITUTE(SUBSTITUTE(SUBSTITUTE(SUBSTITUTE(SUBSTITUTE(UPPER($W$3:$Y$20&amp;""),"⌢",""),"⌣",""),"⌵",""),"－",""),"-","")," ",""),"　","")="DP"&amp;UPPER($E39&amp;"")))*2+SUMPRODUCT(--(SUBSTITUTE(SUBSTITUTE(SUBSTITUTE(SUBSTITUTE(SUBSTITUTE(SUBSTITUTE(SUBSTITUTE(UPPER($W$3:$Y$20&amp;""),"⌢",""),"⌣",""),"⌵",""),"－",""),"-","")," ",""),"　","")=UPPER($E39&amp;"")&amp;"TP"))*3+SUMPRODUCT(--(SUBSTITUTE(SUBSTITUTE(SUBSTITUTE(SUBSTITUTE(SUBSTITUTE(SUBSTITUTE(SUBSTITUTE(UPPER($W$3:$Y$20&amp;""),"⌢",""),"⌣",""),"⌵",""),"－",""),"-","")," ",""),"　","")="TP"&amp;UPPER($E39&amp;"")))*3+SUMPRODUCT(--(SUBSTITUTE(SUBSTITUTE(SUBSTITUTE(SUBSTITUTE(SUBSTITUTE(SUBSTITUTE(SUBSTITUTE(UPPER($AA$3:$AC$20&amp;""),"⌢",""),"⌣",""),"⌵",""),"－",""),"-","")," ",""),"　","")=UPPER($E39&amp;"")))+SUMPRODUCT(--(SUBSTITUTE(SUBSTITUTE(SUBSTITUTE(SUBSTITUTE(SUBSTITUTE(SUBSTITUTE(SUBSTITUTE(UPPER($AA$3:$AC$20&amp;""),"⌢",""),"⌣",""),"⌵",""),"－",""),"-","")," ",""),"　","")=UPPER($E39&amp;"")&amp;"DP"))*2+SUMPRODUCT(--(SUBSTITUTE(SUBSTITUTE(SUBSTITUTE(SUBSTITUTE(SUBSTITUTE(SUBSTITUTE(SUBSTITUTE(UPPER($AA$3:$AC$20&amp;""),"⌢",""),"⌣",""),"⌵",""),"－",""),"-","")," ",""),"　","")="DP"&amp;UPPER($E39&amp;"")))*2+SUMPRODUCT(--(SUBSTITUTE(SUBSTITUTE(SUBSTITUTE(SUBSTITUTE(SUBSTITUTE(SUBSTITUTE(SUBSTITUTE(UPPER($AA$3:$AC$20&amp;""),"⌢",""),"⌣",""),"⌵",""),"－",""),"-","")," ",""),"　","")=UPPER($E39&amp;"")&amp;"TP"))*3+SUMPRODUCT(--(SUBSTITUTE(SUBSTITUTE(SUBSTITUTE(SUBSTITUTE(SUBSTITUTE(SUBSTITUTE(SUBSTITUTE(UPPER($AA$3:$AC$20&amp;""),"⌢",""),"⌣",""),"⌵",""),"－",""),"-","")," ",""),"　","")="TP"&amp;UPPER($E39&amp;"")))*3+SUMPRODUCT(--(SUBSTITUTE(SUBSTITUTE(SUBSTITUTE(SUBSTITUTE(SUBSTITUTE(SUBSTITUTE(SUBSTITUTE(UPPER($AE$3:$AG$20&amp;""),"⌢",""),"⌣",""),"⌵",""),"－",""),"-","")," ",""),"　","")=UPPER($E39&amp;"")))+SUMPRODUCT(--(SUBSTITUTE(SUBSTITUTE(SUBSTITUTE(SUBSTITUTE(SUBSTITUTE(SUBSTITUTE(SUBSTITUTE(UPPER($AE$3:$AG$20&amp;""),"⌢",""),"⌣",""),"⌵",""),"－",""),"-","")," ",""),"　","")=UPPER($E39&amp;"")&amp;"DP"))*2+SUMPRODUCT(--(SUBSTITUTE(SUBSTITUTE(SUBSTITUTE(SUBSTITUTE(SUBSTITUTE(SUBSTITUTE(SUBSTITUTE(UPPER($AE$3:$AG$20&amp;""),"⌢",""),"⌣",""),"⌵",""),"－",""),"-","")," ",""),"　","")="DP"&amp;UPPER($E39&amp;"")))*2+SUMPRODUCT(--(SUBSTITUTE(SUBSTITUTE(SUBSTITUTE(SUBSTITUTE(SUBSTITUTE(SUBSTITUTE(SUBSTITUTE(UPPER($AE$3:$AG$20&amp;""),"⌢",""),"⌣",""),"⌵",""),"－",""),"-","")," ",""),"　","")=UPPER($E39&amp;"")&amp;"TP"))*3+SUMPRODUCT(--(SUBSTITUTE(SUBSTITUTE(SUBSTITUTE(SUBSTITUTE(SUBSTITUTE(SUBSTITUTE(SUBSTITUTE(UPPER($AE$3:$AG$20&amp;""),"⌢",""),"⌣",""),"⌵",""),"－",""),"-","")," ",""),"　","")="TP"&amp;UPPER($E39&amp;"")))*3)</f>
        <v>0</v>
      </c>
      <c r="B39" s="58"/>
      <c r="C39" s="58"/>
      <c r="D39" s="288"/>
      <c r="E39" s="166" t="s">
        <v>182</v>
      </c>
      <c r="F39" s="169" t="inlineStr">
        <is>
          <t>勞恩以達西拔 DF</t>
        </is>
      </c>
      <c r="G39" s="170"/>
      <c r="H39" s="171"/>
      <c r="I39" s="75"/>
      <c r="J39" s="8"/>
      <c r="K39" s="170"/>
      <c r="L39" s="171"/>
      <c r="M39" s="75"/>
      <c r="N39" s="8"/>
      <c r="O39" s="170"/>
      <c r="P39" s="171"/>
      <c r="Q39" s="75"/>
      <c r="R39" s="8"/>
      <c r="S39" s="170"/>
      <c r="T39" s="171"/>
      <c r="U39" s="75"/>
      <c r="V39" s="8"/>
      <c r="W39" s="170"/>
      <c r="X39" s="171"/>
      <c r="Y39" s="75"/>
      <c r="Z39" s="8"/>
      <c r="AA39" s="170"/>
      <c r="AB39" s="171"/>
      <c r="AC39" s="75"/>
      <c r="AD39" s="8"/>
      <c r="AE39" s="171"/>
      <c r="AF39" s="171"/>
      <c r="AG39" s="75"/>
      <c r="AH39" s="8"/>
      <c r="AI39" s="44">
        <f t="shared" si="20"/>
        <v>0</v>
      </c>
      <c r="AJ39" s="44">
        <f>SUMPRODUCT(--(SUBSTITUTE(SUBSTITUTE(SUBSTITUTE(SUBSTITUTE(SUBSTITUTE(SUBSTITUTE(SUBSTITUTE(UPPER(G39:AG39&amp;""),"⌢",""),"⌣",""),"⌵",""),"－",""),"-","")," ",""),"　","")="R"))+SUMPRODUCT(--(SUBSTITUTE(SUBSTITUTE(SUBSTITUTE(SUBSTITUTE(SUBSTITUTE(SUBSTITUTE(SUBSTITUTE(UPPER(G39:AG39&amp;""),"⌢",""),"⌣",""),"⌵",""),"－",""),"-","")," ",""),"　","")="HR"))*2</f>
        <v>0</v>
      </c>
      <c r="AK39" s="44">
        <f t="shared" si="22"/>
        <v>0</v>
      </c>
      <c r="AL39" s="44">
        <f>$A39</f>
        <v>0</v>
      </c>
      <c r="AM39" s="295"/>
    </row>
    <row r="40" spans="1:46" ht="15" customHeight="1" thickBot="1">
      <c r="A40" s="58">
        <f>IF($E40="",0,SUMPRODUCT(--(SUBSTITUTE(SUBSTITUTE(SUBSTITUTE(SUBSTITUTE(SUBSTITUTE(SUBSTITUTE(SUBSTITUTE(UPPER($G$3:$I$20&amp;""),"⌢",""),"⌣",""),"⌵",""),"－",""),"-","")," ",""),"　","")=UPPER($E40&amp;"")))+SUMPRODUCT(--(SUBSTITUTE(SUBSTITUTE(SUBSTITUTE(SUBSTITUTE(SUBSTITUTE(SUBSTITUTE(SUBSTITUTE(UPPER($G$3:$I$20&amp;""),"⌢",""),"⌣",""),"⌵",""),"－",""),"-","")," ",""),"　","")=UPPER($E40&amp;"")&amp;"DP"))*2+SUMPRODUCT(--(SUBSTITUTE(SUBSTITUTE(SUBSTITUTE(SUBSTITUTE(SUBSTITUTE(SUBSTITUTE(SUBSTITUTE(UPPER($G$3:$I$20&amp;""),"⌢",""),"⌣",""),"⌵",""),"－",""),"-","")," ",""),"　","")="DP"&amp;UPPER($E40&amp;"")))*2+SUMPRODUCT(--(SUBSTITUTE(SUBSTITUTE(SUBSTITUTE(SUBSTITUTE(SUBSTITUTE(SUBSTITUTE(SUBSTITUTE(UPPER($G$3:$I$20&amp;""),"⌢",""),"⌣",""),"⌵",""),"－",""),"-","")," ",""),"　","")=UPPER($E40&amp;"")&amp;"TP"))*3+SUMPRODUCT(--(SUBSTITUTE(SUBSTITUTE(SUBSTITUTE(SUBSTITUTE(SUBSTITUTE(SUBSTITUTE(SUBSTITUTE(UPPER($G$3:$I$20&amp;""),"⌢",""),"⌣",""),"⌵",""),"－",""),"-","")," ",""),"　","")="TP"&amp;UPPER($E40&amp;"")))*3+SUMPRODUCT(--(SUBSTITUTE(SUBSTITUTE(SUBSTITUTE(SUBSTITUTE(SUBSTITUTE(SUBSTITUTE(SUBSTITUTE(UPPER($K$3:$M$20&amp;""),"⌢",""),"⌣",""),"⌵",""),"－",""),"-","")," ",""),"　","")=UPPER($E40&amp;"")))+SUMPRODUCT(--(SUBSTITUTE(SUBSTITUTE(SUBSTITUTE(SUBSTITUTE(SUBSTITUTE(SUBSTITUTE(SUBSTITUTE(UPPER($K$3:$M$20&amp;""),"⌢",""),"⌣",""),"⌵",""),"－",""),"-","")," ",""),"　","")=UPPER($E40&amp;"")&amp;"DP"))*2+SUMPRODUCT(--(SUBSTITUTE(SUBSTITUTE(SUBSTITUTE(SUBSTITUTE(SUBSTITUTE(SUBSTITUTE(SUBSTITUTE(UPPER($K$3:$M$20&amp;""),"⌢",""),"⌣",""),"⌵",""),"－",""),"-","")," ",""),"　","")="DP"&amp;UPPER($E40&amp;"")))*2+SUMPRODUCT(--(SUBSTITUTE(SUBSTITUTE(SUBSTITUTE(SUBSTITUTE(SUBSTITUTE(SUBSTITUTE(SUBSTITUTE(UPPER($K$3:$M$20&amp;""),"⌢",""),"⌣",""),"⌵",""),"－",""),"-","")," ",""),"　","")=UPPER($E40&amp;"")&amp;"TP"))*3+SUMPRODUCT(--(SUBSTITUTE(SUBSTITUTE(SUBSTITUTE(SUBSTITUTE(SUBSTITUTE(SUBSTITUTE(SUBSTITUTE(UPPER($K$3:$M$20&amp;""),"⌢",""),"⌣",""),"⌵",""),"－",""),"-","")," ",""),"　","")="TP"&amp;UPPER($E40&amp;"")))*3+SUMPRODUCT(--(SUBSTITUTE(SUBSTITUTE(SUBSTITUTE(SUBSTITUTE(SUBSTITUTE(SUBSTITUTE(SUBSTITUTE(UPPER($O$3:$Q$20&amp;""),"⌢",""),"⌣",""),"⌵",""),"－",""),"-","")," ",""),"　","")=UPPER($E40&amp;"")))+SUMPRODUCT(--(SUBSTITUTE(SUBSTITUTE(SUBSTITUTE(SUBSTITUTE(SUBSTITUTE(SUBSTITUTE(SUBSTITUTE(UPPER($O$3:$Q$20&amp;""),"⌢",""),"⌣",""),"⌵",""),"－",""),"-","")," ",""),"　","")=UPPER($E40&amp;"")&amp;"DP"))*2+SUMPRODUCT(--(SUBSTITUTE(SUBSTITUTE(SUBSTITUTE(SUBSTITUTE(SUBSTITUTE(SUBSTITUTE(SUBSTITUTE(UPPER($O$3:$Q$20&amp;""),"⌢",""),"⌣",""),"⌵",""),"－",""),"-","")," ",""),"　","")="DP"&amp;UPPER($E40&amp;"")))*2+SUMPRODUCT(--(SUBSTITUTE(SUBSTITUTE(SUBSTITUTE(SUBSTITUTE(SUBSTITUTE(SUBSTITUTE(SUBSTITUTE(UPPER($O$3:$Q$20&amp;""),"⌢",""),"⌣",""),"⌵",""),"－",""),"-","")," ",""),"　","")=UPPER($E40&amp;"")&amp;"TP"))*3+SUMPRODUCT(--(SUBSTITUTE(SUBSTITUTE(SUBSTITUTE(SUBSTITUTE(SUBSTITUTE(SUBSTITUTE(SUBSTITUTE(UPPER($O$3:$Q$20&amp;""),"⌢",""),"⌣",""),"⌵",""),"－",""),"-","")," ",""),"　","")="TP"&amp;UPPER($E40&amp;"")))*3+SUMPRODUCT(--(SUBSTITUTE(SUBSTITUTE(SUBSTITUTE(SUBSTITUTE(SUBSTITUTE(SUBSTITUTE(SUBSTITUTE(UPPER($S$3:$U$20&amp;""),"⌢",""),"⌣",""),"⌵",""),"－",""),"-","")," ",""),"　","")=UPPER($E40&amp;"")))+SUMPRODUCT(--(SUBSTITUTE(SUBSTITUTE(SUBSTITUTE(SUBSTITUTE(SUBSTITUTE(SUBSTITUTE(SUBSTITUTE(UPPER($S$3:$U$20&amp;""),"⌢",""),"⌣",""),"⌵",""),"－",""),"-","")," ",""),"　","")=UPPER($E40&amp;"")&amp;"DP"))*2+SUMPRODUCT(--(SUBSTITUTE(SUBSTITUTE(SUBSTITUTE(SUBSTITUTE(SUBSTITUTE(SUBSTITUTE(SUBSTITUTE(UPPER($S$3:$U$20&amp;""),"⌢",""),"⌣",""),"⌵",""),"－",""),"-","")," ",""),"　","")="DP"&amp;UPPER($E40&amp;"")))*2+SUMPRODUCT(--(SUBSTITUTE(SUBSTITUTE(SUBSTITUTE(SUBSTITUTE(SUBSTITUTE(SUBSTITUTE(SUBSTITUTE(UPPER($S$3:$U$20&amp;""),"⌢",""),"⌣",""),"⌵",""),"－",""),"-","")," ",""),"　","")=UPPER($E40&amp;"")&amp;"TP"))*3+SUMPRODUCT(--(SUBSTITUTE(SUBSTITUTE(SUBSTITUTE(SUBSTITUTE(SUBSTITUTE(SUBSTITUTE(SUBSTITUTE(UPPER($S$3:$U$20&amp;""),"⌢",""),"⌣",""),"⌵",""),"－",""),"-","")," ",""),"　","")="TP"&amp;UPPER($E40&amp;"")))*3+SUMPRODUCT(--(SUBSTITUTE(SUBSTITUTE(SUBSTITUTE(SUBSTITUTE(SUBSTITUTE(SUBSTITUTE(SUBSTITUTE(UPPER($W$3:$Y$20&amp;""),"⌢",""),"⌣",""),"⌵",""),"－",""),"-","")," ",""),"　","")=UPPER($E40&amp;"")))+SUMPRODUCT(--(SUBSTITUTE(SUBSTITUTE(SUBSTITUTE(SUBSTITUTE(SUBSTITUTE(SUBSTITUTE(SUBSTITUTE(UPPER($W$3:$Y$20&amp;""),"⌢",""),"⌣",""),"⌵",""),"－",""),"-","")," ",""),"　","")=UPPER($E40&amp;"")&amp;"DP"))*2+SUMPRODUCT(--(SUBSTITUTE(SUBSTITUTE(SUBSTITUTE(SUBSTITUTE(SUBSTITUTE(SUBSTITUTE(SUBSTITUTE(UPPER($W$3:$Y$20&amp;""),"⌢",""),"⌣",""),"⌵",""),"－",""),"-","")," ",""),"　","")="DP"&amp;UPPER($E40&amp;"")))*2+SUMPRODUCT(--(SUBSTITUTE(SUBSTITUTE(SUBSTITUTE(SUBSTITUTE(SUBSTITUTE(SUBSTITUTE(SUBSTITUTE(UPPER($W$3:$Y$20&amp;""),"⌢",""),"⌣",""),"⌵",""),"－",""),"-","")," ",""),"　","")=UPPER($E40&amp;"")&amp;"TP"))*3+SUMPRODUCT(--(SUBSTITUTE(SUBSTITUTE(SUBSTITUTE(SUBSTITUTE(SUBSTITUTE(SUBSTITUTE(SUBSTITUTE(UPPER($W$3:$Y$20&amp;""),"⌢",""),"⌣",""),"⌵",""),"－",""),"-","")," ",""),"　","")="TP"&amp;UPPER($E40&amp;"")))*3+SUMPRODUCT(--(SUBSTITUTE(SUBSTITUTE(SUBSTITUTE(SUBSTITUTE(SUBSTITUTE(SUBSTITUTE(SUBSTITUTE(UPPER($AA$3:$AC$20&amp;""),"⌢",""),"⌣",""),"⌵",""),"－",""),"-","")," ",""),"　","")=UPPER($E40&amp;"")))+SUMPRODUCT(--(SUBSTITUTE(SUBSTITUTE(SUBSTITUTE(SUBSTITUTE(SUBSTITUTE(SUBSTITUTE(SUBSTITUTE(UPPER($AA$3:$AC$20&amp;""),"⌢",""),"⌣",""),"⌵",""),"－",""),"-","")," ",""),"　","")=UPPER($E40&amp;"")&amp;"DP"))*2+SUMPRODUCT(--(SUBSTITUTE(SUBSTITUTE(SUBSTITUTE(SUBSTITUTE(SUBSTITUTE(SUBSTITUTE(SUBSTITUTE(UPPER($AA$3:$AC$20&amp;""),"⌢",""),"⌣",""),"⌵",""),"－",""),"-","")," ",""),"　","")="DP"&amp;UPPER($E40&amp;"")))*2+SUMPRODUCT(--(SUBSTITUTE(SUBSTITUTE(SUBSTITUTE(SUBSTITUTE(SUBSTITUTE(SUBSTITUTE(SUBSTITUTE(UPPER($AA$3:$AC$20&amp;""),"⌢",""),"⌣",""),"⌵",""),"－",""),"-","")," ",""),"　","")=UPPER($E40&amp;"")&amp;"TP"))*3+SUMPRODUCT(--(SUBSTITUTE(SUBSTITUTE(SUBSTITUTE(SUBSTITUTE(SUBSTITUTE(SUBSTITUTE(SUBSTITUTE(UPPER($AA$3:$AC$20&amp;""),"⌢",""),"⌣",""),"⌵",""),"－",""),"-","")," ",""),"　","")="TP"&amp;UPPER($E40&amp;"")))*3+SUMPRODUCT(--(SUBSTITUTE(SUBSTITUTE(SUBSTITUTE(SUBSTITUTE(SUBSTITUTE(SUBSTITUTE(SUBSTITUTE(UPPER($AE$3:$AG$20&amp;""),"⌢",""),"⌣",""),"⌵",""),"－",""),"-","")," ",""),"　","")=UPPER($E40&amp;"")))+SUMPRODUCT(--(SUBSTITUTE(SUBSTITUTE(SUBSTITUTE(SUBSTITUTE(SUBSTITUTE(SUBSTITUTE(SUBSTITUTE(UPPER($AE$3:$AG$20&amp;""),"⌢",""),"⌣",""),"⌵",""),"－",""),"-","")," ",""),"　","")=UPPER($E40&amp;"")&amp;"DP"))*2+SUMPRODUCT(--(SUBSTITUTE(SUBSTITUTE(SUBSTITUTE(SUBSTITUTE(SUBSTITUTE(SUBSTITUTE(SUBSTITUTE(UPPER($AE$3:$AG$20&amp;""),"⌢",""),"⌣",""),"⌵",""),"－",""),"-","")," ",""),"　","")="DP"&amp;UPPER($E40&amp;"")))*2+SUMPRODUCT(--(SUBSTITUTE(SUBSTITUTE(SUBSTITUTE(SUBSTITUTE(SUBSTITUTE(SUBSTITUTE(SUBSTITUTE(UPPER($AE$3:$AG$20&amp;""),"⌢",""),"⌣",""),"⌵",""),"－",""),"-","")," ",""),"　","")=UPPER($E40&amp;"")&amp;"TP"))*3+SUMPRODUCT(--(SUBSTITUTE(SUBSTITUTE(SUBSTITUTE(SUBSTITUTE(SUBSTITUTE(SUBSTITUTE(SUBSTITUTE(UPPER($AE$3:$AG$20&amp;""),"⌢",""),"⌣",""),"⌵",""),"－",""),"-","")," ",""),"　","")="TP"&amp;UPPER($E40&amp;"")))*3)</f>
        <v>0</v>
      </c>
      <c r="B40" s="64"/>
      <c r="C40" s="58"/>
      <c r="D40" s="288"/>
      <c r="E40" s="61"/>
      <c r="F40" s="49"/>
      <c r="G40" s="38"/>
      <c r="H40" s="39"/>
      <c r="I40" s="40"/>
      <c r="J40" s="41"/>
      <c r="K40" s="38"/>
      <c r="L40" s="39"/>
      <c r="M40" s="40"/>
      <c r="N40" s="41"/>
      <c r="O40" s="38"/>
      <c r="P40" s="39"/>
      <c r="Q40" s="40"/>
      <c r="R40" s="41"/>
      <c r="S40" s="38"/>
      <c r="T40" s="39"/>
      <c r="U40" s="40"/>
      <c r="V40" s="41"/>
      <c r="W40" s="38"/>
      <c r="X40" s="39"/>
      <c r="Y40" s="40"/>
      <c r="Z40" s="41"/>
      <c r="AA40" s="38"/>
      <c r="AB40" s="39"/>
      <c r="AC40" s="40"/>
      <c r="AD40" s="41"/>
      <c r="AE40" s="39"/>
      <c r="AF40" s="39"/>
      <c r="AG40" s="40"/>
      <c r="AH40" s="41"/>
      <c r="AI40" s="44">
        <f t="shared" si="20"/>
        <v>0</v>
      </c>
      <c r="AJ40" s="44">
        <f>SUMPRODUCT(--(SUBSTITUTE(SUBSTITUTE(SUBSTITUTE(SUBSTITUTE(SUBSTITUTE(SUBSTITUTE(SUBSTITUTE(UPPER(G40:AG40&amp;""),"⌢",""),"⌣",""),"⌵",""),"－",""),"-","")," ",""),"　","")="R"))+SUMPRODUCT(--(SUBSTITUTE(SUBSTITUTE(SUBSTITUTE(SUBSTITUTE(SUBSTITUTE(SUBSTITUTE(SUBSTITUTE(UPPER(G40:AG40&amp;""),"⌢",""),"⌣",""),"⌵",""),"－",""),"-","")," ",""),"　","")="HR"))*2</f>
        <v>0</v>
      </c>
      <c r="AK40" s="44">
        <f t="shared" si="22"/>
        <v>0</v>
      </c>
      <c r="AL40" s="44">
        <f>$A40</f>
        <v>0</v>
      </c>
      <c r="AM40" s="295"/>
    </row>
    <row r="41" spans="1:46" ht="16.2" customHeight="1" thickBot="1">
      <c r="A41" s="51">
        <f>SUM(A23:A40)</f>
        <v>5</v>
      </c>
      <c r="B41" s="51"/>
      <c r="C41" s="51"/>
      <c r="D41" s="289" t="s">
        <v>12</v>
      </c>
      <c r="E41" s="290"/>
      <c r="F41" s="277"/>
      <c r="G41" s="291">
        <f>SUMPRODUCT(--(SUBSTITUTE(SUBSTITUTE(SUBSTITUTE(SUBSTITUTE(SUBSTITUTE(SUBSTITUTE(SUBSTITUTE(UPPER(G23:I40&amp;""),"⌢",""),"⌣",""),"⌵",""),"－",""),"-","")," ",""),"　","")="R"))+SUMPRODUCT(--(SUBSTITUTE(SUBSTITUTE(SUBSTITUTE(SUBSTITUTE(SUBSTITUTE(SUBSTITUTE(SUBSTITUTE(UPPER(G23:I40&amp;""),"⌢",""),"⌣",""),"⌵",""),"－",""),"-","")," ",""),"　","")="INT"))+SUMPRODUCT(--(SUBSTITUTE(SUBSTITUTE(SUBSTITUTE(SUBSTITUTE(SUBSTITUTE(SUBSTITUTE(SUBSTITUTE(UPPER(G23:I40&amp;""),"⌢",""),"⌣",""),"⌵",""),"－",""),"-","")," ",""),"　","")="OBS"))+SUMPRODUCT(--(SUBSTITUTE(SUBSTITUTE(SUBSTITUTE(SUBSTITUTE(SUBSTITUTE(SUBSTITUTE(SUBSTITUTE(UPPER(G23:I40&amp;""),"⌢",""),"⌣",""),"⌵",""),"－",""),"-","")," ",""),"　","")="HR"))*2</f>
        <v>0</v>
      </c>
      <c r="H41" s="292"/>
      <c r="I41" s="293"/>
      <c r="J41" s="46"/>
      <c r="K41" s="291">
        <f>SUMPRODUCT(--(SUBSTITUTE(SUBSTITUTE(SUBSTITUTE(SUBSTITUTE(SUBSTITUTE(SUBSTITUTE(SUBSTITUTE(UPPER(K23:M40&amp;""),"⌢",""),"⌣",""),"⌵",""),"－",""),"-","")," ",""),"　","")="R"))+SUMPRODUCT(--(SUBSTITUTE(SUBSTITUTE(SUBSTITUTE(SUBSTITUTE(SUBSTITUTE(SUBSTITUTE(SUBSTITUTE(UPPER(K23:M40&amp;""),"⌢",""),"⌣",""),"⌵",""),"－",""),"-","")," ",""),"　","")="INT"))+SUMPRODUCT(--(SUBSTITUTE(SUBSTITUTE(SUBSTITUTE(SUBSTITUTE(SUBSTITUTE(SUBSTITUTE(SUBSTITUTE(UPPER(K23:M40&amp;""),"⌢",""),"⌣",""),"⌵",""),"－",""),"-","")," ",""),"　","")="OBS"))+SUMPRODUCT(--(SUBSTITUTE(SUBSTITUTE(SUBSTITUTE(SUBSTITUTE(SUBSTITUTE(SUBSTITUTE(SUBSTITUTE(UPPER(K23:M40&amp;""),"⌢",""),"⌣",""),"⌵",""),"－",""),"-","")," ",""),"　","")="HR"))*2+G41</f>
        <v>1</v>
      </c>
      <c r="L41" s="292"/>
      <c r="M41" s="293"/>
      <c r="N41" s="46"/>
      <c r="O41" s="291">
        <f>SUMPRODUCT(--(SUBSTITUTE(SUBSTITUTE(SUBSTITUTE(SUBSTITUTE(SUBSTITUTE(SUBSTITUTE(SUBSTITUTE(UPPER(O23:Q40&amp;""),"⌢",""),"⌣",""),"⌵",""),"－",""),"-","")," ",""),"　","")="R"))+SUMPRODUCT(--(SUBSTITUTE(SUBSTITUTE(SUBSTITUTE(SUBSTITUTE(SUBSTITUTE(SUBSTITUTE(SUBSTITUTE(UPPER(O23:Q40&amp;""),"⌢",""),"⌣",""),"⌵",""),"－",""),"-","")," ",""),"　","")="INT"))+SUMPRODUCT(--(SUBSTITUTE(SUBSTITUTE(SUBSTITUTE(SUBSTITUTE(SUBSTITUTE(SUBSTITUTE(SUBSTITUTE(UPPER(O23:Q40&amp;""),"⌢",""),"⌣",""),"⌵",""),"－",""),"-","")," ",""),"　","")="OBS"))+SUMPRODUCT(--(SUBSTITUTE(SUBSTITUTE(SUBSTITUTE(SUBSTITUTE(SUBSTITUTE(SUBSTITUTE(SUBSTITUTE(UPPER(O23:Q40&amp;""),"⌢",""),"⌣",""),"⌵",""),"－",""),"-","")," ",""),"　","")="HR"))*2+K41</f>
        <v>2</v>
      </c>
      <c r="P41" s="292"/>
      <c r="Q41" s="293"/>
      <c r="R41" s="45"/>
      <c r="S41" s="291">
        <f>SUMPRODUCT(--(SUBSTITUTE(SUBSTITUTE(SUBSTITUTE(SUBSTITUTE(SUBSTITUTE(SUBSTITUTE(SUBSTITUTE(UPPER(S23:U40&amp;""),"⌢",""),"⌣",""),"⌵",""),"－",""),"-","")," ",""),"　","")="R"))+SUMPRODUCT(--(SUBSTITUTE(SUBSTITUTE(SUBSTITUTE(SUBSTITUTE(SUBSTITUTE(SUBSTITUTE(SUBSTITUTE(UPPER(S23:U40&amp;""),"⌢",""),"⌣",""),"⌵",""),"－",""),"-","")," ",""),"　","")="INT"))+SUMPRODUCT(--(SUBSTITUTE(SUBSTITUTE(SUBSTITUTE(SUBSTITUTE(SUBSTITUTE(SUBSTITUTE(SUBSTITUTE(UPPER(S23:U40&amp;""),"⌢",""),"⌣",""),"⌵",""),"－",""),"-","")," ",""),"　","")="OBS"))+SUMPRODUCT(--(SUBSTITUTE(SUBSTITUTE(SUBSTITUTE(SUBSTITUTE(SUBSTITUTE(SUBSTITUTE(SUBSTITUTE(UPPER(S23:U40&amp;""),"⌢",""),"⌣",""),"⌵",""),"－",""),"-","")," ",""),"　","")="HR"))*2+O41</f>
        <v>5</v>
      </c>
      <c r="T41" s="292"/>
      <c r="U41" s="293"/>
      <c r="V41" s="46"/>
      <c r="W41" s="291">
        <f>SUMPRODUCT(--(SUBSTITUTE(SUBSTITUTE(SUBSTITUTE(SUBSTITUTE(SUBSTITUTE(SUBSTITUTE(SUBSTITUTE(UPPER(W23:Y40&amp;""),"⌢",""),"⌣",""),"⌵",""),"－",""),"-","")," ",""),"　","")="R"))+SUMPRODUCT(--(SUBSTITUTE(SUBSTITUTE(SUBSTITUTE(SUBSTITUTE(SUBSTITUTE(SUBSTITUTE(SUBSTITUTE(UPPER(W23:Y40&amp;""),"⌢",""),"⌣",""),"⌵",""),"－",""),"-","")," ",""),"　","")="INT"))+SUMPRODUCT(--(SUBSTITUTE(SUBSTITUTE(SUBSTITUTE(SUBSTITUTE(SUBSTITUTE(SUBSTITUTE(SUBSTITUTE(UPPER(W23:Y40&amp;""),"⌢",""),"⌣",""),"⌵",""),"－",""),"-","")," ",""),"　","")="OBS"))+SUMPRODUCT(--(SUBSTITUTE(SUBSTITUTE(SUBSTITUTE(SUBSTITUTE(SUBSTITUTE(SUBSTITUTE(SUBSTITUTE(UPPER(W23:Y40&amp;""),"⌢",""),"⌣",""),"⌵",""),"－",""),"-","")," ",""),"　","")="HR"))*2+S41</f>
        <v>7</v>
      </c>
      <c r="X41" s="292"/>
      <c r="Y41" s="293"/>
      <c r="Z41" s="46"/>
      <c r="AA41" s="291">
        <f>SUMPRODUCT(--(SUBSTITUTE(SUBSTITUTE(SUBSTITUTE(SUBSTITUTE(SUBSTITUTE(SUBSTITUTE(SUBSTITUTE(UPPER(AA23:AC40&amp;""),"⌢",""),"⌣",""),"⌵",""),"－",""),"-","")," ",""),"　","")="R"))+SUMPRODUCT(--(SUBSTITUTE(SUBSTITUTE(SUBSTITUTE(SUBSTITUTE(SUBSTITUTE(SUBSTITUTE(SUBSTITUTE(UPPER(AA23:AC40&amp;""),"⌢",""),"⌣",""),"⌵",""),"－",""),"-","")," ",""),"　","")="INT"))+SUMPRODUCT(--(SUBSTITUTE(SUBSTITUTE(SUBSTITUTE(SUBSTITUTE(SUBSTITUTE(SUBSTITUTE(SUBSTITUTE(UPPER(AA23:AC40&amp;""),"⌢",""),"⌣",""),"⌵",""),"－",""),"-","")," ",""),"　","")="OBS"))+SUMPRODUCT(--(SUBSTITUTE(SUBSTITUTE(SUBSTITUTE(SUBSTITUTE(SUBSTITUTE(SUBSTITUTE(SUBSTITUTE(UPPER(AA23:AC40&amp;""),"⌢",""),"⌣",""),"⌵",""),"－",""),"-","")," ",""),"　","")="HR"))*2+W41</f>
        <v>7</v>
      </c>
      <c r="AB41" s="292"/>
      <c r="AC41" s="293"/>
      <c r="AD41" s="177"/>
      <c r="AE41" s="291">
        <f>SUMPRODUCT(--(SUBSTITUTE(SUBSTITUTE(SUBSTITUTE(SUBSTITUTE(SUBSTITUTE(SUBSTITUTE(SUBSTITUTE(UPPER(AE23:AG40&amp;""),"⌢",""),"⌣",""),"⌵",""),"－",""),"-","")," ",""),"　","")="R"))+SUMPRODUCT(--(SUBSTITUTE(SUBSTITUTE(SUBSTITUTE(SUBSTITUTE(SUBSTITUTE(SUBSTITUTE(SUBSTITUTE(UPPER(AE23:AG40&amp;""),"⌢",""),"⌣",""),"⌵",""),"－",""),"-","")," ",""),"　","")="INT"))+SUMPRODUCT(--(SUBSTITUTE(SUBSTITUTE(SUBSTITUTE(SUBSTITUTE(SUBSTITUTE(SUBSTITUTE(SUBSTITUTE(UPPER(AE23:AG40&amp;""),"⌢",""),"⌣",""),"⌵",""),"－",""),"-","")," ",""),"　","")="OBS"))+SUMPRODUCT(--(SUBSTITUTE(SUBSTITUTE(SUBSTITUTE(SUBSTITUTE(SUBSTITUTE(SUBSTITUTE(SUBSTITUTE(UPPER(AE23:AG40&amp;""),"⌢",""),"⌣",""),"⌵",""),"－",""),"-","")," ",""),"　","")="HR"))*2+AA41</f>
        <v>7</v>
      </c>
      <c r="AF41" s="292"/>
      <c r="AG41" s="293"/>
      <c r="AH41" s="42"/>
      <c r="AI41" s="31">
        <f>SUM(AI23:AI40)</f>
        <v>25</v>
      </c>
      <c r="AJ41" s="32">
        <f>SUM(AJ23:AJ40)</f>
        <v>7</v>
      </c>
      <c r="AK41" s="33">
        <f>SUM(AK23:AK40)</f>
        <v>15</v>
      </c>
      <c r="AL41" s="54">
        <f>SUM(AL23:AL40)</f>
        <v>5</v>
      </c>
      <c r="AM41" s="296"/>
    </row>
    <row r="42" spans="1:46" ht="12" customHeight="1">
      <c r="F42" s="1"/>
      <c r="G42" s="29"/>
      <c r="H42" s="29"/>
      <c r="I42" s="29"/>
      <c r="J42" s="30"/>
      <c r="K42" s="1"/>
      <c r="L42" s="1"/>
      <c r="M42" s="1"/>
      <c r="N42" s="1"/>
      <c r="O42"/>
      <c r="P42"/>
      <c r="Q42"/>
    </row>
    <row r="43" spans="1:46" ht="12" customHeight="1">
      <c r="F43" s="1"/>
      <c r="G43" s="29"/>
      <c r="H43" s="29"/>
      <c r="I43" s="29"/>
      <c r="J43" s="30"/>
      <c r="K43" s="1"/>
      <c r="L43" s="1"/>
      <c r="M43" s="1"/>
      <c r="N43" s="1"/>
      <c r="O43"/>
      <c r="P43"/>
      <c r="Q43"/>
    </row>
    <row r="44" spans="1:46" ht="12" customHeight="1">
      <c r="F44" s="1"/>
      <c r="G44" s="29"/>
      <c r="H44" s="29"/>
      <c r="I44" s="29"/>
      <c r="J44" s="30"/>
      <c r="K44" s="1"/>
      <c r="L44" s="1"/>
      <c r="M44" s="1"/>
      <c r="N44" s="1"/>
      <c r="O44"/>
      <c r="P44"/>
      <c r="Q44"/>
    </row>
    <row r="45" spans="1:46" ht="12" customHeight="1">
      <c r="F45" s="1"/>
      <c r="G45" s="29"/>
      <c r="H45" s="29"/>
      <c r="I45" s="29"/>
      <c r="J45" s="30"/>
      <c r="K45" s="1"/>
      <c r="L45" s="1"/>
      <c r="M45" s="1"/>
      <c r="N45" s="1"/>
      <c r="O45"/>
      <c r="P45"/>
      <c r="Q45"/>
    </row>
    <row r="46" spans="1:46" ht="12" customHeight="1">
      <c r="F46" s="1"/>
      <c r="G46" s="29"/>
      <c r="H46" s="29"/>
      <c r="I46" s="29"/>
      <c r="J46" s="30"/>
      <c r="K46" s="1"/>
      <c r="L46" s="1"/>
      <c r="M46" s="1"/>
      <c r="N46" s="1"/>
      <c r="O46"/>
      <c r="P46"/>
      <c r="Q46"/>
    </row>
    <row r="47" spans="1:46" ht="12" customHeight="1">
      <c r="F47" s="1"/>
      <c r="G47" s="29"/>
      <c r="H47" s="29"/>
      <c r="I47" s="29"/>
      <c r="J47" s="30"/>
      <c r="K47" s="1"/>
      <c r="L47" s="1"/>
      <c r="M47" s="1"/>
      <c r="N47" s="1"/>
      <c r="O47"/>
      <c r="P47"/>
      <c r="Q47"/>
    </row>
    <row r="48" spans="1:46" ht="12" customHeight="1">
      <c r="F48" s="1"/>
      <c r="G48" s="29"/>
      <c r="H48" s="29"/>
      <c r="I48" s="29"/>
      <c r="J48" s="30"/>
      <c r="K48" s="1"/>
      <c r="L48" s="1"/>
      <c r="M48" s="1"/>
      <c r="N48" s="1"/>
      <c r="O48"/>
      <c r="P48"/>
      <c r="Q48"/>
    </row>
    <row r="49" spans="6:17" ht="12" customHeight="1">
      <c r="F49" s="1"/>
      <c r="G49" s="29"/>
      <c r="H49" s="29"/>
      <c r="I49" s="29"/>
      <c r="J49" s="30"/>
      <c r="K49" s="1"/>
      <c r="L49" s="1"/>
      <c r="M49" s="1"/>
      <c r="N49" s="1"/>
      <c r="O49"/>
      <c r="P49"/>
      <c r="Q49"/>
    </row>
    <row r="50" spans="6:17" ht="12" customHeight="1">
      <c r="F50" s="1"/>
      <c r="G50" s="29"/>
      <c r="H50" s="29"/>
      <c r="I50" s="29"/>
      <c r="J50" s="30"/>
      <c r="K50" s="1"/>
      <c r="L50" s="1"/>
      <c r="M50" s="1"/>
      <c r="N50" s="1"/>
      <c r="O50"/>
      <c r="P50"/>
      <c r="Q50"/>
    </row>
    <row r="51" spans="6:17" ht="12" customHeight="1">
      <c r="F51" s="1"/>
      <c r="G51" s="29"/>
      <c r="H51" s="29"/>
      <c r="I51" s="29"/>
      <c r="J51" s="30"/>
      <c r="K51" s="1"/>
      <c r="L51" s="1"/>
      <c r="M51" s="1"/>
      <c r="N51" s="1"/>
      <c r="O51"/>
      <c r="P51"/>
      <c r="Q51"/>
    </row>
    <row r="52" spans="6:17" ht="12" customHeight="1">
      <c r="F52" s="1"/>
      <c r="G52" s="29"/>
      <c r="H52" s="29"/>
      <c r="I52" s="29"/>
      <c r="J52" s="30"/>
      <c r="K52" s="1"/>
      <c r="L52" s="1"/>
      <c r="M52" s="1"/>
      <c r="N52" s="1"/>
      <c r="O52"/>
      <c r="P52"/>
      <c r="Q52"/>
    </row>
    <row r="53" spans="6:17" ht="12" customHeight="1">
      <c r="F53" s="1"/>
      <c r="G53" s="29"/>
      <c r="H53" s="29"/>
      <c r="I53" s="29"/>
      <c r="J53" s="30"/>
      <c r="K53" s="1"/>
      <c r="L53" s="1"/>
      <c r="M53" s="1"/>
      <c r="N53" s="1"/>
      <c r="O53"/>
      <c r="P53"/>
      <c r="Q53"/>
    </row>
    <row r="54" spans="6:17" ht="12" customHeight="1">
      <c r="F54" s="1"/>
      <c r="G54" s="29"/>
      <c r="H54" s="29"/>
      <c r="I54" s="29"/>
      <c r="J54" s="30"/>
      <c r="K54" s="1"/>
      <c r="L54" s="1"/>
      <c r="M54" s="1"/>
      <c r="N54" s="1"/>
      <c r="O54"/>
      <c r="P54"/>
      <c r="Q54"/>
    </row>
    <row r="55" spans="6:17" ht="12" customHeight="1">
      <c r="F55" s="1"/>
      <c r="G55" s="29"/>
      <c r="H55" s="29"/>
      <c r="I55" s="29"/>
      <c r="J55" s="30"/>
      <c r="K55" s="1"/>
      <c r="L55" s="1"/>
      <c r="M55" s="1"/>
      <c r="N55" s="1"/>
      <c r="O55"/>
      <c r="P55"/>
      <c r="Q55"/>
    </row>
    <row r="56" spans="6:17" ht="12" customHeight="1">
      <c r="F56" s="1"/>
      <c r="G56" s="29"/>
      <c r="H56" s="29"/>
      <c r="I56" s="29"/>
      <c r="J56" s="30"/>
      <c r="K56" s="1"/>
      <c r="L56" s="1"/>
      <c r="M56" s="1"/>
      <c r="N56" s="1"/>
      <c r="O56"/>
      <c r="P56"/>
      <c r="Q56"/>
    </row>
    <row r="57" spans="6:17" ht="12" customHeight="1">
      <c r="F57" s="1"/>
      <c r="G57" s="29"/>
      <c r="H57" s="29"/>
      <c r="I57" s="29"/>
      <c r="J57" s="30"/>
      <c r="K57" s="1"/>
      <c r="L57" s="1"/>
      <c r="M57" s="1"/>
      <c r="N57" s="1"/>
      <c r="O57"/>
      <c r="P57"/>
      <c r="Q57"/>
    </row>
    <row r="58" spans="6:17" ht="12" customHeight="1">
      <c r="F58" s="1"/>
      <c r="G58" s="29"/>
      <c r="H58" s="29"/>
      <c r="I58" s="29"/>
      <c r="J58" s="30"/>
      <c r="K58" s="1"/>
      <c r="L58" s="1"/>
      <c r="M58" s="1"/>
      <c r="N58" s="1"/>
      <c r="O58"/>
      <c r="P58"/>
      <c r="Q58"/>
    </row>
    <row r="59" spans="6:17">
      <c r="F59" s="1"/>
      <c r="G59" s="29"/>
      <c r="H59" s="29"/>
      <c r="I59" s="29"/>
      <c r="J59" s="30"/>
      <c r="K59" s="1"/>
      <c r="L59" s="1"/>
      <c r="M59" s="1"/>
      <c r="N59" s="1"/>
      <c r="O59"/>
      <c r="P59"/>
      <c r="Q59"/>
    </row>
    <row r="60" spans="6:17" ht="12" customHeight="1">
      <c r="F60" s="1"/>
      <c r="G60" s="29"/>
      <c r="H60" s="29"/>
      <c r="I60" s="29"/>
      <c r="J60" s="30"/>
      <c r="K60" s="1"/>
      <c r="L60" s="1"/>
      <c r="M60" s="1"/>
      <c r="N60" s="1"/>
      <c r="O60"/>
      <c r="P60"/>
      <c r="Q60"/>
    </row>
    <row r="61" spans="6:17" ht="12" customHeight="1">
      <c r="F61" s="1"/>
      <c r="G61" s="29"/>
      <c r="H61" s="29"/>
      <c r="I61" s="29"/>
      <c r="J61" s="30"/>
      <c r="K61" s="1"/>
      <c r="L61" s="1"/>
      <c r="M61" s="1"/>
      <c r="N61" s="1"/>
      <c r="O61"/>
      <c r="P61"/>
      <c r="Q61"/>
    </row>
    <row r="62" spans="6:17" ht="12" customHeight="1">
      <c r="F62" s="1"/>
      <c r="G62" s="29"/>
      <c r="H62" s="29"/>
      <c r="I62" s="29"/>
      <c r="J62" s="30"/>
      <c r="K62" s="1"/>
      <c r="L62" s="1"/>
      <c r="M62" s="1"/>
      <c r="N62" s="1"/>
      <c r="O62"/>
      <c r="P62"/>
      <c r="Q62"/>
    </row>
    <row r="63" spans="6:17" ht="12" customHeight="1">
      <c r="F63" s="1"/>
      <c r="G63" s="29"/>
      <c r="H63" s="29"/>
      <c r="I63" s="29"/>
      <c r="J63" s="30"/>
      <c r="K63" s="1"/>
      <c r="L63" s="1"/>
      <c r="M63" s="1"/>
      <c r="N63" s="1"/>
      <c r="O63"/>
      <c r="P63"/>
      <c r="Q63"/>
    </row>
    <row r="64" spans="6:17" ht="12" customHeight="1">
      <c r="F64" s="1"/>
      <c r="G64" s="29"/>
      <c r="H64" s="29"/>
      <c r="I64" s="29"/>
      <c r="J64" s="30"/>
      <c r="K64" s="1"/>
      <c r="L64" s="1"/>
      <c r="M64" s="1"/>
      <c r="N64" s="1"/>
      <c r="O64"/>
      <c r="P64"/>
      <c r="Q64"/>
    </row>
    <row r="65" spans="6:17" ht="12" customHeight="1">
      <c r="F65" s="1"/>
      <c r="G65" s="29"/>
      <c r="H65" s="29"/>
      <c r="I65" s="29"/>
      <c r="J65" s="30"/>
      <c r="K65" s="1"/>
      <c r="L65" s="1"/>
      <c r="M65" s="1"/>
      <c r="N65" s="1"/>
      <c r="O65"/>
      <c r="P65"/>
      <c r="Q65"/>
    </row>
    <row r="66" spans="6:17" ht="12" customHeight="1">
      <c r="F66" s="1"/>
      <c r="G66" s="29"/>
      <c r="H66" s="29"/>
      <c r="I66" s="29"/>
      <c r="J66" s="30"/>
      <c r="K66" s="1"/>
      <c r="L66" s="1"/>
      <c r="M66" s="1"/>
      <c r="N66" s="1"/>
      <c r="O66"/>
      <c r="P66"/>
      <c r="Q66"/>
    </row>
    <row r="67" spans="6:17" ht="12" customHeight="1">
      <c r="F67" s="1"/>
      <c r="G67" s="29"/>
      <c r="H67" s="29"/>
      <c r="I67" s="29"/>
      <c r="J67" s="30"/>
      <c r="K67" s="1"/>
      <c r="L67" s="1"/>
      <c r="M67" s="1"/>
      <c r="N67" s="1"/>
      <c r="O67"/>
      <c r="P67"/>
      <c r="Q67"/>
    </row>
    <row r="68" spans="6:17" ht="12" customHeight="1">
      <c r="F68" s="1"/>
      <c r="G68" s="29"/>
      <c r="H68" s="29"/>
      <c r="I68" s="29"/>
      <c r="J68" s="30"/>
      <c r="K68" s="1"/>
      <c r="L68" s="1"/>
      <c r="M68" s="1"/>
      <c r="N68" s="1"/>
      <c r="O68"/>
      <c r="P68"/>
      <c r="Q68"/>
    </row>
    <row r="69" spans="6:17" ht="12" customHeight="1">
      <c r="F69" s="1"/>
      <c r="G69" s="29"/>
      <c r="H69" s="29"/>
      <c r="I69" s="29"/>
      <c r="J69" s="30"/>
      <c r="K69" s="1"/>
      <c r="L69" s="1"/>
      <c r="M69" s="1"/>
      <c r="N69" s="1"/>
      <c r="O69"/>
      <c r="P69"/>
      <c r="Q69"/>
    </row>
    <row r="70" spans="6:17" ht="12" customHeight="1">
      <c r="F70" s="1"/>
      <c r="G70" s="29"/>
      <c r="H70" s="29"/>
      <c r="I70" s="29"/>
      <c r="J70" s="30"/>
      <c r="K70" s="1"/>
      <c r="L70" s="1"/>
      <c r="M70" s="1"/>
      <c r="N70" s="1"/>
      <c r="O70"/>
      <c r="P70"/>
      <c r="Q70"/>
    </row>
    <row r="71" spans="6:17" ht="12" customHeight="1">
      <c r="F71" s="1"/>
      <c r="G71" s="29"/>
      <c r="H71" s="29"/>
      <c r="I71" s="29"/>
      <c r="J71" s="30"/>
      <c r="K71" s="1"/>
      <c r="L71" s="1"/>
      <c r="M71" s="1"/>
      <c r="N71" s="1"/>
      <c r="O71"/>
      <c r="P71"/>
      <c r="Q71"/>
    </row>
    <row r="72" spans="6:17" ht="12" customHeight="1">
      <c r="F72" s="1"/>
      <c r="G72" s="29"/>
      <c r="H72" s="29"/>
      <c r="I72" s="29"/>
      <c r="J72" s="30"/>
      <c r="K72" s="1"/>
      <c r="L72" s="1"/>
      <c r="M72" s="1"/>
      <c r="N72" s="1"/>
      <c r="O72"/>
      <c r="P72"/>
      <c r="Q72"/>
    </row>
    <row r="73" spans="6:17" ht="12" customHeight="1">
      <c r="F73" s="1"/>
      <c r="G73" s="29"/>
      <c r="H73" s="29"/>
      <c r="I73" s="29"/>
      <c r="J73" s="30"/>
      <c r="K73" s="1"/>
      <c r="L73" s="1"/>
      <c r="M73" s="1"/>
      <c r="N73" s="1"/>
      <c r="O73"/>
      <c r="P73"/>
      <c r="Q73"/>
    </row>
    <row r="74" spans="6:17" ht="12" customHeight="1">
      <c r="F74" s="1"/>
      <c r="G74" s="29"/>
      <c r="H74" s="29"/>
      <c r="I74" s="29"/>
      <c r="J74" s="30"/>
      <c r="K74" s="1"/>
      <c r="L74" s="1"/>
      <c r="M74" s="1"/>
      <c r="N74" s="1"/>
      <c r="O74"/>
      <c r="P74"/>
      <c r="Q74"/>
    </row>
    <row r="75" spans="6:17" ht="12" customHeight="1">
      <c r="F75" s="1"/>
      <c r="G75" s="29"/>
      <c r="H75" s="29"/>
      <c r="I75" s="29"/>
      <c r="J75" s="30"/>
      <c r="K75" s="1"/>
      <c r="L75" s="1"/>
      <c r="M75" s="1"/>
      <c r="N75" s="1"/>
      <c r="O75"/>
      <c r="P75"/>
      <c r="Q75"/>
    </row>
    <row r="76" spans="6:17" ht="12" customHeight="1">
      <c r="F76" s="1"/>
      <c r="G76" s="29"/>
      <c r="H76" s="29"/>
      <c r="I76" s="29"/>
      <c r="J76" s="3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23">
    <cfRule type="cellIs" dxfId="153" priority="43" operator="equal">
      <formula>"K"</formula>
    </cfRule>
  </conditionalFormatting>
  <conditionalFormatting sqref="G41 K41 O41 S41 W41">
    <cfRule type="containsText" dxfId="152" priority="13" operator="containsText" text="K">
      <formula>NOT(ISERROR(SEARCH("K",G41)))</formula>
    </cfRule>
  </conditionalFormatting>
  <conditionalFormatting sqref="G3:Z20 AD3:AH20">
    <cfRule type="expression" dxfId="151" priority="6">
      <formula>SUBSTITUTE(SUBSTITUTE(SUBSTITUTE(SUBSTITUTE(SUBSTITUTE(SUBSTITUTE(SUBSTITUTE(UPPER(G3&amp;""),"⌢",""),"⌣",""),"⌵",""),"－",""),"-","")," ",""),"　","")="O"</formula>
    </cfRule>
  </conditionalFormatting>
  <conditionalFormatting sqref="G23:Z40 AD23:AH40">
    <cfRule type="expression" dxfId="150" priority="2">
      <formula>SUBSTITUTE(SUBSTITUTE(SUBSTITUTE(SUBSTITUTE(SUBSTITUTE(SUBSTITUTE(SUBSTITUTE(UPPER(G23&amp;""),"⌢",""),"⌣",""),"⌵",""),"－",""),"-","")," ",""),"　","")="O"</formula>
    </cfRule>
  </conditionalFormatting>
  <conditionalFormatting sqref="G21:AG21">
    <cfRule type="containsText" dxfId="149" priority="14" operator="containsText" text="K">
      <formula>NOT(ISERROR(SEARCH("K",G21)))</formula>
    </cfRule>
  </conditionalFormatting>
  <conditionalFormatting sqref="G3:AH20">
    <cfRule type="expression" dxfId="148" priority="5">
      <formula>AND(LEN(G3)&gt;0,ISNUMBER(--SUBSTITUTE(SUBSTITUTE(SUBSTITUTE(SUBSTITUTE(SUBSTITUTE(SUBSTITUTE(SUBSTITUTE(SUBSTITUTE(SUBSTITUTE(UPPER(G3&amp;""),"⌢",""),"⌣",""),"⌵",""),"－",""),"-","")," ",""),"　",""),"DP",""),"TP","")))</formula>
    </cfRule>
    <cfRule type="containsText" dxfId="147" priority="7" operator="containsText" text="K">
      <formula>NOT(ISERROR(SEARCH("K",G3)))</formula>
    </cfRule>
  </conditionalFormatting>
  <conditionalFormatting sqref="G23:AH40">
    <cfRule type="expression" dxfId="146" priority="1">
      <formula>AND(LEN(G23)&gt;0,ISNUMBER(--SUBSTITUTE(SUBSTITUTE(SUBSTITUTE(SUBSTITUTE(SUBSTITUTE(SUBSTITUTE(SUBSTITUTE(SUBSTITUTE(SUBSTITUTE(UPPER(G23&amp;""),"⌢",""),"⌣",""),"⌵",""),"－",""),"-","")," ",""),"　",""),"DP",""),"TP","")))</formula>
    </cfRule>
    <cfRule type="containsText" dxfId="145" priority="3" operator="containsText" text="K">
      <formula>NOT(ISERROR(SEARCH("K",G23)))</formula>
    </cfRule>
  </conditionalFormatting>
  <conditionalFormatting sqref="J3:J20 N3:N20 R3:R20 V3:V20 Z3:Z20 AD3:AD20 AH3:AH20">
    <cfRule type="containsText" dxfId="144" priority="8" operator="containsText" text="BIN">
      <formula>NOT(ISERROR(SEARCH("BIN",J3)))</formula>
    </cfRule>
  </conditionalFormatting>
  <conditionalFormatting sqref="J23:J40 N23:N40 R23:R40 V23:V40 Z23:Z40 AD23:AD40 AH23:AH40">
    <cfRule type="containsText" dxfId="143" priority="4" operator="containsText" text="BIN">
      <formula>NOT(ISERROR(SEARCH("BIN",J23)))</formula>
    </cfRule>
  </conditionalFormatting>
  <conditionalFormatting sqref="K3">
    <cfRule type="cellIs" dxfId="142" priority="51" operator="equal">
      <formula>"K"</formula>
    </cfRule>
  </conditionalFormatting>
  <conditionalFormatting sqref="K23">
    <cfRule type="cellIs" dxfId="141" priority="41" operator="equal">
      <formula>"K"</formula>
    </cfRule>
  </conditionalFormatting>
  <conditionalFormatting sqref="O3">
    <cfRule type="cellIs" dxfId="140" priority="49" operator="equal">
      <formula>"K"</formula>
    </cfRule>
  </conditionalFormatting>
  <conditionalFormatting sqref="O23">
    <cfRule type="cellIs" dxfId="139" priority="39" operator="equal">
      <formula>"K"</formula>
    </cfRule>
  </conditionalFormatting>
  <conditionalFormatting sqref="S23">
    <cfRule type="cellIs" dxfId="138" priority="37" operator="equal">
      <formula>"K"</formula>
    </cfRule>
  </conditionalFormatting>
  <conditionalFormatting sqref="W3">
    <cfRule type="cellIs" dxfId="137" priority="47" operator="equal">
      <formula>"K"</formula>
    </cfRule>
  </conditionalFormatting>
  <conditionalFormatting sqref="W23">
    <cfRule type="cellIs" dxfId="136" priority="35" operator="equal">
      <formula>"K"</formula>
    </cfRule>
  </conditionalFormatting>
  <conditionalFormatting sqref="AA2">
    <cfRule type="containsText" dxfId="135" priority="9" operator="containsText" text="K">
      <formula>NOT(ISERROR(SEARCH("K",AA2)))</formula>
    </cfRule>
  </conditionalFormatting>
  <conditionalFormatting sqref="AA3">
    <cfRule type="cellIs" dxfId="134" priority="27" operator="equal">
      <formula>"K"</formula>
    </cfRule>
  </conditionalFormatting>
  <conditionalFormatting sqref="AA21:AA22">
    <cfRule type="containsText" dxfId="133" priority="10" operator="containsText" text="K">
      <formula>NOT(ISERROR(SEARCH("K",AA21)))</formula>
    </cfRule>
  </conditionalFormatting>
  <conditionalFormatting sqref="AA23">
    <cfRule type="cellIs" dxfId="132" priority="23" operator="equal">
      <formula>"K"</formula>
    </cfRule>
  </conditionalFormatting>
  <conditionalFormatting sqref="AA41">
    <cfRule type="containsText" dxfId="131" priority="12" operator="containsText" text="K">
      <formula>NOT(ISERROR(SEARCH("K",AA41)))</formula>
    </cfRule>
  </conditionalFormatting>
  <conditionalFormatting sqref="AA3:AC20 AA23:AC40">
    <cfRule type="expression" dxfId="130" priority="30">
      <formula>SUBSTITUTE(SUBSTITUTE(SUBSTITUTE(SUBSTITUTE(SUBSTITUTE(SUBSTITUTE(SUBSTITUTE(UPPER(AA3&amp;""),"⌢",""),"⌣",""),"⌵",""),"－",""),"-","")," ",""),"　","")="O"</formula>
    </cfRule>
  </conditionalFormatting>
  <conditionalFormatting sqref="AA3:AC20">
    <cfRule type="expression" dxfId="129" priority="29">
      <formula>AND(LEN(AA3)&gt;0,ISNUMBER(--SUBSTITUTE(SUBSTITUTE(SUBSTITUTE(SUBSTITUTE(SUBSTITUTE(SUBSTITUTE(SUBSTITUTE(SUBSTITUTE(SUBSTITUTE(UPPER(AA3&amp;""),"⌢",""),"⌣",""),"⌵",""),"－",""),"-","")," ",""),"　",""),"DP",""),"TP","")))</formula>
    </cfRule>
  </conditionalFormatting>
  <conditionalFormatting sqref="AA23:AC40 AA3:AC20">
    <cfRule type="containsText" dxfId="128" priority="54" operator="containsText" text="K">
      <formula>NOT(ISERROR(SEARCH("K",AA3)))</formula>
    </cfRule>
  </conditionalFormatting>
  <conditionalFormatting sqref="AA23:AC40">
    <cfRule type="expression" dxfId="127" priority="32">
      <formula>AND(LEN(AA23)&gt;0,ISNUMBER(--SUBSTITUTE(SUBSTITUTE(SUBSTITUTE(SUBSTITUTE(SUBSTITUTE(SUBSTITUTE(SUBSTITUTE(SUBSTITUTE(SUBSTITUTE(UPPER(AA23&amp;""),"⌢",""),"⌣",""),"⌵",""),"－",""),"-","")," ",""),"　",""),"DP",""),"TP","")))</formula>
    </cfRule>
  </conditionalFormatting>
  <conditionalFormatting sqref="AE3">
    <cfRule type="cellIs" dxfId="126" priority="45" operator="equal">
      <formula>"K"</formula>
    </cfRule>
  </conditionalFormatting>
  <conditionalFormatting sqref="AE23">
    <cfRule type="cellIs" dxfId="125" priority="33" operator="equal">
      <formula>"K"</formula>
    </cfRule>
  </conditionalFormatting>
  <conditionalFormatting sqref="AE41">
    <cfRule type="containsText" dxfId="124" priority="11" operator="containsText" text="K">
      <formula>NOT(ISERROR(SEARCH("K",AE41)))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B847AEF-A81B-4926-B8D0-85DABDA154E8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49A96E1F-A80B-4BCE-BAA5-B6EEE5AFDF79}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 xr:uid="{E8B9E1C2-FD92-421A-9C31-7B54F5F52EB6}">
          <x14:formula1>
            <xm:f>分組球員名單!$D$3:$D$19</xm:f>
          </x14:formula1>
          <xm:sqref>AM4 AM31:AM32 AM27:AM28 AM24:AM25 AM11:AM12 AM7:AM8</xm:sqref>
        </x14:dataValidation>
        <x14:dataValidation errorStyle="warning" type="list" allowBlank="1" showInputMessage="1" showErrorMessage="1" xr:uid="{1732F60A-6EE2-49E7-8128-C356151488A1}">
          <x14:formula1>
            <xm:f>分組球員名單!$A$2:$A$53</xm:f>
          </x14:formula1>
          <xm:sqref>F23:F40 F3:F20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13CB1-ADBF-4B06-9206-1F6647D657ED}">
  <sheetPr>
    <pageSetUpPr fitToPage="1"/>
  </sheetPr>
  <dimension ref="A1:BB328"/>
  <sheetViews>
    <sheetView topLeftCell="A3" zoomScaleNormal="100" workbookViewId="0">
      <selection activeCell="W15" sqref="W15"/>
    </sheetView>
  </sheetViews>
  <sheetFormatPr defaultRowHeight="16.2"/>
  <cols>
    <col min="1" max="1" width="7.5" customWidth="1"/>
    <col hidden="1" min="2" max="2" width="5.69921875" customWidth="1"/>
    <col hidden="1" min="3" max="3" width="5.796875" customWidth="1"/>
    <col min="4" max="4" width="2.59765625" style="9" customWidth="1"/>
    <col min="5" max="5" width="4.296875" style="9" customWidth="1"/>
    <col min="6" max="6" width="14.59765625" style="10" customWidth="1"/>
    <col min="7" max="9" width="3.69921875" style="11" customWidth="1"/>
    <col min="10" max="10" width="3.69921875" style="12" customWidth="1"/>
    <col min="11" max="14" width="3.69921875" style="10" customWidth="1"/>
    <col min="15" max="17" width="3.69921875" style="1" customWidth="1"/>
    <col min="18" max="33" width="3.69921875" customWidth="1"/>
    <col min="34" max="34" width="2.59765625" customWidth="1"/>
    <col min="35" max="35" width="4.3984375" customWidth="1"/>
    <col min="36" max="36" width="4.296875" customWidth="1"/>
    <col min="37" max="37" width="4.59765625" customWidth="1"/>
    <col min="38" max="38" width="4.5" customWidth="1"/>
    <col min="39" max="39" width="16" customWidth="1"/>
    <col min="41" max="51" width="8.69921875" customWidth="1"/>
  </cols>
  <sheetData>
    <row r="1" spans="1:54" ht="20.100000000000001" customHeight="1" thickBot="1">
      <c r="B1" s="269" t="s">
        <v>26</v>
      </c>
      <c r="C1" s="277"/>
      <c r="D1" s="278" t="s">
        <v>0</v>
      </c>
      <c r="E1" s="279"/>
      <c r="F1" s="280"/>
      <c r="G1" s="18"/>
      <c r="H1" s="17" t="s">
        <v>43</v>
      </c>
      <c r="I1" s="17"/>
      <c r="J1" s="281" t="s">
        <v>1</v>
      </c>
      <c r="K1" s="282"/>
      <c r="L1" s="283" t="s">
        <v>133</v>
      </c>
      <c r="M1" s="284"/>
      <c r="N1" s="284"/>
      <c r="O1" s="285"/>
      <c r="P1" s="25"/>
      <c r="Q1" s="50">
        <f>AE21</f>
        <v>5</v>
      </c>
      <c r="R1" s="26"/>
      <c r="S1" s="26"/>
      <c r="T1" s="26" t="s">
        <v>98</v>
      </c>
      <c r="U1" s="28"/>
      <c r="V1" s="26" t="s">
        <v>2</v>
      </c>
      <c r="W1" s="26"/>
      <c r="X1" s="26" t="s">
        <v>101</v>
      </c>
      <c r="Y1" s="28"/>
      <c r="Z1" s="26"/>
      <c r="AA1" s="50">
        <f>AE41</f>
        <v>6</v>
      </c>
      <c r="AB1" s="26"/>
      <c r="AC1" s="26"/>
      <c r="AD1" s="26"/>
      <c r="AE1" s="107"/>
      <c r="AG1" s="107"/>
      <c r="AH1" s="27"/>
      <c r="AI1" s="269" t="s">
        <v>7</v>
      </c>
      <c r="AJ1" s="270"/>
      <c r="AK1" s="270"/>
      <c r="AL1" s="270"/>
      <c r="AM1" s="56"/>
      <c r="AN1" s="111" t="s">
        <v>150</v>
      </c>
    </row>
    <row r="2" spans="1:54" ht="15" customHeight="1" thickBot="1">
      <c r="A2" s="59" t="s">
        <v>16</v>
      </c>
      <c r="B2" s="51" t="s">
        <v>25</v>
      </c>
      <c r="C2" s="51" t="s">
        <v>23</v>
      </c>
      <c r="D2" s="13" t="s">
        <v>3</v>
      </c>
      <c r="E2" s="13" t="s">
        <v>17</v>
      </c>
      <c r="F2" s="19" t="s">
        <v>4</v>
      </c>
      <c r="G2" s="271">
        <v>1</v>
      </c>
      <c r="H2" s="272"/>
      <c r="I2" s="272"/>
      <c r="J2" s="14" t="inlineStr">
        <is>
          <t>投</t>
        </is>
      </c>
      <c r="K2" s="272">
        <v>2</v>
      </c>
      <c r="L2" s="272"/>
      <c r="M2" s="272"/>
      <c r="N2" s="14" t="inlineStr">
        <is>
          <t>投</t>
        </is>
      </c>
      <c r="O2" s="271">
        <v>3</v>
      </c>
      <c r="P2" s="272"/>
      <c r="Q2" s="272"/>
      <c r="R2" s="179" t="inlineStr">
        <is>
          <t>投</t>
        </is>
      </c>
      <c r="S2" s="271">
        <v>4</v>
      </c>
      <c r="T2" s="272"/>
      <c r="U2" s="272"/>
      <c r="V2" s="14" t="inlineStr">
        <is>
          <t>投</t>
        </is>
      </c>
      <c r="W2" s="271">
        <v>5</v>
      </c>
      <c r="X2" s="272"/>
      <c r="Y2" s="272"/>
      <c r="Z2" s="18" t="inlineStr">
        <is>
          <t>投</t>
        </is>
      </c>
      <c r="AA2" s="271">
        <v>6</v>
      </c>
      <c r="AB2" s="272"/>
      <c r="AC2" s="273"/>
      <c r="AD2" s="18" t="inlineStr">
        <is>
          <t>投</t>
        </is>
      </c>
      <c r="AE2" s="271">
        <v>7</v>
      </c>
      <c r="AF2" s="272"/>
      <c r="AG2" s="273"/>
      <c r="AH2" s="14" t="inlineStr">
        <is>
          <t>投</t>
        </is>
      </c>
      <c r="AI2" s="36" t="s">
        <v>24</v>
      </c>
      <c r="AJ2" s="34" t="s">
        <v>10</v>
      </c>
      <c r="AK2" s="35" t="s">
        <v>6</v>
      </c>
      <c r="AL2" s="53" t="s">
        <v>68</v>
      </c>
      <c r="AM2" s="14" t="s">
        <v>22</v>
      </c>
      <c r="AN2" s="243" t="s">
        <v>149</v>
      </c>
    </row>
    <row r="3" spans="1:54" ht="15" customHeight="1" thickBot="1">
      <c r="A3" s="52">
        <f>IF($E3="",0,SUMPRODUCT(--(SUBSTITUTE(SUBSTITUTE(SUBSTITUTE(SUBSTITUTE(SUBSTITUTE(SUBSTITUTE(SUBSTITUTE(UPPER($G$23:$I$40&amp;""),"⌢",""),"⌣",""),"⌵",""),"－",""),"-","")," ",""),"　","")=UPPER($E3&amp;"")))+SUMPRODUCT(--(SUBSTITUTE(SUBSTITUTE(SUBSTITUTE(SUBSTITUTE(SUBSTITUTE(SUBSTITUTE(SUBSTITUTE(UPPER($G$23:$I$40&amp;""),"⌢",""),"⌣",""),"⌵",""),"－",""),"-","")," ",""),"　","")=UPPER($E3&amp;"")&amp;"DP"))*2+SUMPRODUCT(--(SUBSTITUTE(SUBSTITUTE(SUBSTITUTE(SUBSTITUTE(SUBSTITUTE(SUBSTITUTE(SUBSTITUTE(UPPER($G$23:$I$40&amp;""),"⌢",""),"⌣",""),"⌵",""),"－",""),"-","")," ",""),"　","")="DP"&amp;UPPER($E3&amp;"")))*2+SUMPRODUCT(--(SUBSTITUTE(SUBSTITUTE(SUBSTITUTE(SUBSTITUTE(SUBSTITUTE(SUBSTITUTE(SUBSTITUTE(UPPER($G$23:$I$40&amp;""),"⌢",""),"⌣",""),"⌵",""),"－",""),"-","")," ",""),"　","")=UPPER($E3&amp;"")&amp;"TP"))*3+SUMPRODUCT(--(SUBSTITUTE(SUBSTITUTE(SUBSTITUTE(SUBSTITUTE(SUBSTITUTE(SUBSTITUTE(SUBSTITUTE(UPPER($G$23:$I$40&amp;""),"⌢",""),"⌣",""),"⌵",""),"－",""),"-","")," ",""),"　","")="TP"&amp;UPPER($E3&amp;"")))*3+SUMPRODUCT(--(SUBSTITUTE(SUBSTITUTE(SUBSTITUTE(SUBSTITUTE(SUBSTITUTE(SUBSTITUTE(SUBSTITUTE(UPPER($K$23:$M$40&amp;""),"⌢",""),"⌣",""),"⌵",""),"－",""),"-","")," ",""),"　","")=UPPER($E3&amp;"")))+SUMPRODUCT(--(SUBSTITUTE(SUBSTITUTE(SUBSTITUTE(SUBSTITUTE(SUBSTITUTE(SUBSTITUTE(SUBSTITUTE(UPPER($K$23:$M$40&amp;""),"⌢",""),"⌣",""),"⌵",""),"－",""),"-","")," ",""),"　","")=UPPER($E3&amp;"")&amp;"DP"))*2+SUMPRODUCT(--(SUBSTITUTE(SUBSTITUTE(SUBSTITUTE(SUBSTITUTE(SUBSTITUTE(SUBSTITUTE(SUBSTITUTE(UPPER($K$23:$M$40&amp;""),"⌢",""),"⌣",""),"⌵",""),"－",""),"-","")," ",""),"　","")="DP"&amp;UPPER($E3&amp;"")))*2+SUMPRODUCT(--(SUBSTITUTE(SUBSTITUTE(SUBSTITUTE(SUBSTITUTE(SUBSTITUTE(SUBSTITUTE(SUBSTITUTE(UPPER($K$23:$M$40&amp;""),"⌢",""),"⌣",""),"⌵",""),"－",""),"-","")," ",""),"　","")=UPPER($E3&amp;"")&amp;"TP"))*3+SUMPRODUCT(--(SUBSTITUTE(SUBSTITUTE(SUBSTITUTE(SUBSTITUTE(SUBSTITUTE(SUBSTITUTE(SUBSTITUTE(UPPER($K$23:$M$40&amp;""),"⌢",""),"⌣",""),"⌵",""),"－",""),"-","")," ",""),"　","")="TP"&amp;UPPER($E3&amp;"")))*3+SUMPRODUCT(--(SUBSTITUTE(SUBSTITUTE(SUBSTITUTE(SUBSTITUTE(SUBSTITUTE(SUBSTITUTE(SUBSTITUTE(UPPER($O$23:$Q$40&amp;""),"⌢",""),"⌣",""),"⌵",""),"－",""),"-","")," ",""),"　","")=UPPER($E3&amp;"")))+SUMPRODUCT(--(SUBSTITUTE(SUBSTITUTE(SUBSTITUTE(SUBSTITUTE(SUBSTITUTE(SUBSTITUTE(SUBSTITUTE(UPPER($O$23:$Q$40&amp;""),"⌢",""),"⌣",""),"⌵",""),"－",""),"-","")," ",""),"　","")=UPPER($E3&amp;"")&amp;"DP"))*2+SUMPRODUCT(--(SUBSTITUTE(SUBSTITUTE(SUBSTITUTE(SUBSTITUTE(SUBSTITUTE(SUBSTITUTE(SUBSTITUTE(UPPER($O$23:$Q$40&amp;""),"⌢",""),"⌣",""),"⌵",""),"－",""),"-","")," ",""),"　","")="DP"&amp;UPPER($E3&amp;"")))*2+SUMPRODUCT(--(SUBSTITUTE(SUBSTITUTE(SUBSTITUTE(SUBSTITUTE(SUBSTITUTE(SUBSTITUTE(SUBSTITUTE(UPPER($O$23:$Q$40&amp;""),"⌢",""),"⌣",""),"⌵",""),"－",""),"-","")," ",""),"　","")=UPPER($E3&amp;"")&amp;"TP"))*3+SUMPRODUCT(--(SUBSTITUTE(SUBSTITUTE(SUBSTITUTE(SUBSTITUTE(SUBSTITUTE(SUBSTITUTE(SUBSTITUTE(UPPER($O$23:$Q$40&amp;""),"⌢",""),"⌣",""),"⌵",""),"－",""),"-","")," ",""),"　","")="TP"&amp;UPPER($E3&amp;"")))*3+SUMPRODUCT(--(SUBSTITUTE(SUBSTITUTE(SUBSTITUTE(SUBSTITUTE(SUBSTITUTE(SUBSTITUTE(SUBSTITUTE(UPPER($S$23:$U$40&amp;""),"⌢",""),"⌣",""),"⌵",""),"－",""),"-","")," ",""),"　","")=UPPER($E3&amp;"")))+SUMPRODUCT(--(SUBSTITUTE(SUBSTITUTE(SUBSTITUTE(SUBSTITUTE(SUBSTITUTE(SUBSTITUTE(SUBSTITUTE(UPPER($S$23:$U$40&amp;""),"⌢",""),"⌣",""),"⌵",""),"－",""),"-","")," ",""),"　","")=UPPER($E3&amp;"")&amp;"DP"))*2+SUMPRODUCT(--(SUBSTITUTE(SUBSTITUTE(SUBSTITUTE(SUBSTITUTE(SUBSTITUTE(SUBSTITUTE(SUBSTITUTE(UPPER($S$23:$U$40&amp;""),"⌢",""),"⌣",""),"⌵",""),"－",""),"-","")," ",""),"　","")="DP"&amp;UPPER($E3&amp;"")))*2+SUMPRODUCT(--(SUBSTITUTE(SUBSTITUTE(SUBSTITUTE(SUBSTITUTE(SUBSTITUTE(SUBSTITUTE(SUBSTITUTE(UPPER($S$23:$U$40&amp;""),"⌢",""),"⌣",""),"⌵",""),"－",""),"-","")," ",""),"　","")=UPPER($E3&amp;"")&amp;"TP"))*3+SUMPRODUCT(--(SUBSTITUTE(SUBSTITUTE(SUBSTITUTE(SUBSTITUTE(SUBSTITUTE(SUBSTITUTE(SUBSTITUTE(UPPER($S$23:$U$40&amp;""),"⌢",""),"⌣",""),"⌵",""),"－",""),"-","")," ",""),"　","")="TP"&amp;UPPER($E3&amp;"")))*3+SUMPRODUCT(--(SUBSTITUTE(SUBSTITUTE(SUBSTITUTE(SUBSTITUTE(SUBSTITUTE(SUBSTITUTE(SUBSTITUTE(UPPER($W$23:$Y$40&amp;""),"⌢",""),"⌣",""),"⌵",""),"－",""),"-","")," ",""),"　","")=UPPER($E3&amp;"")))+SUMPRODUCT(--(SUBSTITUTE(SUBSTITUTE(SUBSTITUTE(SUBSTITUTE(SUBSTITUTE(SUBSTITUTE(SUBSTITUTE(UPPER($W$23:$Y$40&amp;""),"⌢",""),"⌣",""),"⌵",""),"－",""),"-","")," ",""),"　","")=UPPER($E3&amp;"")&amp;"DP"))*2+SUMPRODUCT(--(SUBSTITUTE(SUBSTITUTE(SUBSTITUTE(SUBSTITUTE(SUBSTITUTE(SUBSTITUTE(SUBSTITUTE(UPPER($W$23:$Y$40&amp;""),"⌢",""),"⌣",""),"⌵",""),"－",""),"-","")," ",""),"　","")="DP"&amp;UPPER($E3&amp;"")))*2+SUMPRODUCT(--(SUBSTITUTE(SUBSTITUTE(SUBSTITUTE(SUBSTITUTE(SUBSTITUTE(SUBSTITUTE(SUBSTITUTE(UPPER($W$23:$Y$40&amp;""),"⌢",""),"⌣",""),"⌵",""),"－",""),"-","")," ",""),"　","")=UPPER($E3&amp;"")&amp;"TP"))*3+SUMPRODUCT(--(SUBSTITUTE(SUBSTITUTE(SUBSTITUTE(SUBSTITUTE(SUBSTITUTE(SUBSTITUTE(SUBSTITUTE(UPPER($W$23:$Y$40&amp;""),"⌢",""),"⌣",""),"⌵",""),"－",""),"-","")," ",""),"　","")="TP"&amp;UPPER($E3&amp;"")))*3+SUMPRODUCT(--(SUBSTITUTE(SUBSTITUTE(SUBSTITUTE(SUBSTITUTE(SUBSTITUTE(SUBSTITUTE(SUBSTITUTE(UPPER($AA$23:$AC$40&amp;""),"⌢",""),"⌣",""),"⌵",""),"－",""),"-","")," ",""),"　","")=UPPER($E3&amp;"")))+SUMPRODUCT(--(SUBSTITUTE(SUBSTITUTE(SUBSTITUTE(SUBSTITUTE(SUBSTITUTE(SUBSTITUTE(SUBSTITUTE(UPPER($AA$23:$AC$40&amp;""),"⌢",""),"⌣",""),"⌵",""),"－",""),"-","")," ",""),"　","")=UPPER($E3&amp;"")&amp;"DP"))*2+SUMPRODUCT(--(SUBSTITUTE(SUBSTITUTE(SUBSTITUTE(SUBSTITUTE(SUBSTITUTE(SUBSTITUTE(SUBSTITUTE(UPPER($AA$23:$AC$40&amp;""),"⌢",""),"⌣",""),"⌵",""),"－",""),"-","")," ",""),"　","")="DP"&amp;UPPER($E3&amp;"")))*2+SUMPRODUCT(--(SUBSTITUTE(SUBSTITUTE(SUBSTITUTE(SUBSTITUTE(SUBSTITUTE(SUBSTITUTE(SUBSTITUTE(UPPER($AA$23:$AC$40&amp;""),"⌢",""),"⌣",""),"⌵",""),"－",""),"-","")," ",""),"　","")=UPPER($E3&amp;"")&amp;"TP"))*3+SUMPRODUCT(--(SUBSTITUTE(SUBSTITUTE(SUBSTITUTE(SUBSTITUTE(SUBSTITUTE(SUBSTITUTE(SUBSTITUTE(UPPER($AA$23:$AC$40&amp;""),"⌢",""),"⌣",""),"⌵",""),"－",""),"-","")," ",""),"　","")="TP"&amp;UPPER($E3&amp;"")))*3+SUMPRODUCT(--(SUBSTITUTE(SUBSTITUTE(SUBSTITUTE(SUBSTITUTE(SUBSTITUTE(SUBSTITUTE(SUBSTITUTE(UPPER($AE$23:$AG$40&amp;""),"⌢",""),"⌣",""),"⌵",""),"－",""),"-","")," ",""),"　","")=UPPER($E3&amp;"")))+SUMPRODUCT(--(SUBSTITUTE(SUBSTITUTE(SUBSTITUTE(SUBSTITUTE(SUBSTITUTE(SUBSTITUTE(SUBSTITUTE(UPPER($AE$23:$AG$40&amp;""),"⌢",""),"⌣",""),"⌵",""),"－",""),"-","")," ",""),"　","")=UPPER($E3&amp;"")&amp;"DP"))*2+SUMPRODUCT(--(SUBSTITUTE(SUBSTITUTE(SUBSTITUTE(SUBSTITUTE(SUBSTITUTE(SUBSTITUTE(SUBSTITUTE(UPPER($AE$23:$AG$40&amp;""),"⌢",""),"⌣",""),"⌵",""),"－",""),"-","")," ",""),"　","")="DP"&amp;UPPER($E3&amp;"")))*2+SUMPRODUCT(--(SUBSTITUTE(SUBSTITUTE(SUBSTITUTE(SUBSTITUTE(SUBSTITUTE(SUBSTITUTE(SUBSTITUTE(UPPER($AE$23:$AG$40&amp;""),"⌢",""),"⌣",""),"⌵",""),"－",""),"-","")," ",""),"　","")=UPPER($E3&amp;"")&amp;"TP"))*3+SUMPRODUCT(--(SUBSTITUTE(SUBSTITUTE(SUBSTITUTE(SUBSTITUTE(SUBSTITUTE(SUBSTITUTE(SUBSTITUTE(UPPER($AE$23:$AG$40&amp;""),"⌢",""),"⌣",""),"⌵",""),"－",""),"-","")," ",""),"　","")="TP"&amp;UPPER($E3&amp;"")))*3)</f>
        <v>1</v>
      </c>
      <c r="B3" s="58"/>
      <c r="C3" s="58"/>
      <c r="D3" s="275">
        <v>1</v>
      </c>
      <c r="E3" s="62" t="s">
        <v>166</v>
      </c>
      <c r="F3" s="48" t="s">
        <v>72</v>
      </c>
      <c r="G3" s="21" t="s">
        <v>183</v>
      </c>
      <c r="H3" s="15"/>
      <c r="I3" s="16"/>
      <c r="J3" s="246"/>
      <c r="K3" s="21"/>
      <c r="L3" s="15" t="s">
        <v>183</v>
      </c>
      <c r="M3" s="16"/>
      <c r="N3" s="246"/>
      <c r="O3" s="21"/>
      <c r="P3" s="63"/>
      <c r="Q3" s="47"/>
      <c r="R3" s="246"/>
      <c r="S3" s="21"/>
      <c r="T3" s="15" t="s">
        <v>183</v>
      </c>
      <c r="U3" s="16"/>
      <c r="V3" s="246"/>
      <c r="W3" s="21"/>
      <c r="X3" s="15" t="inlineStr">
        <is>
          <t>R ⌣</t>
        </is>
      </c>
      <c r="Y3" s="16"/>
      <c r="Z3" s="246"/>
      <c r="AA3" s="21"/>
      <c r="AB3" s="15"/>
      <c r="AC3" s="16"/>
      <c r="AD3" s="246"/>
      <c r="AE3" s="15"/>
      <c r="AF3" s="15"/>
      <c r="AG3" s="16"/>
      <c r="AH3" s="246"/>
      <c r="AI3" s="44">
        <f>COUNTA(G3:I3,K3:M3,O3:Q3,S3:U3,W3:Y3,AA3:AC3,AE3:AG3)</f>
        <v>4</v>
      </c>
      <c r="AJ3" s="44">
        <f>SUMPRODUCT(--(SUBSTITUTE(SUBSTITUTE(SUBSTITUTE(SUBSTITUTE(SUBSTITUTE(SUBSTITUTE(SUBSTITUTE(UPPER(G3:AG3&amp;""),"⌢",""),"⌣",""),"⌵",""),"－",""),"-","")," ",""),"　","")="R"))+SUMPRODUCT(--(SUBSTITUTE(SUBSTITUTE(SUBSTITUTE(SUBSTITUTE(SUBSTITUTE(SUBSTITUTE(SUBSTITUTE(UPPER(G3:AG3&amp;""),"⌢",""),"⌣",""),"⌵",""),"－",""),"-","")," ",""),"　","")="HR"))*2</f>
        <v>1</v>
      </c>
      <c r="AK3" s="44">
        <f>COUNTIF(G3:AG3,"K")</f>
        <v>3</v>
      </c>
      <c r="AL3" s="44">
        <f>$A3</f>
        <v>1</v>
      </c>
      <c r="AM3" s="65" t="s">
        <v>20</v>
      </c>
      <c r="AO3" s="13" t="s">
        <v>17</v>
      </c>
      <c r="AP3" s="19" t="s">
        <v>4</v>
      </c>
      <c r="AQ3" s="36" t="s">
        <v>24</v>
      </c>
      <c r="AR3" s="34" t="s">
        <v>10</v>
      </c>
      <c r="AS3" s="35" t="s">
        <v>6</v>
      </c>
      <c r="AT3" s="37" t="s">
        <v>68</v>
      </c>
      <c r="AV3" t="s">
        <v>94</v>
      </c>
      <c r="AW3" s="1"/>
      <c r="AX3" s="113" t="s">
        <v>95</v>
      </c>
      <c r="AY3" s="29"/>
      <c r="AZ3" s="29"/>
      <c r="BA3" s="29"/>
      <c r="BB3" s="29"/>
    </row>
    <row r="4" spans="1:54" ht="15" customHeight="1">
      <c r="A4" s="52">
        <f>IF($E4="",0,SUMPRODUCT(--(SUBSTITUTE(SUBSTITUTE(SUBSTITUTE(SUBSTITUTE(SUBSTITUTE(SUBSTITUTE(SUBSTITUTE(UPPER($G$23:$I$40&amp;""),"⌢",""),"⌣",""),"⌵",""),"－",""),"-","")," ",""),"　","")=UPPER($E4&amp;"")))+SUMPRODUCT(--(SUBSTITUTE(SUBSTITUTE(SUBSTITUTE(SUBSTITUTE(SUBSTITUTE(SUBSTITUTE(SUBSTITUTE(UPPER($G$23:$I$40&amp;""),"⌢",""),"⌣",""),"⌵",""),"－",""),"-","")," ",""),"　","")=UPPER($E4&amp;"")&amp;"DP"))*2+SUMPRODUCT(--(SUBSTITUTE(SUBSTITUTE(SUBSTITUTE(SUBSTITUTE(SUBSTITUTE(SUBSTITUTE(SUBSTITUTE(UPPER($G$23:$I$40&amp;""),"⌢",""),"⌣",""),"⌵",""),"－",""),"-","")," ",""),"　","")="DP"&amp;UPPER($E4&amp;"")))*2+SUMPRODUCT(--(SUBSTITUTE(SUBSTITUTE(SUBSTITUTE(SUBSTITUTE(SUBSTITUTE(SUBSTITUTE(SUBSTITUTE(UPPER($G$23:$I$40&amp;""),"⌢",""),"⌣",""),"⌵",""),"－",""),"-","")," ",""),"　","")=UPPER($E4&amp;"")&amp;"TP"))*3+SUMPRODUCT(--(SUBSTITUTE(SUBSTITUTE(SUBSTITUTE(SUBSTITUTE(SUBSTITUTE(SUBSTITUTE(SUBSTITUTE(UPPER($G$23:$I$40&amp;""),"⌢",""),"⌣",""),"⌵",""),"－",""),"-","")," ",""),"　","")="TP"&amp;UPPER($E4&amp;"")))*3+SUMPRODUCT(--(SUBSTITUTE(SUBSTITUTE(SUBSTITUTE(SUBSTITUTE(SUBSTITUTE(SUBSTITUTE(SUBSTITUTE(UPPER($K$23:$M$40&amp;""),"⌢",""),"⌣",""),"⌵",""),"－",""),"-","")," ",""),"　","")=UPPER($E4&amp;"")))+SUMPRODUCT(--(SUBSTITUTE(SUBSTITUTE(SUBSTITUTE(SUBSTITUTE(SUBSTITUTE(SUBSTITUTE(SUBSTITUTE(UPPER($K$23:$M$40&amp;""),"⌢",""),"⌣",""),"⌵",""),"－",""),"-","")," ",""),"　","")=UPPER($E4&amp;"")&amp;"DP"))*2+SUMPRODUCT(--(SUBSTITUTE(SUBSTITUTE(SUBSTITUTE(SUBSTITUTE(SUBSTITUTE(SUBSTITUTE(SUBSTITUTE(UPPER($K$23:$M$40&amp;""),"⌢",""),"⌣",""),"⌵",""),"－",""),"-","")," ",""),"　","")="DP"&amp;UPPER($E4&amp;"")))*2+SUMPRODUCT(--(SUBSTITUTE(SUBSTITUTE(SUBSTITUTE(SUBSTITUTE(SUBSTITUTE(SUBSTITUTE(SUBSTITUTE(UPPER($K$23:$M$40&amp;""),"⌢",""),"⌣",""),"⌵",""),"－",""),"-","")," ",""),"　","")=UPPER($E4&amp;"")&amp;"TP"))*3+SUMPRODUCT(--(SUBSTITUTE(SUBSTITUTE(SUBSTITUTE(SUBSTITUTE(SUBSTITUTE(SUBSTITUTE(SUBSTITUTE(UPPER($K$23:$M$40&amp;""),"⌢",""),"⌣",""),"⌵",""),"－",""),"-","")," ",""),"　","")="TP"&amp;UPPER($E4&amp;"")))*3+SUMPRODUCT(--(SUBSTITUTE(SUBSTITUTE(SUBSTITUTE(SUBSTITUTE(SUBSTITUTE(SUBSTITUTE(SUBSTITUTE(UPPER($O$23:$Q$40&amp;""),"⌢",""),"⌣",""),"⌵",""),"－",""),"-","")," ",""),"　","")=UPPER($E4&amp;"")))+SUMPRODUCT(--(SUBSTITUTE(SUBSTITUTE(SUBSTITUTE(SUBSTITUTE(SUBSTITUTE(SUBSTITUTE(SUBSTITUTE(UPPER($O$23:$Q$40&amp;""),"⌢",""),"⌣",""),"⌵",""),"－",""),"-","")," ",""),"　","")=UPPER($E4&amp;"")&amp;"DP"))*2+SUMPRODUCT(--(SUBSTITUTE(SUBSTITUTE(SUBSTITUTE(SUBSTITUTE(SUBSTITUTE(SUBSTITUTE(SUBSTITUTE(UPPER($O$23:$Q$40&amp;""),"⌢",""),"⌣",""),"⌵",""),"－",""),"-","")," ",""),"　","")="DP"&amp;UPPER($E4&amp;"")))*2+SUMPRODUCT(--(SUBSTITUTE(SUBSTITUTE(SUBSTITUTE(SUBSTITUTE(SUBSTITUTE(SUBSTITUTE(SUBSTITUTE(UPPER($O$23:$Q$40&amp;""),"⌢",""),"⌣",""),"⌵",""),"－",""),"-","")," ",""),"　","")=UPPER($E4&amp;"")&amp;"TP"))*3+SUMPRODUCT(--(SUBSTITUTE(SUBSTITUTE(SUBSTITUTE(SUBSTITUTE(SUBSTITUTE(SUBSTITUTE(SUBSTITUTE(UPPER($O$23:$Q$40&amp;""),"⌢",""),"⌣",""),"⌵",""),"－",""),"-","")," ",""),"　","")="TP"&amp;UPPER($E4&amp;"")))*3+SUMPRODUCT(--(SUBSTITUTE(SUBSTITUTE(SUBSTITUTE(SUBSTITUTE(SUBSTITUTE(SUBSTITUTE(SUBSTITUTE(UPPER($S$23:$U$40&amp;""),"⌢",""),"⌣",""),"⌵",""),"－",""),"-","")," ",""),"　","")=UPPER($E4&amp;"")))+SUMPRODUCT(--(SUBSTITUTE(SUBSTITUTE(SUBSTITUTE(SUBSTITUTE(SUBSTITUTE(SUBSTITUTE(SUBSTITUTE(UPPER($S$23:$U$40&amp;""),"⌢",""),"⌣",""),"⌵",""),"－",""),"-","")," ",""),"　","")=UPPER($E4&amp;"")&amp;"DP"))*2+SUMPRODUCT(--(SUBSTITUTE(SUBSTITUTE(SUBSTITUTE(SUBSTITUTE(SUBSTITUTE(SUBSTITUTE(SUBSTITUTE(UPPER($S$23:$U$40&amp;""),"⌢",""),"⌣",""),"⌵",""),"－",""),"-","")," ",""),"　","")="DP"&amp;UPPER($E4&amp;"")))*2+SUMPRODUCT(--(SUBSTITUTE(SUBSTITUTE(SUBSTITUTE(SUBSTITUTE(SUBSTITUTE(SUBSTITUTE(SUBSTITUTE(UPPER($S$23:$U$40&amp;""),"⌢",""),"⌣",""),"⌵",""),"－",""),"-","")," ",""),"　","")=UPPER($E4&amp;"")&amp;"TP"))*3+SUMPRODUCT(--(SUBSTITUTE(SUBSTITUTE(SUBSTITUTE(SUBSTITUTE(SUBSTITUTE(SUBSTITUTE(SUBSTITUTE(UPPER($S$23:$U$40&amp;""),"⌢",""),"⌣",""),"⌵",""),"－",""),"-","")," ",""),"　","")="TP"&amp;UPPER($E4&amp;"")))*3+SUMPRODUCT(--(SUBSTITUTE(SUBSTITUTE(SUBSTITUTE(SUBSTITUTE(SUBSTITUTE(SUBSTITUTE(SUBSTITUTE(UPPER($W$23:$Y$40&amp;""),"⌢",""),"⌣",""),"⌵",""),"－",""),"-","")," ",""),"　","")=UPPER($E4&amp;"")))+SUMPRODUCT(--(SUBSTITUTE(SUBSTITUTE(SUBSTITUTE(SUBSTITUTE(SUBSTITUTE(SUBSTITUTE(SUBSTITUTE(UPPER($W$23:$Y$40&amp;""),"⌢",""),"⌣",""),"⌵",""),"－",""),"-","")," ",""),"　","")=UPPER($E4&amp;"")&amp;"DP"))*2+SUMPRODUCT(--(SUBSTITUTE(SUBSTITUTE(SUBSTITUTE(SUBSTITUTE(SUBSTITUTE(SUBSTITUTE(SUBSTITUTE(UPPER($W$23:$Y$40&amp;""),"⌢",""),"⌣",""),"⌵",""),"－",""),"-","")," ",""),"　","")="DP"&amp;UPPER($E4&amp;"")))*2+SUMPRODUCT(--(SUBSTITUTE(SUBSTITUTE(SUBSTITUTE(SUBSTITUTE(SUBSTITUTE(SUBSTITUTE(SUBSTITUTE(UPPER($W$23:$Y$40&amp;""),"⌢",""),"⌣",""),"⌵",""),"－",""),"-","")," ",""),"　","")=UPPER($E4&amp;"")&amp;"TP"))*3+SUMPRODUCT(--(SUBSTITUTE(SUBSTITUTE(SUBSTITUTE(SUBSTITUTE(SUBSTITUTE(SUBSTITUTE(SUBSTITUTE(UPPER($W$23:$Y$40&amp;""),"⌢",""),"⌣",""),"⌵",""),"－",""),"-","")," ",""),"　","")="TP"&amp;UPPER($E4&amp;"")))*3+SUMPRODUCT(--(SUBSTITUTE(SUBSTITUTE(SUBSTITUTE(SUBSTITUTE(SUBSTITUTE(SUBSTITUTE(SUBSTITUTE(UPPER($AA$23:$AC$40&amp;""),"⌢",""),"⌣",""),"⌵",""),"－",""),"-","")," ",""),"　","")=UPPER($E4&amp;"")))+SUMPRODUCT(--(SUBSTITUTE(SUBSTITUTE(SUBSTITUTE(SUBSTITUTE(SUBSTITUTE(SUBSTITUTE(SUBSTITUTE(UPPER($AA$23:$AC$40&amp;""),"⌢",""),"⌣",""),"⌵",""),"－",""),"-","")," ",""),"　","")=UPPER($E4&amp;"")&amp;"DP"))*2+SUMPRODUCT(--(SUBSTITUTE(SUBSTITUTE(SUBSTITUTE(SUBSTITUTE(SUBSTITUTE(SUBSTITUTE(SUBSTITUTE(UPPER($AA$23:$AC$40&amp;""),"⌢",""),"⌣",""),"⌵",""),"－",""),"-","")," ",""),"　","")="DP"&amp;UPPER($E4&amp;"")))*2+SUMPRODUCT(--(SUBSTITUTE(SUBSTITUTE(SUBSTITUTE(SUBSTITUTE(SUBSTITUTE(SUBSTITUTE(SUBSTITUTE(UPPER($AA$23:$AC$40&amp;""),"⌢",""),"⌣",""),"⌵",""),"－",""),"-","")," ",""),"　","")=UPPER($E4&amp;"")&amp;"TP"))*3+SUMPRODUCT(--(SUBSTITUTE(SUBSTITUTE(SUBSTITUTE(SUBSTITUTE(SUBSTITUTE(SUBSTITUTE(SUBSTITUTE(UPPER($AA$23:$AC$40&amp;""),"⌢",""),"⌣",""),"⌵",""),"－",""),"-","")," ",""),"　","")="TP"&amp;UPPER($E4&amp;"")))*3+SUMPRODUCT(--(SUBSTITUTE(SUBSTITUTE(SUBSTITUTE(SUBSTITUTE(SUBSTITUTE(SUBSTITUTE(SUBSTITUTE(UPPER($AE$23:$AG$40&amp;""),"⌢",""),"⌣",""),"⌵",""),"－",""),"-","")," ",""),"　","")=UPPER($E4&amp;"")))+SUMPRODUCT(--(SUBSTITUTE(SUBSTITUTE(SUBSTITUTE(SUBSTITUTE(SUBSTITUTE(SUBSTITUTE(SUBSTITUTE(UPPER($AE$23:$AG$40&amp;""),"⌢",""),"⌣",""),"⌵",""),"－",""),"-","")," ",""),"　","")=UPPER($E4&amp;"")&amp;"DP"))*2+SUMPRODUCT(--(SUBSTITUTE(SUBSTITUTE(SUBSTITUTE(SUBSTITUTE(SUBSTITUTE(SUBSTITUTE(SUBSTITUTE(UPPER($AE$23:$AG$40&amp;""),"⌢",""),"⌣",""),"⌵",""),"－",""),"-","")," ",""),"　","")="DP"&amp;UPPER($E4&amp;"")))*2+SUMPRODUCT(--(SUBSTITUTE(SUBSTITUTE(SUBSTITUTE(SUBSTITUTE(SUBSTITUTE(SUBSTITUTE(SUBSTITUTE(UPPER($AE$23:$AG$40&amp;""),"⌢",""),"⌣",""),"⌵",""),"－",""),"-","")," ",""),"　","")=UPPER($E4&amp;"")&amp;"TP"))*3+SUMPRODUCT(--(SUBSTITUTE(SUBSTITUTE(SUBSTITUTE(SUBSTITUTE(SUBSTITUTE(SUBSTITUTE(SUBSTITUTE(UPPER($AE$23:$AG$40&amp;""),"⌢",""),"⌣",""),"⌵",""),"－",""),"-","")," ",""),"　","")="TP"&amp;UPPER($E4&amp;"")))*3)</f>
        <v>0</v>
      </c>
      <c r="B4" s="52"/>
      <c r="C4" s="58"/>
      <c r="D4" s="275"/>
      <c r="E4" s="61"/>
      <c r="F4" s="49"/>
      <c r="G4" s="22"/>
      <c r="H4" s="3"/>
      <c r="I4" s="6"/>
      <c r="J4" s="8"/>
      <c r="K4" s="22"/>
      <c r="L4" s="3"/>
      <c r="M4" s="6"/>
      <c r="N4" s="8"/>
      <c r="O4" s="22"/>
      <c r="P4" s="3"/>
      <c r="Q4" s="6"/>
      <c r="R4" s="8"/>
      <c r="S4" s="22"/>
      <c r="T4" s="3"/>
      <c r="U4" s="6"/>
      <c r="V4" s="8"/>
      <c r="W4" s="22"/>
      <c r="X4" s="3"/>
      <c r="Y4" s="6"/>
      <c r="Z4" s="8"/>
      <c r="AA4" s="22"/>
      <c r="AB4" s="3"/>
      <c r="AC4" s="6"/>
      <c r="AD4" s="8"/>
      <c r="AE4" s="3"/>
      <c r="AF4" s="3"/>
      <c r="AG4" s="6"/>
      <c r="AH4" s="8"/>
      <c r="AI4" s="44">
        <f t="shared" ref="AI4:AI20" si="2">COUNTA(G4:I4,K4:M4,O4:Q4,S4:U4,W4:Y4,AA4:AC4,AE4:AG4)</f>
        <v>0</v>
      </c>
      <c r="AJ4" s="44">
        <f>SUMPRODUCT(--(SUBSTITUTE(SUBSTITUTE(SUBSTITUTE(SUBSTITUTE(SUBSTITUTE(SUBSTITUTE(SUBSTITUTE(UPPER(G4:AG4&amp;""),"⌢",""),"⌣",""),"⌵",""),"－",""),"-","")," ",""),"　","")="R"))+SUMPRODUCT(--(SUBSTITUTE(SUBSTITUTE(SUBSTITUTE(SUBSTITUTE(SUBSTITUTE(SUBSTITUTE(SUBSTITUTE(UPPER(G4:AG4&amp;""),"⌢",""),"⌣",""),"⌵",""),"－",""),"-","")," ",""),"　","")="HR"))*2</f>
        <v>0</v>
      </c>
      <c r="AK4" s="44">
        <f t="shared" ref="AK4:AK20" si="4">COUNTIF(G4:AG4,"K")</f>
        <v>0</v>
      </c>
      <c r="AL4" s="44">
        <f>$A4</f>
        <v>0</v>
      </c>
      <c r="AM4" s="66" t="s">
        <v>35</v>
      </c>
      <c r="AO4" s="58">
        <v>8</v>
      </c>
      <c r="AP4" s="1" t="str" cm="1">
        <f t="array" ref="AP4:AP10">_xlfn.UNIQUE(SUBSTITUTE(SUBSTITUTE(F3:F20," DF",""),"DF",""))</f>
        <v>陳璽帆</v>
      </c>
      <c r="AQ4" s="58">
        <f>SUMIF($F$3:$F$20,AP4,$AI$3:$AI$20)+SUMIF($F$3:$F$20,AP4&amp;" DF",$AI$3:$AI$20)+SUMIF($F$3:$F$20,AP4&amp;"DF",$AI$3:$AI$20)</f>
        <v>4</v>
      </c>
      <c r="AR4" s="74">
        <f>SUMIF($F$3:$F$20,AP4,$AJ$3:$AJ$20)+SUMIF($F$3:$F$20,AP4&amp;" DF",$AJ$3:$AJ$20)+SUMIF($F$3:$F$20,AP4&amp;"DF",$AJ$3:$AJ$20)</f>
        <v>1</v>
      </c>
      <c r="AS4" s="74">
        <f>SUMIF($F$3:$F$20,AP4,$AK$3:$AK$20)+SUMIF($F$3:$F$20,AP4&amp;" DF",$AK$3:$AK$20)+SUMIF($F$3:$F$20,AP4&amp;"DF",$AK$3:$AK$20)</f>
        <v>3</v>
      </c>
      <c r="AT4" s="74">
        <f>SUMIF($F$3:$F$20,AP4,$AL$3:$AL$20)+SUMIF($F$3:$F$20,AP4&amp;" DF",$AL$3:$AL$20)+SUMIF($F$3:$F$20,AP4&amp;"DF",$AL$3:$AL$20)</f>
        <v>1</v>
      </c>
      <c r="AV4" s="202" t="s">
        <v>31</v>
      </c>
      <c r="AW4" s="200" t="s">
        <v>24</v>
      </c>
      <c r="AX4" s="203" t="s">
        <v>10</v>
      </c>
      <c r="AY4" s="204" t="s">
        <v>6</v>
      </c>
    </row>
    <row r="5" spans="1:54" ht="15" customHeight="1">
      <c r="A5" s="52">
        <f>IF($E5="",0,SUMPRODUCT(--(SUBSTITUTE(SUBSTITUTE(SUBSTITUTE(SUBSTITUTE(SUBSTITUTE(SUBSTITUTE(SUBSTITUTE(UPPER($G$23:$I$40&amp;""),"⌢",""),"⌣",""),"⌵",""),"－",""),"-","")," ",""),"　","")=UPPER($E5&amp;"")))+SUMPRODUCT(--(SUBSTITUTE(SUBSTITUTE(SUBSTITUTE(SUBSTITUTE(SUBSTITUTE(SUBSTITUTE(SUBSTITUTE(UPPER($G$23:$I$40&amp;""),"⌢",""),"⌣",""),"⌵",""),"－",""),"-","")," ",""),"　","")=UPPER($E5&amp;"")&amp;"DP"))*2+SUMPRODUCT(--(SUBSTITUTE(SUBSTITUTE(SUBSTITUTE(SUBSTITUTE(SUBSTITUTE(SUBSTITUTE(SUBSTITUTE(UPPER($G$23:$I$40&amp;""),"⌢",""),"⌣",""),"⌵",""),"－",""),"-","")," ",""),"　","")="DP"&amp;UPPER($E5&amp;"")))*2+SUMPRODUCT(--(SUBSTITUTE(SUBSTITUTE(SUBSTITUTE(SUBSTITUTE(SUBSTITUTE(SUBSTITUTE(SUBSTITUTE(UPPER($G$23:$I$40&amp;""),"⌢",""),"⌣",""),"⌵",""),"－",""),"-","")," ",""),"　","")=UPPER($E5&amp;"")&amp;"TP"))*3+SUMPRODUCT(--(SUBSTITUTE(SUBSTITUTE(SUBSTITUTE(SUBSTITUTE(SUBSTITUTE(SUBSTITUTE(SUBSTITUTE(UPPER($G$23:$I$40&amp;""),"⌢",""),"⌣",""),"⌵",""),"－",""),"-","")," ",""),"　","")="TP"&amp;UPPER($E5&amp;"")))*3+SUMPRODUCT(--(SUBSTITUTE(SUBSTITUTE(SUBSTITUTE(SUBSTITUTE(SUBSTITUTE(SUBSTITUTE(SUBSTITUTE(UPPER($K$23:$M$40&amp;""),"⌢",""),"⌣",""),"⌵",""),"－",""),"-","")," ",""),"　","")=UPPER($E5&amp;"")))+SUMPRODUCT(--(SUBSTITUTE(SUBSTITUTE(SUBSTITUTE(SUBSTITUTE(SUBSTITUTE(SUBSTITUTE(SUBSTITUTE(UPPER($K$23:$M$40&amp;""),"⌢",""),"⌣",""),"⌵",""),"－",""),"-","")," ",""),"　","")=UPPER($E5&amp;"")&amp;"DP"))*2+SUMPRODUCT(--(SUBSTITUTE(SUBSTITUTE(SUBSTITUTE(SUBSTITUTE(SUBSTITUTE(SUBSTITUTE(SUBSTITUTE(UPPER($K$23:$M$40&amp;""),"⌢",""),"⌣",""),"⌵",""),"－",""),"-","")," ",""),"　","")="DP"&amp;UPPER($E5&amp;"")))*2+SUMPRODUCT(--(SUBSTITUTE(SUBSTITUTE(SUBSTITUTE(SUBSTITUTE(SUBSTITUTE(SUBSTITUTE(SUBSTITUTE(UPPER($K$23:$M$40&amp;""),"⌢",""),"⌣",""),"⌵",""),"－",""),"-","")," ",""),"　","")=UPPER($E5&amp;"")&amp;"TP"))*3+SUMPRODUCT(--(SUBSTITUTE(SUBSTITUTE(SUBSTITUTE(SUBSTITUTE(SUBSTITUTE(SUBSTITUTE(SUBSTITUTE(UPPER($K$23:$M$40&amp;""),"⌢",""),"⌣",""),"⌵",""),"－",""),"-","")," ",""),"　","")="TP"&amp;UPPER($E5&amp;"")))*3+SUMPRODUCT(--(SUBSTITUTE(SUBSTITUTE(SUBSTITUTE(SUBSTITUTE(SUBSTITUTE(SUBSTITUTE(SUBSTITUTE(UPPER($O$23:$Q$40&amp;""),"⌢",""),"⌣",""),"⌵",""),"－",""),"-","")," ",""),"　","")=UPPER($E5&amp;"")))+SUMPRODUCT(--(SUBSTITUTE(SUBSTITUTE(SUBSTITUTE(SUBSTITUTE(SUBSTITUTE(SUBSTITUTE(SUBSTITUTE(UPPER($O$23:$Q$40&amp;""),"⌢",""),"⌣",""),"⌵",""),"－",""),"-","")," ",""),"　","")=UPPER($E5&amp;"")&amp;"DP"))*2+SUMPRODUCT(--(SUBSTITUTE(SUBSTITUTE(SUBSTITUTE(SUBSTITUTE(SUBSTITUTE(SUBSTITUTE(SUBSTITUTE(UPPER($O$23:$Q$40&amp;""),"⌢",""),"⌣",""),"⌵",""),"－",""),"-","")," ",""),"　","")="DP"&amp;UPPER($E5&amp;"")))*2+SUMPRODUCT(--(SUBSTITUTE(SUBSTITUTE(SUBSTITUTE(SUBSTITUTE(SUBSTITUTE(SUBSTITUTE(SUBSTITUTE(UPPER($O$23:$Q$40&amp;""),"⌢",""),"⌣",""),"⌵",""),"－",""),"-","")," ",""),"　","")=UPPER($E5&amp;"")&amp;"TP"))*3+SUMPRODUCT(--(SUBSTITUTE(SUBSTITUTE(SUBSTITUTE(SUBSTITUTE(SUBSTITUTE(SUBSTITUTE(SUBSTITUTE(UPPER($O$23:$Q$40&amp;""),"⌢",""),"⌣",""),"⌵",""),"－",""),"-","")," ",""),"　","")="TP"&amp;UPPER($E5&amp;"")))*3+SUMPRODUCT(--(SUBSTITUTE(SUBSTITUTE(SUBSTITUTE(SUBSTITUTE(SUBSTITUTE(SUBSTITUTE(SUBSTITUTE(UPPER($S$23:$U$40&amp;""),"⌢",""),"⌣",""),"⌵",""),"－",""),"-","")," ",""),"　","")=UPPER($E5&amp;"")))+SUMPRODUCT(--(SUBSTITUTE(SUBSTITUTE(SUBSTITUTE(SUBSTITUTE(SUBSTITUTE(SUBSTITUTE(SUBSTITUTE(UPPER($S$23:$U$40&amp;""),"⌢",""),"⌣",""),"⌵",""),"－",""),"-","")," ",""),"　","")=UPPER($E5&amp;"")&amp;"DP"))*2+SUMPRODUCT(--(SUBSTITUTE(SUBSTITUTE(SUBSTITUTE(SUBSTITUTE(SUBSTITUTE(SUBSTITUTE(SUBSTITUTE(UPPER($S$23:$U$40&amp;""),"⌢",""),"⌣",""),"⌵",""),"－",""),"-","")," ",""),"　","")="DP"&amp;UPPER($E5&amp;"")))*2+SUMPRODUCT(--(SUBSTITUTE(SUBSTITUTE(SUBSTITUTE(SUBSTITUTE(SUBSTITUTE(SUBSTITUTE(SUBSTITUTE(UPPER($S$23:$U$40&amp;""),"⌢",""),"⌣",""),"⌵",""),"－",""),"-","")," ",""),"　","")=UPPER($E5&amp;"")&amp;"TP"))*3+SUMPRODUCT(--(SUBSTITUTE(SUBSTITUTE(SUBSTITUTE(SUBSTITUTE(SUBSTITUTE(SUBSTITUTE(SUBSTITUTE(UPPER($S$23:$U$40&amp;""),"⌢",""),"⌣",""),"⌵",""),"－",""),"-","")," ",""),"　","")="TP"&amp;UPPER($E5&amp;"")))*3+SUMPRODUCT(--(SUBSTITUTE(SUBSTITUTE(SUBSTITUTE(SUBSTITUTE(SUBSTITUTE(SUBSTITUTE(SUBSTITUTE(UPPER($W$23:$Y$40&amp;""),"⌢",""),"⌣",""),"⌵",""),"－",""),"-","")," ",""),"　","")=UPPER($E5&amp;"")))+SUMPRODUCT(--(SUBSTITUTE(SUBSTITUTE(SUBSTITUTE(SUBSTITUTE(SUBSTITUTE(SUBSTITUTE(SUBSTITUTE(UPPER($W$23:$Y$40&amp;""),"⌢",""),"⌣",""),"⌵",""),"－",""),"-","")," ",""),"　","")=UPPER($E5&amp;"")&amp;"DP"))*2+SUMPRODUCT(--(SUBSTITUTE(SUBSTITUTE(SUBSTITUTE(SUBSTITUTE(SUBSTITUTE(SUBSTITUTE(SUBSTITUTE(UPPER($W$23:$Y$40&amp;""),"⌢",""),"⌣",""),"⌵",""),"－",""),"-","")," ",""),"　","")="DP"&amp;UPPER($E5&amp;"")))*2+SUMPRODUCT(--(SUBSTITUTE(SUBSTITUTE(SUBSTITUTE(SUBSTITUTE(SUBSTITUTE(SUBSTITUTE(SUBSTITUTE(UPPER($W$23:$Y$40&amp;""),"⌢",""),"⌣",""),"⌵",""),"－",""),"-","")," ",""),"　","")=UPPER($E5&amp;"")&amp;"TP"))*3+SUMPRODUCT(--(SUBSTITUTE(SUBSTITUTE(SUBSTITUTE(SUBSTITUTE(SUBSTITUTE(SUBSTITUTE(SUBSTITUTE(UPPER($W$23:$Y$40&amp;""),"⌢",""),"⌣",""),"⌵",""),"－",""),"-","")," ",""),"　","")="TP"&amp;UPPER($E5&amp;"")))*3+SUMPRODUCT(--(SUBSTITUTE(SUBSTITUTE(SUBSTITUTE(SUBSTITUTE(SUBSTITUTE(SUBSTITUTE(SUBSTITUTE(UPPER($AA$23:$AC$40&amp;""),"⌢",""),"⌣",""),"⌵",""),"－",""),"-","")," ",""),"　","")=UPPER($E5&amp;"")))+SUMPRODUCT(--(SUBSTITUTE(SUBSTITUTE(SUBSTITUTE(SUBSTITUTE(SUBSTITUTE(SUBSTITUTE(SUBSTITUTE(UPPER($AA$23:$AC$40&amp;""),"⌢",""),"⌣",""),"⌵",""),"－",""),"-","")," ",""),"　","")=UPPER($E5&amp;"")&amp;"DP"))*2+SUMPRODUCT(--(SUBSTITUTE(SUBSTITUTE(SUBSTITUTE(SUBSTITUTE(SUBSTITUTE(SUBSTITUTE(SUBSTITUTE(UPPER($AA$23:$AC$40&amp;""),"⌢",""),"⌣",""),"⌵",""),"－",""),"-","")," ",""),"　","")="DP"&amp;UPPER($E5&amp;"")))*2+SUMPRODUCT(--(SUBSTITUTE(SUBSTITUTE(SUBSTITUTE(SUBSTITUTE(SUBSTITUTE(SUBSTITUTE(SUBSTITUTE(UPPER($AA$23:$AC$40&amp;""),"⌢",""),"⌣",""),"⌵",""),"－",""),"-","")," ",""),"　","")=UPPER($E5&amp;"")&amp;"TP"))*3+SUMPRODUCT(--(SUBSTITUTE(SUBSTITUTE(SUBSTITUTE(SUBSTITUTE(SUBSTITUTE(SUBSTITUTE(SUBSTITUTE(UPPER($AA$23:$AC$40&amp;""),"⌢",""),"⌣",""),"⌵",""),"－",""),"-","")," ",""),"　","")="TP"&amp;UPPER($E5&amp;"")))*3+SUMPRODUCT(--(SUBSTITUTE(SUBSTITUTE(SUBSTITUTE(SUBSTITUTE(SUBSTITUTE(SUBSTITUTE(SUBSTITUTE(UPPER($AE$23:$AG$40&amp;""),"⌢",""),"⌣",""),"⌵",""),"－",""),"-","")," ",""),"　","")=UPPER($E5&amp;"")))+SUMPRODUCT(--(SUBSTITUTE(SUBSTITUTE(SUBSTITUTE(SUBSTITUTE(SUBSTITUTE(SUBSTITUTE(SUBSTITUTE(UPPER($AE$23:$AG$40&amp;""),"⌢",""),"⌣",""),"⌵",""),"－",""),"-","")," ",""),"　","")=UPPER($E5&amp;"")&amp;"DP"))*2+SUMPRODUCT(--(SUBSTITUTE(SUBSTITUTE(SUBSTITUTE(SUBSTITUTE(SUBSTITUTE(SUBSTITUTE(SUBSTITUTE(UPPER($AE$23:$AG$40&amp;""),"⌢",""),"⌣",""),"⌵",""),"－",""),"-","")," ",""),"　","")="DP"&amp;UPPER($E5&amp;"")))*2+SUMPRODUCT(--(SUBSTITUTE(SUBSTITUTE(SUBSTITUTE(SUBSTITUTE(SUBSTITUTE(SUBSTITUTE(SUBSTITUTE(UPPER($AE$23:$AG$40&amp;""),"⌢",""),"⌣",""),"⌵",""),"－",""),"-","")," ",""),"　","")=UPPER($E5&amp;"")&amp;"TP"))*3+SUMPRODUCT(--(SUBSTITUTE(SUBSTITUTE(SUBSTITUTE(SUBSTITUTE(SUBSTITUTE(SUBSTITUTE(SUBSTITUTE(UPPER($AE$23:$AG$40&amp;""),"⌢",""),"⌣",""),"⌵",""),"－",""),"-","")," ",""),"　","")="TP"&amp;UPPER($E5&amp;"")))*3)</f>
        <v>0</v>
      </c>
      <c r="B5" s="52"/>
      <c r="C5" s="58"/>
      <c r="D5" s="276"/>
      <c r="E5" s="61"/>
      <c r="F5" s="49"/>
      <c r="G5" s="23"/>
      <c r="H5" s="4"/>
      <c r="I5" s="7"/>
      <c r="J5" s="8"/>
      <c r="K5" s="23"/>
      <c r="L5" s="4"/>
      <c r="M5" s="7"/>
      <c r="N5" s="8"/>
      <c r="O5" s="23"/>
      <c r="P5" s="4"/>
      <c r="Q5" s="7"/>
      <c r="R5" s="8"/>
      <c r="S5" s="23"/>
      <c r="T5" s="4"/>
      <c r="U5" s="7"/>
      <c r="V5" s="8"/>
      <c r="W5" s="23"/>
      <c r="X5" s="4"/>
      <c r="Y5" s="7"/>
      <c r="Z5" s="8"/>
      <c r="AA5" s="23"/>
      <c r="AB5" s="4"/>
      <c r="AC5" s="7"/>
      <c r="AD5" s="8"/>
      <c r="AE5" s="4"/>
      <c r="AF5" s="4"/>
      <c r="AG5" s="7"/>
      <c r="AH5" s="8"/>
      <c r="AI5" s="44">
        <f t="shared" si="2"/>
        <v>0</v>
      </c>
      <c r="AJ5" s="44">
        <f>SUMPRODUCT(--(SUBSTITUTE(SUBSTITUTE(SUBSTITUTE(SUBSTITUTE(SUBSTITUTE(SUBSTITUTE(SUBSTITUTE(UPPER(G5:AG5&amp;""),"⌢",""),"⌣",""),"⌵",""),"－",""),"-","")," ",""),"　","")="R"))+SUMPRODUCT(--(SUBSTITUTE(SUBSTITUTE(SUBSTITUTE(SUBSTITUTE(SUBSTITUTE(SUBSTITUTE(SUBSTITUTE(UPPER(G5:AG5&amp;""),"⌢",""),"⌣",""),"⌵",""),"－",""),"-","")," ",""),"　","")="HR"))*2</f>
        <v>0</v>
      </c>
      <c r="AK5" s="44">
        <f t="shared" si="4"/>
        <v>0</v>
      </c>
      <c r="AL5" s="44">
        <f>$A5</f>
        <v>0</v>
      </c>
      <c r="AM5" s="67"/>
      <c r="AO5" s="52"/>
      <c r="AP5" s="52" t="str">
        <v/>
      </c>
      <c r="AQ5" s="52">
        <f>SUMIF($F$3:$F$20,AP5,$AI$3:$AI$20)+SUMIF($F$3:$F$20,AP5&amp;" DF",$AI$3:$AI$20)+SUMIF($F$3:$F$20,AP5&amp;"DF",$AI$3:$AI$20)</f>
        <v>0</v>
      </c>
      <c r="AR5" s="73">
        <f>SUMIF($F$3:$F$20,AP5,$AJ$3:$AJ$20)+SUMIF($F$3:$F$20,AP5&amp;" DF",$AJ$3:$AJ$20)+SUMIF($F$3:$F$20,AP5&amp;"DF",$AJ$3:$AJ$20)</f>
        <v>0</v>
      </c>
      <c r="AS5" s="73">
        <f>SUMIF($F$3:$F$20,AP5,$AK$3:$AK$20)+SUMIF($F$3:$F$20,AP5&amp;" DF",$AK$3:$AK$20)+SUMIF($F$3:$F$20,AP5&amp;"DF",$AK$3:$AK$20)</f>
        <v>0</v>
      </c>
      <c r="AT5" s="73">
        <f>SUMIF($F$3:$F$20,AP5,$AL$3:$AL$20)+SUMIF($F$3:$F$20,AP5&amp;" DF",$AL$3:$AL$20)+SUMIF($F$3:$F$20,AP5&amp;"DF",$AL$3:$AL$20)</f>
        <v>0</v>
      </c>
      <c r="AV5" s="195" t="str" cm="1">
        <f t="array" ref="AV5:AV6">_xlfn.UNIQUE(AM4:AM5)</f>
        <v>駱繼宗</v>
      </c>
      <c r="AW5" s="52">
        <v>23</v>
      </c>
      <c r="AX5" s="73">
        <v>5</v>
      </c>
      <c r="AY5" s="191">
        <v>13</v>
      </c>
    </row>
    <row r="6" spans="1:54" ht="15" customHeight="1">
      <c r="A6" s="52">
        <f>IF($E6="",0,SUMPRODUCT(--(SUBSTITUTE(SUBSTITUTE(SUBSTITUTE(SUBSTITUTE(SUBSTITUTE(SUBSTITUTE(SUBSTITUTE(UPPER($G$23:$I$40&amp;""),"⌢",""),"⌣",""),"⌵",""),"－",""),"-","")," ",""),"　","")=UPPER($E6&amp;"")))+SUMPRODUCT(--(SUBSTITUTE(SUBSTITUTE(SUBSTITUTE(SUBSTITUTE(SUBSTITUTE(SUBSTITUTE(SUBSTITUTE(UPPER($G$23:$I$40&amp;""),"⌢",""),"⌣",""),"⌵",""),"－",""),"-","")," ",""),"　","")=UPPER($E6&amp;"")&amp;"DP"))*2+SUMPRODUCT(--(SUBSTITUTE(SUBSTITUTE(SUBSTITUTE(SUBSTITUTE(SUBSTITUTE(SUBSTITUTE(SUBSTITUTE(UPPER($G$23:$I$40&amp;""),"⌢",""),"⌣",""),"⌵",""),"－",""),"-","")," ",""),"　","")="DP"&amp;UPPER($E6&amp;"")))*2+SUMPRODUCT(--(SUBSTITUTE(SUBSTITUTE(SUBSTITUTE(SUBSTITUTE(SUBSTITUTE(SUBSTITUTE(SUBSTITUTE(UPPER($G$23:$I$40&amp;""),"⌢",""),"⌣",""),"⌵",""),"－",""),"-","")," ",""),"　","")=UPPER($E6&amp;"")&amp;"TP"))*3+SUMPRODUCT(--(SUBSTITUTE(SUBSTITUTE(SUBSTITUTE(SUBSTITUTE(SUBSTITUTE(SUBSTITUTE(SUBSTITUTE(UPPER($G$23:$I$40&amp;""),"⌢",""),"⌣",""),"⌵",""),"－",""),"-","")," ",""),"　","")="TP"&amp;UPPER($E6&amp;"")))*3+SUMPRODUCT(--(SUBSTITUTE(SUBSTITUTE(SUBSTITUTE(SUBSTITUTE(SUBSTITUTE(SUBSTITUTE(SUBSTITUTE(UPPER($K$23:$M$40&amp;""),"⌢",""),"⌣",""),"⌵",""),"－",""),"-","")," ",""),"　","")=UPPER($E6&amp;"")))+SUMPRODUCT(--(SUBSTITUTE(SUBSTITUTE(SUBSTITUTE(SUBSTITUTE(SUBSTITUTE(SUBSTITUTE(SUBSTITUTE(UPPER($K$23:$M$40&amp;""),"⌢",""),"⌣",""),"⌵",""),"－",""),"-","")," ",""),"　","")=UPPER($E6&amp;"")&amp;"DP"))*2+SUMPRODUCT(--(SUBSTITUTE(SUBSTITUTE(SUBSTITUTE(SUBSTITUTE(SUBSTITUTE(SUBSTITUTE(SUBSTITUTE(UPPER($K$23:$M$40&amp;""),"⌢",""),"⌣",""),"⌵",""),"－",""),"-","")," ",""),"　","")="DP"&amp;UPPER($E6&amp;"")))*2+SUMPRODUCT(--(SUBSTITUTE(SUBSTITUTE(SUBSTITUTE(SUBSTITUTE(SUBSTITUTE(SUBSTITUTE(SUBSTITUTE(UPPER($K$23:$M$40&amp;""),"⌢",""),"⌣",""),"⌵",""),"－",""),"-","")," ",""),"　","")=UPPER($E6&amp;"")&amp;"TP"))*3+SUMPRODUCT(--(SUBSTITUTE(SUBSTITUTE(SUBSTITUTE(SUBSTITUTE(SUBSTITUTE(SUBSTITUTE(SUBSTITUTE(UPPER($K$23:$M$40&amp;""),"⌢",""),"⌣",""),"⌵",""),"－",""),"-","")," ",""),"　","")="TP"&amp;UPPER($E6&amp;"")))*3+SUMPRODUCT(--(SUBSTITUTE(SUBSTITUTE(SUBSTITUTE(SUBSTITUTE(SUBSTITUTE(SUBSTITUTE(SUBSTITUTE(UPPER($O$23:$Q$40&amp;""),"⌢",""),"⌣",""),"⌵",""),"－",""),"-","")," ",""),"　","")=UPPER($E6&amp;"")))+SUMPRODUCT(--(SUBSTITUTE(SUBSTITUTE(SUBSTITUTE(SUBSTITUTE(SUBSTITUTE(SUBSTITUTE(SUBSTITUTE(UPPER($O$23:$Q$40&amp;""),"⌢",""),"⌣",""),"⌵",""),"－",""),"-","")," ",""),"　","")=UPPER($E6&amp;"")&amp;"DP"))*2+SUMPRODUCT(--(SUBSTITUTE(SUBSTITUTE(SUBSTITUTE(SUBSTITUTE(SUBSTITUTE(SUBSTITUTE(SUBSTITUTE(UPPER($O$23:$Q$40&amp;""),"⌢",""),"⌣",""),"⌵",""),"－",""),"-","")," ",""),"　","")="DP"&amp;UPPER($E6&amp;"")))*2+SUMPRODUCT(--(SUBSTITUTE(SUBSTITUTE(SUBSTITUTE(SUBSTITUTE(SUBSTITUTE(SUBSTITUTE(SUBSTITUTE(UPPER($O$23:$Q$40&amp;""),"⌢",""),"⌣",""),"⌵",""),"－",""),"-","")," ",""),"　","")=UPPER($E6&amp;"")&amp;"TP"))*3+SUMPRODUCT(--(SUBSTITUTE(SUBSTITUTE(SUBSTITUTE(SUBSTITUTE(SUBSTITUTE(SUBSTITUTE(SUBSTITUTE(UPPER($O$23:$Q$40&amp;""),"⌢",""),"⌣",""),"⌵",""),"－",""),"-","")," ",""),"　","")="TP"&amp;UPPER($E6&amp;"")))*3+SUMPRODUCT(--(SUBSTITUTE(SUBSTITUTE(SUBSTITUTE(SUBSTITUTE(SUBSTITUTE(SUBSTITUTE(SUBSTITUTE(UPPER($S$23:$U$40&amp;""),"⌢",""),"⌣",""),"⌵",""),"－",""),"-","")," ",""),"　","")=UPPER($E6&amp;"")))+SUMPRODUCT(--(SUBSTITUTE(SUBSTITUTE(SUBSTITUTE(SUBSTITUTE(SUBSTITUTE(SUBSTITUTE(SUBSTITUTE(UPPER($S$23:$U$40&amp;""),"⌢",""),"⌣",""),"⌵",""),"－",""),"-","")," ",""),"　","")=UPPER($E6&amp;"")&amp;"DP"))*2+SUMPRODUCT(--(SUBSTITUTE(SUBSTITUTE(SUBSTITUTE(SUBSTITUTE(SUBSTITUTE(SUBSTITUTE(SUBSTITUTE(UPPER($S$23:$U$40&amp;""),"⌢",""),"⌣",""),"⌵",""),"－",""),"-","")," ",""),"　","")="DP"&amp;UPPER($E6&amp;"")))*2+SUMPRODUCT(--(SUBSTITUTE(SUBSTITUTE(SUBSTITUTE(SUBSTITUTE(SUBSTITUTE(SUBSTITUTE(SUBSTITUTE(UPPER($S$23:$U$40&amp;""),"⌢",""),"⌣",""),"⌵",""),"－",""),"-","")," ",""),"　","")=UPPER($E6&amp;"")&amp;"TP"))*3+SUMPRODUCT(--(SUBSTITUTE(SUBSTITUTE(SUBSTITUTE(SUBSTITUTE(SUBSTITUTE(SUBSTITUTE(SUBSTITUTE(UPPER($S$23:$U$40&amp;""),"⌢",""),"⌣",""),"⌵",""),"－",""),"-","")," ",""),"　","")="TP"&amp;UPPER($E6&amp;"")))*3+SUMPRODUCT(--(SUBSTITUTE(SUBSTITUTE(SUBSTITUTE(SUBSTITUTE(SUBSTITUTE(SUBSTITUTE(SUBSTITUTE(UPPER($W$23:$Y$40&amp;""),"⌢",""),"⌣",""),"⌵",""),"－",""),"-","")," ",""),"　","")=UPPER($E6&amp;"")))+SUMPRODUCT(--(SUBSTITUTE(SUBSTITUTE(SUBSTITUTE(SUBSTITUTE(SUBSTITUTE(SUBSTITUTE(SUBSTITUTE(UPPER($W$23:$Y$40&amp;""),"⌢",""),"⌣",""),"⌵",""),"－",""),"-","")," ",""),"　","")=UPPER($E6&amp;"")&amp;"DP"))*2+SUMPRODUCT(--(SUBSTITUTE(SUBSTITUTE(SUBSTITUTE(SUBSTITUTE(SUBSTITUTE(SUBSTITUTE(SUBSTITUTE(UPPER($W$23:$Y$40&amp;""),"⌢",""),"⌣",""),"⌵",""),"－",""),"-","")," ",""),"　","")="DP"&amp;UPPER($E6&amp;"")))*2+SUMPRODUCT(--(SUBSTITUTE(SUBSTITUTE(SUBSTITUTE(SUBSTITUTE(SUBSTITUTE(SUBSTITUTE(SUBSTITUTE(UPPER($W$23:$Y$40&amp;""),"⌢",""),"⌣",""),"⌵",""),"－",""),"-","")," ",""),"　","")=UPPER($E6&amp;"")&amp;"TP"))*3+SUMPRODUCT(--(SUBSTITUTE(SUBSTITUTE(SUBSTITUTE(SUBSTITUTE(SUBSTITUTE(SUBSTITUTE(SUBSTITUTE(UPPER($W$23:$Y$40&amp;""),"⌢",""),"⌣",""),"⌵",""),"－",""),"-","")," ",""),"　","")="TP"&amp;UPPER($E6&amp;"")))*3+SUMPRODUCT(--(SUBSTITUTE(SUBSTITUTE(SUBSTITUTE(SUBSTITUTE(SUBSTITUTE(SUBSTITUTE(SUBSTITUTE(UPPER($AA$23:$AC$40&amp;""),"⌢",""),"⌣",""),"⌵",""),"－",""),"-","")," ",""),"　","")=UPPER($E6&amp;"")))+SUMPRODUCT(--(SUBSTITUTE(SUBSTITUTE(SUBSTITUTE(SUBSTITUTE(SUBSTITUTE(SUBSTITUTE(SUBSTITUTE(UPPER($AA$23:$AC$40&amp;""),"⌢",""),"⌣",""),"⌵",""),"－",""),"-","")," ",""),"　","")=UPPER($E6&amp;"")&amp;"DP"))*2+SUMPRODUCT(--(SUBSTITUTE(SUBSTITUTE(SUBSTITUTE(SUBSTITUTE(SUBSTITUTE(SUBSTITUTE(SUBSTITUTE(UPPER($AA$23:$AC$40&amp;""),"⌢",""),"⌣",""),"⌵",""),"－",""),"-","")," ",""),"　","")="DP"&amp;UPPER($E6&amp;"")))*2+SUMPRODUCT(--(SUBSTITUTE(SUBSTITUTE(SUBSTITUTE(SUBSTITUTE(SUBSTITUTE(SUBSTITUTE(SUBSTITUTE(UPPER($AA$23:$AC$40&amp;""),"⌢",""),"⌣",""),"⌵",""),"－",""),"-","")," ",""),"　","")=UPPER($E6&amp;"")&amp;"TP"))*3+SUMPRODUCT(--(SUBSTITUTE(SUBSTITUTE(SUBSTITUTE(SUBSTITUTE(SUBSTITUTE(SUBSTITUTE(SUBSTITUTE(UPPER($AA$23:$AC$40&amp;""),"⌢",""),"⌣",""),"⌵",""),"－",""),"-","")," ",""),"　","")="TP"&amp;UPPER($E6&amp;"")))*3+SUMPRODUCT(--(SUBSTITUTE(SUBSTITUTE(SUBSTITUTE(SUBSTITUTE(SUBSTITUTE(SUBSTITUTE(SUBSTITUTE(UPPER($AE$23:$AG$40&amp;""),"⌢",""),"⌣",""),"⌵",""),"－",""),"-","")," ",""),"　","")=UPPER($E6&amp;"")))+SUMPRODUCT(--(SUBSTITUTE(SUBSTITUTE(SUBSTITUTE(SUBSTITUTE(SUBSTITUTE(SUBSTITUTE(SUBSTITUTE(UPPER($AE$23:$AG$40&amp;""),"⌢",""),"⌣",""),"⌵",""),"－",""),"-","")," ",""),"　","")=UPPER($E6&amp;"")&amp;"DP"))*2+SUMPRODUCT(--(SUBSTITUTE(SUBSTITUTE(SUBSTITUTE(SUBSTITUTE(SUBSTITUTE(SUBSTITUTE(SUBSTITUTE(UPPER($AE$23:$AG$40&amp;""),"⌢",""),"⌣",""),"⌵",""),"－",""),"-","")," ",""),"　","")="DP"&amp;UPPER($E6&amp;"")))*2+SUMPRODUCT(--(SUBSTITUTE(SUBSTITUTE(SUBSTITUTE(SUBSTITUTE(SUBSTITUTE(SUBSTITUTE(SUBSTITUTE(UPPER($AE$23:$AG$40&amp;""),"⌢",""),"⌣",""),"⌵",""),"－",""),"-","")," ",""),"　","")=UPPER($E6&amp;"")&amp;"TP"))*3+SUMPRODUCT(--(SUBSTITUTE(SUBSTITUTE(SUBSTITUTE(SUBSTITUTE(SUBSTITUTE(SUBSTITUTE(SUBSTITUTE(UPPER($AE$23:$AG$40&amp;""),"⌢",""),"⌣",""),"⌵",""),"－",""),"-","")," ",""),"　","")="TP"&amp;UPPER($E6&amp;"")))*3)</f>
        <v>0</v>
      </c>
      <c r="B6" s="52"/>
      <c r="C6" s="58"/>
      <c r="D6" s="274">
        <v>2</v>
      </c>
      <c r="E6" s="61" t="s">
        <v>187</v>
      </c>
      <c r="F6" s="49" t="s">
        <v>80</v>
      </c>
      <c r="G6" s="24" t="s">
        <v>183</v>
      </c>
      <c r="H6" s="2"/>
      <c r="I6" s="5"/>
      <c r="J6" s="8"/>
      <c r="K6" s="24"/>
      <c r="L6" s="2"/>
      <c r="M6" s="5"/>
      <c r="N6" s="8"/>
      <c r="O6" s="24" t="s">
        <v>183</v>
      </c>
      <c r="P6" s="2"/>
      <c r="Q6" s="5"/>
      <c r="R6" s="8"/>
      <c r="S6" s="24"/>
      <c r="T6" s="2" t="s">
        <v>183</v>
      </c>
      <c r="U6" s="5"/>
      <c r="V6" s="8"/>
      <c r="W6" s="24"/>
      <c r="X6" s="2" t="inlineStr">
        <is>
          <t>39 ⌢</t>
        </is>
      </c>
      <c r="Y6" s="5"/>
      <c r="Z6" s="8"/>
      <c r="AA6" s="24"/>
      <c r="AB6" s="2"/>
      <c r="AC6" s="5"/>
      <c r="AD6" s="8"/>
      <c r="AE6" s="2"/>
      <c r="AF6" s="2"/>
      <c r="AG6" s="5"/>
      <c r="AH6" s="8"/>
      <c r="AI6" s="44">
        <f t="shared" si="2"/>
        <v>4</v>
      </c>
      <c r="AJ6" s="44">
        <f>SUMPRODUCT(--(SUBSTITUTE(SUBSTITUTE(SUBSTITUTE(SUBSTITUTE(SUBSTITUTE(SUBSTITUTE(SUBSTITUTE(UPPER(G6:AG6&amp;""),"⌢",""),"⌣",""),"⌵",""),"－",""),"-","")," ",""),"　","")="R"))+SUMPRODUCT(--(SUBSTITUTE(SUBSTITUTE(SUBSTITUTE(SUBSTITUTE(SUBSTITUTE(SUBSTITUTE(SUBSTITUTE(UPPER(G6:AG6&amp;""),"⌢",""),"⌣",""),"⌵",""),"－",""),"-","")," ",""),"　","")="HR"))*2</f>
        <v>0</v>
      </c>
      <c r="AK6" s="44">
        <f t="shared" si="4"/>
        <v>3</v>
      </c>
      <c r="AL6" s="44">
        <f>$A6</f>
        <v>0</v>
      </c>
      <c r="AM6" s="68" t="s">
        <v>8</v>
      </c>
      <c r="AO6" s="78">
        <v>111</v>
      </c>
      <c r="AP6" s="52" t="str">
        <v>林健彰</v>
      </c>
      <c r="AQ6" s="52">
        <f>SUMIF($F$3:$F$20,AP6,$AI$3:$AI$20)+SUMIF($F$3:$F$20,AP6&amp;" DF",$AI$3:$AI$20)+SUMIF($F$3:$F$20,AP6&amp;"DF",$AI$3:$AI$20)</f>
        <v>4</v>
      </c>
      <c r="AR6" s="73">
        <f>SUMIF($F$3:$F$20,AP6,$AJ$3:$AJ$20)+SUMIF($F$3:$F$20,AP6&amp;" DF",$AJ$3:$AJ$20)+SUMIF($F$3:$F$20,AP6&amp;"DF",$AJ$3:$AJ$20)</f>
        <v>0</v>
      </c>
      <c r="AS6" s="73">
        <f>SUMIF($F$3:$F$20,AP6,$AK$3:$AK$20)+SUMIF($F$3:$F$20,AP6&amp;" DF",$AK$3:$AK$20)+SUMIF($F$3:$F$20,AP6&amp;"DF",$AK$3:$AK$20)</f>
        <v>3</v>
      </c>
      <c r="AT6" s="73">
        <f>SUMIF($F$3:$F$20,AP6,$AL$3:$AL$20)+SUMIF($F$3:$F$20,AP6&amp;" DF",$AL$3:$AL$20)+SUMIF($F$3:$F$20,AP6&amp;"DF",$AL$3:$AL$20)</f>
        <v>0</v>
      </c>
      <c r="AV6" s="195">
        <v>0</v>
      </c>
      <c r="AW6" s="78"/>
      <c r="AX6" s="199"/>
      <c r="AY6" s="191"/>
    </row>
    <row r="7" spans="1:54" ht="15" customHeight="1">
      <c r="A7" s="52">
        <f>IF($E7="",0,SUMPRODUCT(--(SUBSTITUTE(SUBSTITUTE(SUBSTITUTE(SUBSTITUTE(SUBSTITUTE(SUBSTITUTE(SUBSTITUTE(UPPER($G$23:$I$40&amp;""),"⌢",""),"⌣",""),"⌵",""),"－",""),"-","")," ",""),"　","")=UPPER($E7&amp;"")))+SUMPRODUCT(--(SUBSTITUTE(SUBSTITUTE(SUBSTITUTE(SUBSTITUTE(SUBSTITUTE(SUBSTITUTE(SUBSTITUTE(UPPER($G$23:$I$40&amp;""),"⌢",""),"⌣",""),"⌵",""),"－",""),"-","")," ",""),"　","")=UPPER($E7&amp;"")&amp;"DP"))*2+SUMPRODUCT(--(SUBSTITUTE(SUBSTITUTE(SUBSTITUTE(SUBSTITUTE(SUBSTITUTE(SUBSTITUTE(SUBSTITUTE(UPPER($G$23:$I$40&amp;""),"⌢",""),"⌣",""),"⌵",""),"－",""),"-","")," ",""),"　","")="DP"&amp;UPPER($E7&amp;"")))*2+SUMPRODUCT(--(SUBSTITUTE(SUBSTITUTE(SUBSTITUTE(SUBSTITUTE(SUBSTITUTE(SUBSTITUTE(SUBSTITUTE(UPPER($G$23:$I$40&amp;""),"⌢",""),"⌣",""),"⌵",""),"－",""),"-","")," ",""),"　","")=UPPER($E7&amp;"")&amp;"TP"))*3+SUMPRODUCT(--(SUBSTITUTE(SUBSTITUTE(SUBSTITUTE(SUBSTITUTE(SUBSTITUTE(SUBSTITUTE(SUBSTITUTE(UPPER($G$23:$I$40&amp;""),"⌢",""),"⌣",""),"⌵",""),"－",""),"-","")," ",""),"　","")="TP"&amp;UPPER($E7&amp;"")))*3+SUMPRODUCT(--(SUBSTITUTE(SUBSTITUTE(SUBSTITUTE(SUBSTITUTE(SUBSTITUTE(SUBSTITUTE(SUBSTITUTE(UPPER($K$23:$M$40&amp;""),"⌢",""),"⌣",""),"⌵",""),"－",""),"-","")," ",""),"　","")=UPPER($E7&amp;"")))+SUMPRODUCT(--(SUBSTITUTE(SUBSTITUTE(SUBSTITUTE(SUBSTITUTE(SUBSTITUTE(SUBSTITUTE(SUBSTITUTE(UPPER($K$23:$M$40&amp;""),"⌢",""),"⌣",""),"⌵",""),"－",""),"-","")," ",""),"　","")=UPPER($E7&amp;"")&amp;"DP"))*2+SUMPRODUCT(--(SUBSTITUTE(SUBSTITUTE(SUBSTITUTE(SUBSTITUTE(SUBSTITUTE(SUBSTITUTE(SUBSTITUTE(UPPER($K$23:$M$40&amp;""),"⌢",""),"⌣",""),"⌵",""),"－",""),"-","")," ",""),"　","")="DP"&amp;UPPER($E7&amp;"")))*2+SUMPRODUCT(--(SUBSTITUTE(SUBSTITUTE(SUBSTITUTE(SUBSTITUTE(SUBSTITUTE(SUBSTITUTE(SUBSTITUTE(UPPER($K$23:$M$40&amp;""),"⌢",""),"⌣",""),"⌵",""),"－",""),"-","")," ",""),"　","")=UPPER($E7&amp;"")&amp;"TP"))*3+SUMPRODUCT(--(SUBSTITUTE(SUBSTITUTE(SUBSTITUTE(SUBSTITUTE(SUBSTITUTE(SUBSTITUTE(SUBSTITUTE(UPPER($K$23:$M$40&amp;""),"⌢",""),"⌣",""),"⌵",""),"－",""),"-","")," ",""),"　","")="TP"&amp;UPPER($E7&amp;"")))*3+SUMPRODUCT(--(SUBSTITUTE(SUBSTITUTE(SUBSTITUTE(SUBSTITUTE(SUBSTITUTE(SUBSTITUTE(SUBSTITUTE(UPPER($O$23:$Q$40&amp;""),"⌢",""),"⌣",""),"⌵",""),"－",""),"-","")," ",""),"　","")=UPPER($E7&amp;"")))+SUMPRODUCT(--(SUBSTITUTE(SUBSTITUTE(SUBSTITUTE(SUBSTITUTE(SUBSTITUTE(SUBSTITUTE(SUBSTITUTE(UPPER($O$23:$Q$40&amp;""),"⌢",""),"⌣",""),"⌵",""),"－",""),"-","")," ",""),"　","")=UPPER($E7&amp;"")&amp;"DP"))*2+SUMPRODUCT(--(SUBSTITUTE(SUBSTITUTE(SUBSTITUTE(SUBSTITUTE(SUBSTITUTE(SUBSTITUTE(SUBSTITUTE(UPPER($O$23:$Q$40&amp;""),"⌢",""),"⌣",""),"⌵",""),"－",""),"-","")," ",""),"　","")="DP"&amp;UPPER($E7&amp;"")))*2+SUMPRODUCT(--(SUBSTITUTE(SUBSTITUTE(SUBSTITUTE(SUBSTITUTE(SUBSTITUTE(SUBSTITUTE(SUBSTITUTE(UPPER($O$23:$Q$40&amp;""),"⌢",""),"⌣",""),"⌵",""),"－",""),"-","")," ",""),"　","")=UPPER($E7&amp;"")&amp;"TP"))*3+SUMPRODUCT(--(SUBSTITUTE(SUBSTITUTE(SUBSTITUTE(SUBSTITUTE(SUBSTITUTE(SUBSTITUTE(SUBSTITUTE(UPPER($O$23:$Q$40&amp;""),"⌢",""),"⌣",""),"⌵",""),"－",""),"-","")," ",""),"　","")="TP"&amp;UPPER($E7&amp;"")))*3+SUMPRODUCT(--(SUBSTITUTE(SUBSTITUTE(SUBSTITUTE(SUBSTITUTE(SUBSTITUTE(SUBSTITUTE(SUBSTITUTE(UPPER($S$23:$U$40&amp;""),"⌢",""),"⌣",""),"⌵",""),"－",""),"-","")," ",""),"　","")=UPPER($E7&amp;"")))+SUMPRODUCT(--(SUBSTITUTE(SUBSTITUTE(SUBSTITUTE(SUBSTITUTE(SUBSTITUTE(SUBSTITUTE(SUBSTITUTE(UPPER($S$23:$U$40&amp;""),"⌢",""),"⌣",""),"⌵",""),"－",""),"-","")," ",""),"　","")=UPPER($E7&amp;"")&amp;"DP"))*2+SUMPRODUCT(--(SUBSTITUTE(SUBSTITUTE(SUBSTITUTE(SUBSTITUTE(SUBSTITUTE(SUBSTITUTE(SUBSTITUTE(UPPER($S$23:$U$40&amp;""),"⌢",""),"⌣",""),"⌵",""),"－",""),"-","")," ",""),"　","")="DP"&amp;UPPER($E7&amp;"")))*2+SUMPRODUCT(--(SUBSTITUTE(SUBSTITUTE(SUBSTITUTE(SUBSTITUTE(SUBSTITUTE(SUBSTITUTE(SUBSTITUTE(UPPER($S$23:$U$40&amp;""),"⌢",""),"⌣",""),"⌵",""),"－",""),"-","")," ",""),"　","")=UPPER($E7&amp;"")&amp;"TP"))*3+SUMPRODUCT(--(SUBSTITUTE(SUBSTITUTE(SUBSTITUTE(SUBSTITUTE(SUBSTITUTE(SUBSTITUTE(SUBSTITUTE(UPPER($S$23:$U$40&amp;""),"⌢",""),"⌣",""),"⌵",""),"－",""),"-","")," ",""),"　","")="TP"&amp;UPPER($E7&amp;"")))*3+SUMPRODUCT(--(SUBSTITUTE(SUBSTITUTE(SUBSTITUTE(SUBSTITUTE(SUBSTITUTE(SUBSTITUTE(SUBSTITUTE(UPPER($W$23:$Y$40&amp;""),"⌢",""),"⌣",""),"⌵",""),"－",""),"-","")," ",""),"　","")=UPPER($E7&amp;"")))+SUMPRODUCT(--(SUBSTITUTE(SUBSTITUTE(SUBSTITUTE(SUBSTITUTE(SUBSTITUTE(SUBSTITUTE(SUBSTITUTE(UPPER($W$23:$Y$40&amp;""),"⌢",""),"⌣",""),"⌵",""),"－",""),"-","")," ",""),"　","")=UPPER($E7&amp;"")&amp;"DP"))*2+SUMPRODUCT(--(SUBSTITUTE(SUBSTITUTE(SUBSTITUTE(SUBSTITUTE(SUBSTITUTE(SUBSTITUTE(SUBSTITUTE(UPPER($W$23:$Y$40&amp;""),"⌢",""),"⌣",""),"⌵",""),"－",""),"-","")," ",""),"　","")="DP"&amp;UPPER($E7&amp;"")))*2+SUMPRODUCT(--(SUBSTITUTE(SUBSTITUTE(SUBSTITUTE(SUBSTITUTE(SUBSTITUTE(SUBSTITUTE(SUBSTITUTE(UPPER($W$23:$Y$40&amp;""),"⌢",""),"⌣",""),"⌵",""),"－",""),"-","")," ",""),"　","")=UPPER($E7&amp;"")&amp;"TP"))*3+SUMPRODUCT(--(SUBSTITUTE(SUBSTITUTE(SUBSTITUTE(SUBSTITUTE(SUBSTITUTE(SUBSTITUTE(SUBSTITUTE(UPPER($W$23:$Y$40&amp;""),"⌢",""),"⌣",""),"⌵",""),"－",""),"-","")," ",""),"　","")="TP"&amp;UPPER($E7&amp;"")))*3+SUMPRODUCT(--(SUBSTITUTE(SUBSTITUTE(SUBSTITUTE(SUBSTITUTE(SUBSTITUTE(SUBSTITUTE(SUBSTITUTE(UPPER($AA$23:$AC$40&amp;""),"⌢",""),"⌣",""),"⌵",""),"－",""),"-","")," ",""),"　","")=UPPER($E7&amp;"")))+SUMPRODUCT(--(SUBSTITUTE(SUBSTITUTE(SUBSTITUTE(SUBSTITUTE(SUBSTITUTE(SUBSTITUTE(SUBSTITUTE(UPPER($AA$23:$AC$40&amp;""),"⌢",""),"⌣",""),"⌵",""),"－",""),"-","")," ",""),"　","")=UPPER($E7&amp;"")&amp;"DP"))*2+SUMPRODUCT(--(SUBSTITUTE(SUBSTITUTE(SUBSTITUTE(SUBSTITUTE(SUBSTITUTE(SUBSTITUTE(SUBSTITUTE(UPPER($AA$23:$AC$40&amp;""),"⌢",""),"⌣",""),"⌵",""),"－",""),"-","")," ",""),"　","")="DP"&amp;UPPER($E7&amp;"")))*2+SUMPRODUCT(--(SUBSTITUTE(SUBSTITUTE(SUBSTITUTE(SUBSTITUTE(SUBSTITUTE(SUBSTITUTE(SUBSTITUTE(UPPER($AA$23:$AC$40&amp;""),"⌢",""),"⌣",""),"⌵",""),"－",""),"-","")," ",""),"　","")=UPPER($E7&amp;"")&amp;"TP"))*3+SUMPRODUCT(--(SUBSTITUTE(SUBSTITUTE(SUBSTITUTE(SUBSTITUTE(SUBSTITUTE(SUBSTITUTE(SUBSTITUTE(UPPER($AA$23:$AC$40&amp;""),"⌢",""),"⌣",""),"⌵",""),"－",""),"-","")," ",""),"　","")="TP"&amp;UPPER($E7&amp;"")))*3+SUMPRODUCT(--(SUBSTITUTE(SUBSTITUTE(SUBSTITUTE(SUBSTITUTE(SUBSTITUTE(SUBSTITUTE(SUBSTITUTE(UPPER($AE$23:$AG$40&amp;""),"⌢",""),"⌣",""),"⌵",""),"－",""),"-","")," ",""),"　","")=UPPER($E7&amp;"")))+SUMPRODUCT(--(SUBSTITUTE(SUBSTITUTE(SUBSTITUTE(SUBSTITUTE(SUBSTITUTE(SUBSTITUTE(SUBSTITUTE(UPPER($AE$23:$AG$40&amp;""),"⌢",""),"⌣",""),"⌵",""),"－",""),"-","")," ",""),"　","")=UPPER($E7&amp;"")&amp;"DP"))*2+SUMPRODUCT(--(SUBSTITUTE(SUBSTITUTE(SUBSTITUTE(SUBSTITUTE(SUBSTITUTE(SUBSTITUTE(SUBSTITUTE(UPPER($AE$23:$AG$40&amp;""),"⌢",""),"⌣",""),"⌵",""),"－",""),"-","")," ",""),"　","")="DP"&amp;UPPER($E7&amp;"")))*2+SUMPRODUCT(--(SUBSTITUTE(SUBSTITUTE(SUBSTITUTE(SUBSTITUTE(SUBSTITUTE(SUBSTITUTE(SUBSTITUTE(UPPER($AE$23:$AG$40&amp;""),"⌢",""),"⌣",""),"⌵",""),"－",""),"-","")," ",""),"　","")=UPPER($E7&amp;"")&amp;"TP"))*3+SUMPRODUCT(--(SUBSTITUTE(SUBSTITUTE(SUBSTITUTE(SUBSTITUTE(SUBSTITUTE(SUBSTITUTE(SUBSTITUTE(UPPER($AE$23:$AG$40&amp;""),"⌢",""),"⌣",""),"⌵",""),"－",""),"-","")," ",""),"　","")="TP"&amp;UPPER($E7&amp;"")))*3)</f>
        <v>0</v>
      </c>
      <c r="B7" s="52"/>
      <c r="C7" s="58"/>
      <c r="D7" s="275"/>
      <c r="E7" s="61"/>
      <c r="F7" s="49"/>
      <c r="G7" s="22"/>
      <c r="H7" s="3"/>
      <c r="I7" s="6"/>
      <c r="J7" s="8"/>
      <c r="K7" s="22"/>
      <c r="L7" s="3"/>
      <c r="M7" s="6"/>
      <c r="N7" s="8"/>
      <c r="O7" s="22"/>
      <c r="P7" s="3"/>
      <c r="Q7" s="6"/>
      <c r="R7" s="8"/>
      <c r="S7" s="22"/>
      <c r="T7" s="3"/>
      <c r="U7" s="6"/>
      <c r="V7" s="8"/>
      <c r="W7" s="22"/>
      <c r="X7" s="3"/>
      <c r="Y7" s="6"/>
      <c r="Z7" s="8"/>
      <c r="AA7" s="22"/>
      <c r="AB7" s="3"/>
      <c r="AC7" s="6"/>
      <c r="AD7" s="8"/>
      <c r="AE7" s="3"/>
      <c r="AF7" s="3"/>
      <c r="AG7" s="6"/>
      <c r="AH7" s="8"/>
      <c r="AI7" s="44">
        <f t="shared" si="2"/>
        <v>0</v>
      </c>
      <c r="AJ7" s="44">
        <f>SUMPRODUCT(--(SUBSTITUTE(SUBSTITUTE(SUBSTITUTE(SUBSTITUTE(SUBSTITUTE(SUBSTITUTE(SUBSTITUTE(UPPER(G7:AG7&amp;""),"⌢",""),"⌣",""),"⌵",""),"－",""),"-","")," ",""),"　","")="R"))+SUMPRODUCT(--(SUBSTITUTE(SUBSTITUTE(SUBSTITUTE(SUBSTITUTE(SUBSTITUTE(SUBSTITUTE(SUBSTITUTE(UPPER(G7:AG7&amp;""),"⌢",""),"⌣",""),"⌵",""),"－",""),"-","")," ",""),"　","")="HR"))*2</f>
        <v>0</v>
      </c>
      <c r="AK7" s="44">
        <f t="shared" si="4"/>
        <v>0</v>
      </c>
      <c r="AL7" s="44">
        <f>$A7</f>
        <v>0</v>
      </c>
      <c r="AM7" s="66" t="s">
        <v>100</v>
      </c>
      <c r="AO7" s="52">
        <v>88</v>
      </c>
      <c r="AP7" s="52" t="str">
        <v>鄭傳逸</v>
      </c>
      <c r="AQ7" s="52">
        <f>SUMIF($F$3:$F$20,AP7,$AI$3:$AI$20)+SUMIF($F$3:$F$20,AP7&amp;" DF",$AI$3:$AI$20)+SUMIF($F$3:$F$20,AP7&amp;"DF",$AI$3:$AI$20)</f>
        <v>4</v>
      </c>
      <c r="AR7" s="73">
        <f>SUMIF($F$3:$F$20,AP7,$AJ$3:$AJ$20)+SUMIF($F$3:$F$20,AP7&amp;" DF",$AJ$3:$AJ$20)+SUMIF($F$3:$F$20,AP7&amp;"DF",$AJ$3:$AJ$20)</f>
        <v>1</v>
      </c>
      <c r="AS7" s="73">
        <f>SUMIF($F$3:$F$20,AP7,$AK$3:$AK$20)+SUMIF($F$3:$F$20,AP7&amp;" DF",$AK$3:$AK$20)+SUMIF($F$3:$F$20,AP7&amp;"DF",$AK$3:$AK$20)</f>
        <v>3</v>
      </c>
      <c r="AT7" s="73">
        <f>SUMIF($F$3:$F$20,AP7,$AL$3:$AL$20)+SUMIF($F$3:$F$20,AP7&amp;" DF",$AL$3:$AL$20)+SUMIF($F$3:$F$20,AP7&amp;"DF",$AL$3:$AL$20)</f>
        <v>0</v>
      </c>
      <c r="AV7" s="195"/>
      <c r="AW7" s="52"/>
      <c r="AX7" s="199"/>
      <c r="AY7" s="191"/>
    </row>
    <row r="8" spans="1:54" ht="15" customHeight="1" thickBot="1">
      <c r="A8" s="52">
        <f>IF($E8="",0,SUMPRODUCT(--(SUBSTITUTE(SUBSTITUTE(SUBSTITUTE(SUBSTITUTE(SUBSTITUTE(SUBSTITUTE(SUBSTITUTE(UPPER($G$23:$I$40&amp;""),"⌢",""),"⌣",""),"⌵",""),"－",""),"-","")," ",""),"　","")=UPPER($E8&amp;"")))+SUMPRODUCT(--(SUBSTITUTE(SUBSTITUTE(SUBSTITUTE(SUBSTITUTE(SUBSTITUTE(SUBSTITUTE(SUBSTITUTE(UPPER($G$23:$I$40&amp;""),"⌢",""),"⌣",""),"⌵",""),"－",""),"-","")," ",""),"　","")=UPPER($E8&amp;"")&amp;"DP"))*2+SUMPRODUCT(--(SUBSTITUTE(SUBSTITUTE(SUBSTITUTE(SUBSTITUTE(SUBSTITUTE(SUBSTITUTE(SUBSTITUTE(UPPER($G$23:$I$40&amp;""),"⌢",""),"⌣",""),"⌵",""),"－",""),"-","")," ",""),"　","")="DP"&amp;UPPER($E8&amp;"")))*2+SUMPRODUCT(--(SUBSTITUTE(SUBSTITUTE(SUBSTITUTE(SUBSTITUTE(SUBSTITUTE(SUBSTITUTE(SUBSTITUTE(UPPER($G$23:$I$40&amp;""),"⌢",""),"⌣",""),"⌵",""),"－",""),"-","")," ",""),"　","")=UPPER($E8&amp;"")&amp;"TP"))*3+SUMPRODUCT(--(SUBSTITUTE(SUBSTITUTE(SUBSTITUTE(SUBSTITUTE(SUBSTITUTE(SUBSTITUTE(SUBSTITUTE(UPPER($G$23:$I$40&amp;""),"⌢",""),"⌣",""),"⌵",""),"－",""),"-","")," ",""),"　","")="TP"&amp;UPPER($E8&amp;"")))*3+SUMPRODUCT(--(SUBSTITUTE(SUBSTITUTE(SUBSTITUTE(SUBSTITUTE(SUBSTITUTE(SUBSTITUTE(SUBSTITUTE(UPPER($K$23:$M$40&amp;""),"⌢",""),"⌣",""),"⌵",""),"－",""),"-","")," ",""),"　","")=UPPER($E8&amp;"")))+SUMPRODUCT(--(SUBSTITUTE(SUBSTITUTE(SUBSTITUTE(SUBSTITUTE(SUBSTITUTE(SUBSTITUTE(SUBSTITUTE(UPPER($K$23:$M$40&amp;""),"⌢",""),"⌣",""),"⌵",""),"－",""),"-","")," ",""),"　","")=UPPER($E8&amp;"")&amp;"DP"))*2+SUMPRODUCT(--(SUBSTITUTE(SUBSTITUTE(SUBSTITUTE(SUBSTITUTE(SUBSTITUTE(SUBSTITUTE(SUBSTITUTE(UPPER($K$23:$M$40&amp;""),"⌢",""),"⌣",""),"⌵",""),"－",""),"-","")," ",""),"　","")="DP"&amp;UPPER($E8&amp;"")))*2+SUMPRODUCT(--(SUBSTITUTE(SUBSTITUTE(SUBSTITUTE(SUBSTITUTE(SUBSTITUTE(SUBSTITUTE(SUBSTITUTE(UPPER($K$23:$M$40&amp;""),"⌢",""),"⌣",""),"⌵",""),"－",""),"-","")," ",""),"　","")=UPPER($E8&amp;"")&amp;"TP"))*3+SUMPRODUCT(--(SUBSTITUTE(SUBSTITUTE(SUBSTITUTE(SUBSTITUTE(SUBSTITUTE(SUBSTITUTE(SUBSTITUTE(UPPER($K$23:$M$40&amp;""),"⌢",""),"⌣",""),"⌵",""),"－",""),"-","")," ",""),"　","")="TP"&amp;UPPER($E8&amp;"")))*3+SUMPRODUCT(--(SUBSTITUTE(SUBSTITUTE(SUBSTITUTE(SUBSTITUTE(SUBSTITUTE(SUBSTITUTE(SUBSTITUTE(UPPER($O$23:$Q$40&amp;""),"⌢",""),"⌣",""),"⌵",""),"－",""),"-","")," ",""),"　","")=UPPER($E8&amp;"")))+SUMPRODUCT(--(SUBSTITUTE(SUBSTITUTE(SUBSTITUTE(SUBSTITUTE(SUBSTITUTE(SUBSTITUTE(SUBSTITUTE(UPPER($O$23:$Q$40&amp;""),"⌢",""),"⌣",""),"⌵",""),"－",""),"-","")," ",""),"　","")=UPPER($E8&amp;"")&amp;"DP"))*2+SUMPRODUCT(--(SUBSTITUTE(SUBSTITUTE(SUBSTITUTE(SUBSTITUTE(SUBSTITUTE(SUBSTITUTE(SUBSTITUTE(UPPER($O$23:$Q$40&amp;""),"⌢",""),"⌣",""),"⌵",""),"－",""),"-","")," ",""),"　","")="DP"&amp;UPPER($E8&amp;"")))*2+SUMPRODUCT(--(SUBSTITUTE(SUBSTITUTE(SUBSTITUTE(SUBSTITUTE(SUBSTITUTE(SUBSTITUTE(SUBSTITUTE(UPPER($O$23:$Q$40&amp;""),"⌢",""),"⌣",""),"⌵",""),"－",""),"-","")," ",""),"　","")=UPPER($E8&amp;"")&amp;"TP"))*3+SUMPRODUCT(--(SUBSTITUTE(SUBSTITUTE(SUBSTITUTE(SUBSTITUTE(SUBSTITUTE(SUBSTITUTE(SUBSTITUTE(UPPER($O$23:$Q$40&amp;""),"⌢",""),"⌣",""),"⌵",""),"－",""),"-","")," ",""),"　","")="TP"&amp;UPPER($E8&amp;"")))*3+SUMPRODUCT(--(SUBSTITUTE(SUBSTITUTE(SUBSTITUTE(SUBSTITUTE(SUBSTITUTE(SUBSTITUTE(SUBSTITUTE(UPPER($S$23:$U$40&amp;""),"⌢",""),"⌣",""),"⌵",""),"－",""),"-","")," ",""),"　","")=UPPER($E8&amp;"")))+SUMPRODUCT(--(SUBSTITUTE(SUBSTITUTE(SUBSTITUTE(SUBSTITUTE(SUBSTITUTE(SUBSTITUTE(SUBSTITUTE(UPPER($S$23:$U$40&amp;""),"⌢",""),"⌣",""),"⌵",""),"－",""),"-","")," ",""),"　","")=UPPER($E8&amp;"")&amp;"DP"))*2+SUMPRODUCT(--(SUBSTITUTE(SUBSTITUTE(SUBSTITUTE(SUBSTITUTE(SUBSTITUTE(SUBSTITUTE(SUBSTITUTE(UPPER($S$23:$U$40&amp;""),"⌢",""),"⌣",""),"⌵",""),"－",""),"-","")," ",""),"　","")="DP"&amp;UPPER($E8&amp;"")))*2+SUMPRODUCT(--(SUBSTITUTE(SUBSTITUTE(SUBSTITUTE(SUBSTITUTE(SUBSTITUTE(SUBSTITUTE(SUBSTITUTE(UPPER($S$23:$U$40&amp;""),"⌢",""),"⌣",""),"⌵",""),"－",""),"-","")," ",""),"　","")=UPPER($E8&amp;"")&amp;"TP"))*3+SUMPRODUCT(--(SUBSTITUTE(SUBSTITUTE(SUBSTITUTE(SUBSTITUTE(SUBSTITUTE(SUBSTITUTE(SUBSTITUTE(UPPER($S$23:$U$40&amp;""),"⌢",""),"⌣",""),"⌵",""),"－",""),"-","")," ",""),"　","")="TP"&amp;UPPER($E8&amp;"")))*3+SUMPRODUCT(--(SUBSTITUTE(SUBSTITUTE(SUBSTITUTE(SUBSTITUTE(SUBSTITUTE(SUBSTITUTE(SUBSTITUTE(UPPER($W$23:$Y$40&amp;""),"⌢",""),"⌣",""),"⌵",""),"－",""),"-","")," ",""),"　","")=UPPER($E8&amp;"")))+SUMPRODUCT(--(SUBSTITUTE(SUBSTITUTE(SUBSTITUTE(SUBSTITUTE(SUBSTITUTE(SUBSTITUTE(SUBSTITUTE(UPPER($W$23:$Y$40&amp;""),"⌢",""),"⌣",""),"⌵",""),"－",""),"-","")," ",""),"　","")=UPPER($E8&amp;"")&amp;"DP"))*2+SUMPRODUCT(--(SUBSTITUTE(SUBSTITUTE(SUBSTITUTE(SUBSTITUTE(SUBSTITUTE(SUBSTITUTE(SUBSTITUTE(UPPER($W$23:$Y$40&amp;""),"⌢",""),"⌣",""),"⌵",""),"－",""),"-","")," ",""),"　","")="DP"&amp;UPPER($E8&amp;"")))*2+SUMPRODUCT(--(SUBSTITUTE(SUBSTITUTE(SUBSTITUTE(SUBSTITUTE(SUBSTITUTE(SUBSTITUTE(SUBSTITUTE(UPPER($W$23:$Y$40&amp;""),"⌢",""),"⌣",""),"⌵",""),"－",""),"-","")," ",""),"　","")=UPPER($E8&amp;"")&amp;"TP"))*3+SUMPRODUCT(--(SUBSTITUTE(SUBSTITUTE(SUBSTITUTE(SUBSTITUTE(SUBSTITUTE(SUBSTITUTE(SUBSTITUTE(UPPER($W$23:$Y$40&amp;""),"⌢",""),"⌣",""),"⌵",""),"－",""),"-","")," ",""),"　","")="TP"&amp;UPPER($E8&amp;"")))*3+SUMPRODUCT(--(SUBSTITUTE(SUBSTITUTE(SUBSTITUTE(SUBSTITUTE(SUBSTITUTE(SUBSTITUTE(SUBSTITUTE(UPPER($AA$23:$AC$40&amp;""),"⌢",""),"⌣",""),"⌵",""),"－",""),"-","")," ",""),"　","")=UPPER($E8&amp;"")))+SUMPRODUCT(--(SUBSTITUTE(SUBSTITUTE(SUBSTITUTE(SUBSTITUTE(SUBSTITUTE(SUBSTITUTE(SUBSTITUTE(UPPER($AA$23:$AC$40&amp;""),"⌢",""),"⌣",""),"⌵",""),"－",""),"-","")," ",""),"　","")=UPPER($E8&amp;"")&amp;"DP"))*2+SUMPRODUCT(--(SUBSTITUTE(SUBSTITUTE(SUBSTITUTE(SUBSTITUTE(SUBSTITUTE(SUBSTITUTE(SUBSTITUTE(UPPER($AA$23:$AC$40&amp;""),"⌢",""),"⌣",""),"⌵",""),"－",""),"-","")," ",""),"　","")="DP"&amp;UPPER($E8&amp;"")))*2+SUMPRODUCT(--(SUBSTITUTE(SUBSTITUTE(SUBSTITUTE(SUBSTITUTE(SUBSTITUTE(SUBSTITUTE(SUBSTITUTE(UPPER($AA$23:$AC$40&amp;""),"⌢",""),"⌣",""),"⌵",""),"－",""),"-","")," ",""),"　","")=UPPER($E8&amp;"")&amp;"TP"))*3+SUMPRODUCT(--(SUBSTITUTE(SUBSTITUTE(SUBSTITUTE(SUBSTITUTE(SUBSTITUTE(SUBSTITUTE(SUBSTITUTE(UPPER($AA$23:$AC$40&amp;""),"⌢",""),"⌣",""),"⌵",""),"－",""),"-","")," ",""),"　","")="TP"&amp;UPPER($E8&amp;"")))*3+SUMPRODUCT(--(SUBSTITUTE(SUBSTITUTE(SUBSTITUTE(SUBSTITUTE(SUBSTITUTE(SUBSTITUTE(SUBSTITUTE(UPPER($AE$23:$AG$40&amp;""),"⌢",""),"⌣",""),"⌵",""),"－",""),"-","")," ",""),"　","")=UPPER($E8&amp;"")))+SUMPRODUCT(--(SUBSTITUTE(SUBSTITUTE(SUBSTITUTE(SUBSTITUTE(SUBSTITUTE(SUBSTITUTE(SUBSTITUTE(UPPER($AE$23:$AG$40&amp;""),"⌢",""),"⌣",""),"⌵",""),"－",""),"-","")," ",""),"　","")=UPPER($E8&amp;"")&amp;"DP"))*2+SUMPRODUCT(--(SUBSTITUTE(SUBSTITUTE(SUBSTITUTE(SUBSTITUTE(SUBSTITUTE(SUBSTITUTE(SUBSTITUTE(UPPER($AE$23:$AG$40&amp;""),"⌢",""),"⌣",""),"⌵",""),"－",""),"-","")," ",""),"　","")="DP"&amp;UPPER($E8&amp;"")))*2+SUMPRODUCT(--(SUBSTITUTE(SUBSTITUTE(SUBSTITUTE(SUBSTITUTE(SUBSTITUTE(SUBSTITUTE(SUBSTITUTE(UPPER($AE$23:$AG$40&amp;""),"⌢",""),"⌣",""),"⌵",""),"－",""),"-","")," ",""),"　","")=UPPER($E8&amp;"")&amp;"TP"))*3+SUMPRODUCT(--(SUBSTITUTE(SUBSTITUTE(SUBSTITUTE(SUBSTITUTE(SUBSTITUTE(SUBSTITUTE(SUBSTITUTE(UPPER($AE$23:$AG$40&amp;""),"⌢",""),"⌣",""),"⌵",""),"－",""),"-","")," ",""),"　","")="TP"&amp;UPPER($E8&amp;"")))*3)</f>
        <v>0</v>
      </c>
      <c r="B8" s="52"/>
      <c r="C8" s="58"/>
      <c r="D8" s="276"/>
      <c r="E8" s="61"/>
      <c r="F8" s="49"/>
      <c r="G8" s="23"/>
      <c r="H8" s="4"/>
      <c r="I8" s="7"/>
      <c r="J8" s="8"/>
      <c r="K8" s="23"/>
      <c r="L8" s="4"/>
      <c r="M8" s="7"/>
      <c r="N8" s="8"/>
      <c r="O8" s="23"/>
      <c r="P8" s="4"/>
      <c r="Q8" s="7"/>
      <c r="R8" s="8"/>
      <c r="S8" s="23"/>
      <c r="T8" s="4"/>
      <c r="U8" s="7"/>
      <c r="V8" s="8"/>
      <c r="W8" s="23"/>
      <c r="X8" s="4"/>
      <c r="Y8" s="7"/>
      <c r="Z8" s="8"/>
      <c r="AA8" s="23"/>
      <c r="AB8" s="4"/>
      <c r="AC8" s="7"/>
      <c r="AD8" s="8"/>
      <c r="AE8" s="4"/>
      <c r="AF8" s="4"/>
      <c r="AG8" s="7"/>
      <c r="AH8" s="8"/>
      <c r="AI8" s="44">
        <f t="shared" si="2"/>
        <v>0</v>
      </c>
      <c r="AJ8" s="44">
        <f>SUMPRODUCT(--(SUBSTITUTE(SUBSTITUTE(SUBSTITUTE(SUBSTITUTE(SUBSTITUTE(SUBSTITUTE(SUBSTITUTE(UPPER(G8:AG8&amp;""),"⌢",""),"⌣",""),"⌵",""),"－",""),"-","")," ",""),"　","")="R"))+SUMPRODUCT(--(SUBSTITUTE(SUBSTITUTE(SUBSTITUTE(SUBSTITUTE(SUBSTITUTE(SUBSTITUTE(SUBSTITUTE(UPPER(G8:AG8&amp;""),"⌢",""),"⌣",""),"⌵",""),"－",""),"-","")," ",""),"　","")="HR"))*2</f>
        <v>0</v>
      </c>
      <c r="AK8" s="44">
        <f t="shared" si="4"/>
        <v>0</v>
      </c>
      <c r="AL8" s="44">
        <f>$A8</f>
        <v>0</v>
      </c>
      <c r="AM8" s="66"/>
      <c r="AO8" s="52">
        <v>131</v>
      </c>
      <c r="AP8" s="52" t="str">
        <v>顏士翔</v>
      </c>
      <c r="AQ8" s="52">
        <f>SUMIF($F$3:$F$20,AP8,$AI$3:$AI$20)+SUMIF($F$3:$F$20,AP8&amp;" DF",$AI$3:$AI$20)+SUMIF($F$3:$F$20,AP8&amp;"DF",$AI$3:$AI$20)</f>
        <v>4</v>
      </c>
      <c r="AR8" s="73">
        <f>SUMIF($F$3:$F$20,AP8,$AJ$3:$AJ$20)+SUMIF($F$3:$F$20,AP8&amp;" DF",$AJ$3:$AJ$20)+SUMIF($F$3:$F$20,AP8&amp;"DF",$AJ$3:$AJ$20)</f>
        <v>1</v>
      </c>
      <c r="AS8" s="73">
        <f>SUMIF($F$3:$F$20,AP8,$AK$3:$AK$20)+SUMIF($F$3:$F$20,AP8&amp;" DF",$AK$3:$AK$20)+SUMIF($F$3:$F$20,AP8&amp;"DF",$AK$3:$AK$20)</f>
        <v>1</v>
      </c>
      <c r="AT8" s="73">
        <f>SUMIF($F$3:$F$20,AP8,$AL$3:$AL$20)+SUMIF($F$3:$F$20,AP8&amp;" DF",$AL$3:$AL$20)+SUMIF($F$3:$F$20,AP8&amp;"DF",$AL$3:$AL$20)</f>
        <v>1</v>
      </c>
      <c r="AV8" s="196"/>
      <c r="AW8" s="192"/>
      <c r="AX8" s="192"/>
      <c r="AY8" s="193"/>
    </row>
    <row r="9" spans="1:54" ht="15" customHeight="1">
      <c r="A9" s="52">
        <f>IF($E9="",0,SUMPRODUCT(--(SUBSTITUTE(SUBSTITUTE(SUBSTITUTE(SUBSTITUTE(SUBSTITUTE(SUBSTITUTE(SUBSTITUTE(UPPER($G$23:$I$40&amp;""),"⌢",""),"⌣",""),"⌵",""),"－",""),"-","")," ",""),"　","")=UPPER($E9&amp;"")))+SUMPRODUCT(--(SUBSTITUTE(SUBSTITUTE(SUBSTITUTE(SUBSTITUTE(SUBSTITUTE(SUBSTITUTE(SUBSTITUTE(UPPER($G$23:$I$40&amp;""),"⌢",""),"⌣",""),"⌵",""),"－",""),"-","")," ",""),"　","")=UPPER($E9&amp;"")&amp;"DP"))*2+SUMPRODUCT(--(SUBSTITUTE(SUBSTITUTE(SUBSTITUTE(SUBSTITUTE(SUBSTITUTE(SUBSTITUTE(SUBSTITUTE(UPPER($G$23:$I$40&amp;""),"⌢",""),"⌣",""),"⌵",""),"－",""),"-","")," ",""),"　","")="DP"&amp;UPPER($E9&amp;"")))*2+SUMPRODUCT(--(SUBSTITUTE(SUBSTITUTE(SUBSTITUTE(SUBSTITUTE(SUBSTITUTE(SUBSTITUTE(SUBSTITUTE(UPPER($G$23:$I$40&amp;""),"⌢",""),"⌣",""),"⌵",""),"－",""),"-","")," ",""),"　","")=UPPER($E9&amp;"")&amp;"TP"))*3+SUMPRODUCT(--(SUBSTITUTE(SUBSTITUTE(SUBSTITUTE(SUBSTITUTE(SUBSTITUTE(SUBSTITUTE(SUBSTITUTE(UPPER($G$23:$I$40&amp;""),"⌢",""),"⌣",""),"⌵",""),"－",""),"-","")," ",""),"　","")="TP"&amp;UPPER($E9&amp;"")))*3+SUMPRODUCT(--(SUBSTITUTE(SUBSTITUTE(SUBSTITUTE(SUBSTITUTE(SUBSTITUTE(SUBSTITUTE(SUBSTITUTE(UPPER($K$23:$M$40&amp;""),"⌢",""),"⌣",""),"⌵",""),"－",""),"-","")," ",""),"　","")=UPPER($E9&amp;"")))+SUMPRODUCT(--(SUBSTITUTE(SUBSTITUTE(SUBSTITUTE(SUBSTITUTE(SUBSTITUTE(SUBSTITUTE(SUBSTITUTE(UPPER($K$23:$M$40&amp;""),"⌢",""),"⌣",""),"⌵",""),"－",""),"-","")," ",""),"　","")=UPPER($E9&amp;"")&amp;"DP"))*2+SUMPRODUCT(--(SUBSTITUTE(SUBSTITUTE(SUBSTITUTE(SUBSTITUTE(SUBSTITUTE(SUBSTITUTE(SUBSTITUTE(UPPER($K$23:$M$40&amp;""),"⌢",""),"⌣",""),"⌵",""),"－",""),"-","")," ",""),"　","")="DP"&amp;UPPER($E9&amp;"")))*2+SUMPRODUCT(--(SUBSTITUTE(SUBSTITUTE(SUBSTITUTE(SUBSTITUTE(SUBSTITUTE(SUBSTITUTE(SUBSTITUTE(UPPER($K$23:$M$40&amp;""),"⌢",""),"⌣",""),"⌵",""),"－",""),"-","")," ",""),"　","")=UPPER($E9&amp;"")&amp;"TP"))*3+SUMPRODUCT(--(SUBSTITUTE(SUBSTITUTE(SUBSTITUTE(SUBSTITUTE(SUBSTITUTE(SUBSTITUTE(SUBSTITUTE(UPPER($K$23:$M$40&amp;""),"⌢",""),"⌣",""),"⌵",""),"－",""),"-","")," ",""),"　","")="TP"&amp;UPPER($E9&amp;"")))*3+SUMPRODUCT(--(SUBSTITUTE(SUBSTITUTE(SUBSTITUTE(SUBSTITUTE(SUBSTITUTE(SUBSTITUTE(SUBSTITUTE(UPPER($O$23:$Q$40&amp;""),"⌢",""),"⌣",""),"⌵",""),"－",""),"-","")," ",""),"　","")=UPPER($E9&amp;"")))+SUMPRODUCT(--(SUBSTITUTE(SUBSTITUTE(SUBSTITUTE(SUBSTITUTE(SUBSTITUTE(SUBSTITUTE(SUBSTITUTE(UPPER($O$23:$Q$40&amp;""),"⌢",""),"⌣",""),"⌵",""),"－",""),"-","")," ",""),"　","")=UPPER($E9&amp;"")&amp;"DP"))*2+SUMPRODUCT(--(SUBSTITUTE(SUBSTITUTE(SUBSTITUTE(SUBSTITUTE(SUBSTITUTE(SUBSTITUTE(SUBSTITUTE(UPPER($O$23:$Q$40&amp;""),"⌢",""),"⌣",""),"⌵",""),"－",""),"-","")," ",""),"　","")="DP"&amp;UPPER($E9&amp;"")))*2+SUMPRODUCT(--(SUBSTITUTE(SUBSTITUTE(SUBSTITUTE(SUBSTITUTE(SUBSTITUTE(SUBSTITUTE(SUBSTITUTE(UPPER($O$23:$Q$40&amp;""),"⌢",""),"⌣",""),"⌵",""),"－",""),"-","")," ",""),"　","")=UPPER($E9&amp;"")&amp;"TP"))*3+SUMPRODUCT(--(SUBSTITUTE(SUBSTITUTE(SUBSTITUTE(SUBSTITUTE(SUBSTITUTE(SUBSTITUTE(SUBSTITUTE(UPPER($O$23:$Q$40&amp;""),"⌢",""),"⌣",""),"⌵",""),"－",""),"-","")," ",""),"　","")="TP"&amp;UPPER($E9&amp;"")))*3+SUMPRODUCT(--(SUBSTITUTE(SUBSTITUTE(SUBSTITUTE(SUBSTITUTE(SUBSTITUTE(SUBSTITUTE(SUBSTITUTE(UPPER($S$23:$U$40&amp;""),"⌢",""),"⌣",""),"⌵",""),"－",""),"-","")," ",""),"　","")=UPPER($E9&amp;"")))+SUMPRODUCT(--(SUBSTITUTE(SUBSTITUTE(SUBSTITUTE(SUBSTITUTE(SUBSTITUTE(SUBSTITUTE(SUBSTITUTE(UPPER($S$23:$U$40&amp;""),"⌢",""),"⌣",""),"⌵",""),"－",""),"-","")," ",""),"　","")=UPPER($E9&amp;"")&amp;"DP"))*2+SUMPRODUCT(--(SUBSTITUTE(SUBSTITUTE(SUBSTITUTE(SUBSTITUTE(SUBSTITUTE(SUBSTITUTE(SUBSTITUTE(UPPER($S$23:$U$40&amp;""),"⌢",""),"⌣",""),"⌵",""),"－",""),"-","")," ",""),"　","")="DP"&amp;UPPER($E9&amp;"")))*2+SUMPRODUCT(--(SUBSTITUTE(SUBSTITUTE(SUBSTITUTE(SUBSTITUTE(SUBSTITUTE(SUBSTITUTE(SUBSTITUTE(UPPER($S$23:$U$40&amp;""),"⌢",""),"⌣",""),"⌵",""),"－",""),"-","")," ",""),"　","")=UPPER($E9&amp;"")&amp;"TP"))*3+SUMPRODUCT(--(SUBSTITUTE(SUBSTITUTE(SUBSTITUTE(SUBSTITUTE(SUBSTITUTE(SUBSTITUTE(SUBSTITUTE(UPPER($S$23:$U$40&amp;""),"⌢",""),"⌣",""),"⌵",""),"－",""),"-","")," ",""),"　","")="TP"&amp;UPPER($E9&amp;"")))*3+SUMPRODUCT(--(SUBSTITUTE(SUBSTITUTE(SUBSTITUTE(SUBSTITUTE(SUBSTITUTE(SUBSTITUTE(SUBSTITUTE(UPPER($W$23:$Y$40&amp;""),"⌢",""),"⌣",""),"⌵",""),"－",""),"-","")," ",""),"　","")=UPPER($E9&amp;"")))+SUMPRODUCT(--(SUBSTITUTE(SUBSTITUTE(SUBSTITUTE(SUBSTITUTE(SUBSTITUTE(SUBSTITUTE(SUBSTITUTE(UPPER($W$23:$Y$40&amp;""),"⌢",""),"⌣",""),"⌵",""),"－",""),"-","")," ",""),"　","")=UPPER($E9&amp;"")&amp;"DP"))*2+SUMPRODUCT(--(SUBSTITUTE(SUBSTITUTE(SUBSTITUTE(SUBSTITUTE(SUBSTITUTE(SUBSTITUTE(SUBSTITUTE(UPPER($W$23:$Y$40&amp;""),"⌢",""),"⌣",""),"⌵",""),"－",""),"-","")," ",""),"　","")="DP"&amp;UPPER($E9&amp;"")))*2+SUMPRODUCT(--(SUBSTITUTE(SUBSTITUTE(SUBSTITUTE(SUBSTITUTE(SUBSTITUTE(SUBSTITUTE(SUBSTITUTE(UPPER($W$23:$Y$40&amp;""),"⌢",""),"⌣",""),"⌵",""),"－",""),"-","")," ",""),"　","")=UPPER($E9&amp;"")&amp;"TP"))*3+SUMPRODUCT(--(SUBSTITUTE(SUBSTITUTE(SUBSTITUTE(SUBSTITUTE(SUBSTITUTE(SUBSTITUTE(SUBSTITUTE(UPPER($W$23:$Y$40&amp;""),"⌢",""),"⌣",""),"⌵",""),"－",""),"-","")," ",""),"　","")="TP"&amp;UPPER($E9&amp;"")))*3+SUMPRODUCT(--(SUBSTITUTE(SUBSTITUTE(SUBSTITUTE(SUBSTITUTE(SUBSTITUTE(SUBSTITUTE(SUBSTITUTE(UPPER($AA$23:$AC$40&amp;""),"⌢",""),"⌣",""),"⌵",""),"－",""),"-","")," ",""),"　","")=UPPER($E9&amp;"")))+SUMPRODUCT(--(SUBSTITUTE(SUBSTITUTE(SUBSTITUTE(SUBSTITUTE(SUBSTITUTE(SUBSTITUTE(SUBSTITUTE(UPPER($AA$23:$AC$40&amp;""),"⌢",""),"⌣",""),"⌵",""),"－",""),"-","")," ",""),"　","")=UPPER($E9&amp;"")&amp;"DP"))*2+SUMPRODUCT(--(SUBSTITUTE(SUBSTITUTE(SUBSTITUTE(SUBSTITUTE(SUBSTITUTE(SUBSTITUTE(SUBSTITUTE(UPPER($AA$23:$AC$40&amp;""),"⌢",""),"⌣",""),"⌵",""),"－",""),"-","")," ",""),"　","")="DP"&amp;UPPER($E9&amp;"")))*2+SUMPRODUCT(--(SUBSTITUTE(SUBSTITUTE(SUBSTITUTE(SUBSTITUTE(SUBSTITUTE(SUBSTITUTE(SUBSTITUTE(UPPER($AA$23:$AC$40&amp;""),"⌢",""),"⌣",""),"⌵",""),"－",""),"-","")," ",""),"　","")=UPPER($E9&amp;"")&amp;"TP"))*3+SUMPRODUCT(--(SUBSTITUTE(SUBSTITUTE(SUBSTITUTE(SUBSTITUTE(SUBSTITUTE(SUBSTITUTE(SUBSTITUTE(UPPER($AA$23:$AC$40&amp;""),"⌢",""),"⌣",""),"⌵",""),"－",""),"-","")," ",""),"　","")="TP"&amp;UPPER($E9&amp;"")))*3+SUMPRODUCT(--(SUBSTITUTE(SUBSTITUTE(SUBSTITUTE(SUBSTITUTE(SUBSTITUTE(SUBSTITUTE(SUBSTITUTE(UPPER($AE$23:$AG$40&amp;""),"⌢",""),"⌣",""),"⌵",""),"－",""),"-","")," ",""),"　","")=UPPER($E9&amp;"")))+SUMPRODUCT(--(SUBSTITUTE(SUBSTITUTE(SUBSTITUTE(SUBSTITUTE(SUBSTITUTE(SUBSTITUTE(SUBSTITUTE(UPPER($AE$23:$AG$40&amp;""),"⌢",""),"⌣",""),"⌵",""),"－",""),"-","")," ",""),"　","")=UPPER($E9&amp;"")&amp;"DP"))*2+SUMPRODUCT(--(SUBSTITUTE(SUBSTITUTE(SUBSTITUTE(SUBSTITUTE(SUBSTITUTE(SUBSTITUTE(SUBSTITUTE(UPPER($AE$23:$AG$40&amp;""),"⌢",""),"⌣",""),"⌵",""),"－",""),"-","")," ",""),"　","")="DP"&amp;UPPER($E9&amp;"")))*2+SUMPRODUCT(--(SUBSTITUTE(SUBSTITUTE(SUBSTITUTE(SUBSTITUTE(SUBSTITUTE(SUBSTITUTE(SUBSTITUTE(UPPER($AE$23:$AG$40&amp;""),"⌢",""),"⌣",""),"⌵",""),"－",""),"-","")," ",""),"　","")=UPPER($E9&amp;"")&amp;"TP"))*3+SUMPRODUCT(--(SUBSTITUTE(SUBSTITUTE(SUBSTITUTE(SUBSTITUTE(SUBSTITUTE(SUBSTITUTE(SUBSTITUTE(UPPER($AE$23:$AG$40&amp;""),"⌢",""),"⌣",""),"⌵",""),"－",""),"-","")," ",""),"　","")="TP"&amp;UPPER($E9&amp;"")))*3)</f>
        <v>0</v>
      </c>
      <c r="B9" s="52"/>
      <c r="C9" s="58"/>
      <c r="D9" s="274">
        <v>3</v>
      </c>
      <c r="E9" s="61" t="s">
        <v>190</v>
      </c>
      <c r="F9" s="49" t="s">
        <v>78</v>
      </c>
      <c r="G9" s="24" t="inlineStr">
        <is>
          <t>R ⌣</t>
        </is>
      </c>
      <c r="H9" s="2"/>
      <c r="I9" s="5"/>
      <c r="J9" s="8"/>
      <c r="K9" s="24"/>
      <c r="L9" s="2"/>
      <c r="M9" s="5"/>
      <c r="N9" s="8"/>
      <c r="O9" s="24" t="s">
        <v>183</v>
      </c>
      <c r="P9" s="2"/>
      <c r="Q9" s="5"/>
      <c r="R9" s="8"/>
      <c r="S9" s="24"/>
      <c r="T9" s="2" t="s">
        <v>183</v>
      </c>
      <c r="U9" s="5"/>
      <c r="V9" s="8"/>
      <c r="W9" s="24"/>
      <c r="X9" s="2"/>
      <c r="Y9" s="5"/>
      <c r="Z9" s="8"/>
      <c r="AA9" s="24" t="s">
        <v>183</v>
      </c>
      <c r="AB9" s="2"/>
      <c r="AC9" s="5"/>
      <c r="AD9" s="8"/>
      <c r="AE9" s="2"/>
      <c r="AF9" s="2"/>
      <c r="AG9" s="5"/>
      <c r="AH9" s="8"/>
      <c r="AI9" s="44">
        <f t="shared" si="2"/>
        <v>4</v>
      </c>
      <c r="AJ9" s="44">
        <f>SUMPRODUCT(--(SUBSTITUTE(SUBSTITUTE(SUBSTITUTE(SUBSTITUTE(SUBSTITUTE(SUBSTITUTE(SUBSTITUTE(UPPER(G9:AG9&amp;""),"⌢",""),"⌣",""),"⌵",""),"－",""),"-","")," ",""),"　","")="R"))+SUMPRODUCT(--(SUBSTITUTE(SUBSTITUTE(SUBSTITUTE(SUBSTITUTE(SUBSTITUTE(SUBSTITUTE(SUBSTITUTE(UPPER(G9:AG9&amp;""),"⌢",""),"⌣",""),"⌵",""),"－",""),"-","")," ",""),"　","")="HR"))*2</f>
        <v>1</v>
      </c>
      <c r="AK9" s="44">
        <f t="shared" si="4"/>
        <v>3</v>
      </c>
      <c r="AL9" s="44">
        <f>$A9</f>
        <v>0</v>
      </c>
      <c r="AM9" s="69"/>
      <c r="AO9" s="52">
        <v>33</v>
      </c>
      <c r="AP9" s="52" t="str">
        <v>胡文秋</v>
      </c>
      <c r="AQ9" s="52">
        <f>SUMIF($F$3:$F$20,AP9,$AI$3:$AI$20)+SUMIF($F$3:$F$20,AP9&amp;" DF",$AI$3:$AI$20)+SUMIF($F$3:$F$20,AP9&amp;"DF",$AI$3:$AI$20)</f>
        <v>4</v>
      </c>
      <c r="AR9" s="73">
        <f>SUMIF($F$3:$F$20,AP9,$AJ$3:$AJ$20)+SUMIF($F$3:$F$20,AP9&amp;" DF",$AJ$3:$AJ$20)+SUMIF($F$3:$F$20,AP9&amp;"DF",$AJ$3:$AJ$20)</f>
        <v>1</v>
      </c>
      <c r="AS9" s="73">
        <f>SUMIF($F$3:$F$20,AP9,$AK$3:$AK$20)+SUMIF($F$3:$F$20,AP9&amp;" DF",$AK$3:$AK$20)+SUMIF($F$3:$F$20,AP9&amp;"DF",$AK$3:$AK$20)</f>
        <v>2</v>
      </c>
      <c r="AT9" s="73">
        <f>SUMIF($F$3:$F$20,AP9,$AL$3:$AL$20)+SUMIF($F$3:$F$20,AP9&amp;" DF",$AL$3:$AL$20)+SUMIF($F$3:$F$20,AP9&amp;"DF",$AL$3:$AL$20)</f>
        <v>1</v>
      </c>
    </row>
    <row r="10" spans="1:54" ht="15" customHeight="1">
      <c r="A10" s="52">
        <f>IF($E10="",0,SUMPRODUCT(--(SUBSTITUTE(SUBSTITUTE(SUBSTITUTE(SUBSTITUTE(SUBSTITUTE(SUBSTITUTE(SUBSTITUTE(UPPER($G$23:$I$40&amp;""),"⌢",""),"⌣",""),"⌵",""),"－",""),"-","")," ",""),"　","")=UPPER($E10&amp;"")))+SUMPRODUCT(--(SUBSTITUTE(SUBSTITUTE(SUBSTITUTE(SUBSTITUTE(SUBSTITUTE(SUBSTITUTE(SUBSTITUTE(UPPER($G$23:$I$40&amp;""),"⌢",""),"⌣",""),"⌵",""),"－",""),"-","")," ",""),"　","")=UPPER($E10&amp;"")&amp;"DP"))*2+SUMPRODUCT(--(SUBSTITUTE(SUBSTITUTE(SUBSTITUTE(SUBSTITUTE(SUBSTITUTE(SUBSTITUTE(SUBSTITUTE(UPPER($G$23:$I$40&amp;""),"⌢",""),"⌣",""),"⌵",""),"－",""),"-","")," ",""),"　","")="DP"&amp;UPPER($E10&amp;"")))*2+SUMPRODUCT(--(SUBSTITUTE(SUBSTITUTE(SUBSTITUTE(SUBSTITUTE(SUBSTITUTE(SUBSTITUTE(SUBSTITUTE(UPPER($G$23:$I$40&amp;""),"⌢",""),"⌣",""),"⌵",""),"－",""),"-","")," ",""),"　","")=UPPER($E10&amp;"")&amp;"TP"))*3+SUMPRODUCT(--(SUBSTITUTE(SUBSTITUTE(SUBSTITUTE(SUBSTITUTE(SUBSTITUTE(SUBSTITUTE(SUBSTITUTE(UPPER($G$23:$I$40&amp;""),"⌢",""),"⌣",""),"⌵",""),"－",""),"-","")," ",""),"　","")="TP"&amp;UPPER($E10&amp;"")))*3+SUMPRODUCT(--(SUBSTITUTE(SUBSTITUTE(SUBSTITUTE(SUBSTITUTE(SUBSTITUTE(SUBSTITUTE(SUBSTITUTE(UPPER($K$23:$M$40&amp;""),"⌢",""),"⌣",""),"⌵",""),"－",""),"-","")," ",""),"　","")=UPPER($E10&amp;"")))+SUMPRODUCT(--(SUBSTITUTE(SUBSTITUTE(SUBSTITUTE(SUBSTITUTE(SUBSTITUTE(SUBSTITUTE(SUBSTITUTE(UPPER($K$23:$M$40&amp;""),"⌢",""),"⌣",""),"⌵",""),"－",""),"-","")," ",""),"　","")=UPPER($E10&amp;"")&amp;"DP"))*2+SUMPRODUCT(--(SUBSTITUTE(SUBSTITUTE(SUBSTITUTE(SUBSTITUTE(SUBSTITUTE(SUBSTITUTE(SUBSTITUTE(UPPER($K$23:$M$40&amp;""),"⌢",""),"⌣",""),"⌵",""),"－",""),"-","")," ",""),"　","")="DP"&amp;UPPER($E10&amp;"")))*2+SUMPRODUCT(--(SUBSTITUTE(SUBSTITUTE(SUBSTITUTE(SUBSTITUTE(SUBSTITUTE(SUBSTITUTE(SUBSTITUTE(UPPER($K$23:$M$40&amp;""),"⌢",""),"⌣",""),"⌵",""),"－",""),"-","")," ",""),"　","")=UPPER($E10&amp;"")&amp;"TP"))*3+SUMPRODUCT(--(SUBSTITUTE(SUBSTITUTE(SUBSTITUTE(SUBSTITUTE(SUBSTITUTE(SUBSTITUTE(SUBSTITUTE(UPPER($K$23:$M$40&amp;""),"⌢",""),"⌣",""),"⌵",""),"－",""),"-","")," ",""),"　","")="TP"&amp;UPPER($E10&amp;"")))*3+SUMPRODUCT(--(SUBSTITUTE(SUBSTITUTE(SUBSTITUTE(SUBSTITUTE(SUBSTITUTE(SUBSTITUTE(SUBSTITUTE(UPPER($O$23:$Q$40&amp;""),"⌢",""),"⌣",""),"⌵",""),"－",""),"-","")," ",""),"　","")=UPPER($E10&amp;"")))+SUMPRODUCT(--(SUBSTITUTE(SUBSTITUTE(SUBSTITUTE(SUBSTITUTE(SUBSTITUTE(SUBSTITUTE(SUBSTITUTE(UPPER($O$23:$Q$40&amp;""),"⌢",""),"⌣",""),"⌵",""),"－",""),"-","")," ",""),"　","")=UPPER($E10&amp;"")&amp;"DP"))*2+SUMPRODUCT(--(SUBSTITUTE(SUBSTITUTE(SUBSTITUTE(SUBSTITUTE(SUBSTITUTE(SUBSTITUTE(SUBSTITUTE(UPPER($O$23:$Q$40&amp;""),"⌢",""),"⌣",""),"⌵",""),"－",""),"-","")," ",""),"　","")="DP"&amp;UPPER($E10&amp;"")))*2+SUMPRODUCT(--(SUBSTITUTE(SUBSTITUTE(SUBSTITUTE(SUBSTITUTE(SUBSTITUTE(SUBSTITUTE(SUBSTITUTE(UPPER($O$23:$Q$40&amp;""),"⌢",""),"⌣",""),"⌵",""),"－",""),"-","")," ",""),"　","")=UPPER($E10&amp;"")&amp;"TP"))*3+SUMPRODUCT(--(SUBSTITUTE(SUBSTITUTE(SUBSTITUTE(SUBSTITUTE(SUBSTITUTE(SUBSTITUTE(SUBSTITUTE(UPPER($O$23:$Q$40&amp;""),"⌢",""),"⌣",""),"⌵",""),"－",""),"-","")," ",""),"　","")="TP"&amp;UPPER($E10&amp;"")))*3+SUMPRODUCT(--(SUBSTITUTE(SUBSTITUTE(SUBSTITUTE(SUBSTITUTE(SUBSTITUTE(SUBSTITUTE(SUBSTITUTE(UPPER($S$23:$U$40&amp;""),"⌢",""),"⌣",""),"⌵",""),"－",""),"-","")," ",""),"　","")=UPPER($E10&amp;"")))+SUMPRODUCT(--(SUBSTITUTE(SUBSTITUTE(SUBSTITUTE(SUBSTITUTE(SUBSTITUTE(SUBSTITUTE(SUBSTITUTE(UPPER($S$23:$U$40&amp;""),"⌢",""),"⌣",""),"⌵",""),"－",""),"-","")," ",""),"　","")=UPPER($E10&amp;"")&amp;"DP"))*2+SUMPRODUCT(--(SUBSTITUTE(SUBSTITUTE(SUBSTITUTE(SUBSTITUTE(SUBSTITUTE(SUBSTITUTE(SUBSTITUTE(UPPER($S$23:$U$40&amp;""),"⌢",""),"⌣",""),"⌵",""),"－",""),"-","")," ",""),"　","")="DP"&amp;UPPER($E10&amp;"")))*2+SUMPRODUCT(--(SUBSTITUTE(SUBSTITUTE(SUBSTITUTE(SUBSTITUTE(SUBSTITUTE(SUBSTITUTE(SUBSTITUTE(UPPER($S$23:$U$40&amp;""),"⌢",""),"⌣",""),"⌵",""),"－",""),"-","")," ",""),"　","")=UPPER($E10&amp;"")&amp;"TP"))*3+SUMPRODUCT(--(SUBSTITUTE(SUBSTITUTE(SUBSTITUTE(SUBSTITUTE(SUBSTITUTE(SUBSTITUTE(SUBSTITUTE(UPPER($S$23:$U$40&amp;""),"⌢",""),"⌣",""),"⌵",""),"－",""),"-","")," ",""),"　","")="TP"&amp;UPPER($E10&amp;"")))*3+SUMPRODUCT(--(SUBSTITUTE(SUBSTITUTE(SUBSTITUTE(SUBSTITUTE(SUBSTITUTE(SUBSTITUTE(SUBSTITUTE(UPPER($W$23:$Y$40&amp;""),"⌢",""),"⌣",""),"⌵",""),"－",""),"-","")," ",""),"　","")=UPPER($E10&amp;"")))+SUMPRODUCT(--(SUBSTITUTE(SUBSTITUTE(SUBSTITUTE(SUBSTITUTE(SUBSTITUTE(SUBSTITUTE(SUBSTITUTE(UPPER($W$23:$Y$40&amp;""),"⌢",""),"⌣",""),"⌵",""),"－",""),"-","")," ",""),"　","")=UPPER($E10&amp;"")&amp;"DP"))*2+SUMPRODUCT(--(SUBSTITUTE(SUBSTITUTE(SUBSTITUTE(SUBSTITUTE(SUBSTITUTE(SUBSTITUTE(SUBSTITUTE(UPPER($W$23:$Y$40&amp;""),"⌢",""),"⌣",""),"⌵",""),"－",""),"-","")," ",""),"　","")="DP"&amp;UPPER($E10&amp;"")))*2+SUMPRODUCT(--(SUBSTITUTE(SUBSTITUTE(SUBSTITUTE(SUBSTITUTE(SUBSTITUTE(SUBSTITUTE(SUBSTITUTE(UPPER($W$23:$Y$40&amp;""),"⌢",""),"⌣",""),"⌵",""),"－",""),"-","")," ",""),"　","")=UPPER($E10&amp;"")&amp;"TP"))*3+SUMPRODUCT(--(SUBSTITUTE(SUBSTITUTE(SUBSTITUTE(SUBSTITUTE(SUBSTITUTE(SUBSTITUTE(SUBSTITUTE(UPPER($W$23:$Y$40&amp;""),"⌢",""),"⌣",""),"⌵",""),"－",""),"-","")," ",""),"　","")="TP"&amp;UPPER($E10&amp;"")))*3+SUMPRODUCT(--(SUBSTITUTE(SUBSTITUTE(SUBSTITUTE(SUBSTITUTE(SUBSTITUTE(SUBSTITUTE(SUBSTITUTE(UPPER($AA$23:$AC$40&amp;""),"⌢",""),"⌣",""),"⌵",""),"－",""),"-","")," ",""),"　","")=UPPER($E10&amp;"")))+SUMPRODUCT(--(SUBSTITUTE(SUBSTITUTE(SUBSTITUTE(SUBSTITUTE(SUBSTITUTE(SUBSTITUTE(SUBSTITUTE(UPPER($AA$23:$AC$40&amp;""),"⌢",""),"⌣",""),"⌵",""),"－",""),"-","")," ",""),"　","")=UPPER($E10&amp;"")&amp;"DP"))*2+SUMPRODUCT(--(SUBSTITUTE(SUBSTITUTE(SUBSTITUTE(SUBSTITUTE(SUBSTITUTE(SUBSTITUTE(SUBSTITUTE(UPPER($AA$23:$AC$40&amp;""),"⌢",""),"⌣",""),"⌵",""),"－",""),"-","")," ",""),"　","")="DP"&amp;UPPER($E10&amp;"")))*2+SUMPRODUCT(--(SUBSTITUTE(SUBSTITUTE(SUBSTITUTE(SUBSTITUTE(SUBSTITUTE(SUBSTITUTE(SUBSTITUTE(UPPER($AA$23:$AC$40&amp;""),"⌢",""),"⌣",""),"⌵",""),"－",""),"-","")," ",""),"　","")=UPPER($E10&amp;"")&amp;"TP"))*3+SUMPRODUCT(--(SUBSTITUTE(SUBSTITUTE(SUBSTITUTE(SUBSTITUTE(SUBSTITUTE(SUBSTITUTE(SUBSTITUTE(UPPER($AA$23:$AC$40&amp;""),"⌢",""),"⌣",""),"⌵",""),"－",""),"-","")," ",""),"　","")="TP"&amp;UPPER($E10&amp;"")))*3+SUMPRODUCT(--(SUBSTITUTE(SUBSTITUTE(SUBSTITUTE(SUBSTITUTE(SUBSTITUTE(SUBSTITUTE(SUBSTITUTE(UPPER($AE$23:$AG$40&amp;""),"⌢",""),"⌣",""),"⌵",""),"－",""),"-","")," ",""),"　","")=UPPER($E10&amp;"")))+SUMPRODUCT(--(SUBSTITUTE(SUBSTITUTE(SUBSTITUTE(SUBSTITUTE(SUBSTITUTE(SUBSTITUTE(SUBSTITUTE(UPPER($AE$23:$AG$40&amp;""),"⌢",""),"⌣",""),"⌵",""),"－",""),"-","")," ",""),"　","")=UPPER($E10&amp;"")&amp;"DP"))*2+SUMPRODUCT(--(SUBSTITUTE(SUBSTITUTE(SUBSTITUTE(SUBSTITUTE(SUBSTITUTE(SUBSTITUTE(SUBSTITUTE(UPPER($AE$23:$AG$40&amp;""),"⌢",""),"⌣",""),"⌵",""),"－",""),"-","")," ",""),"　","")="DP"&amp;UPPER($E10&amp;"")))*2+SUMPRODUCT(--(SUBSTITUTE(SUBSTITUTE(SUBSTITUTE(SUBSTITUTE(SUBSTITUTE(SUBSTITUTE(SUBSTITUTE(UPPER($AE$23:$AG$40&amp;""),"⌢",""),"⌣",""),"⌵",""),"－",""),"-","")," ",""),"　","")=UPPER($E10&amp;"")&amp;"TP"))*3+SUMPRODUCT(--(SUBSTITUTE(SUBSTITUTE(SUBSTITUTE(SUBSTITUTE(SUBSTITUTE(SUBSTITUTE(SUBSTITUTE(UPPER($AE$23:$AG$40&amp;""),"⌢",""),"⌣",""),"⌵",""),"－",""),"-","")," ",""),"　","")="TP"&amp;UPPER($E10&amp;"")))*3)</f>
        <v>0</v>
      </c>
      <c r="B10" s="52"/>
      <c r="C10" s="58"/>
      <c r="D10" s="275"/>
      <c r="E10" s="61"/>
      <c r="F10" s="49"/>
      <c r="G10" s="22"/>
      <c r="H10" s="3"/>
      <c r="I10" s="6"/>
      <c r="J10" s="8"/>
      <c r="K10" s="22"/>
      <c r="L10" s="3"/>
      <c r="M10" s="6"/>
      <c r="N10" s="8"/>
      <c r="O10" s="22"/>
      <c r="P10" s="3"/>
      <c r="Q10" s="6"/>
      <c r="R10" s="8"/>
      <c r="S10" s="22"/>
      <c r="T10" s="3"/>
      <c r="U10" s="6"/>
      <c r="V10" s="8"/>
      <c r="W10" s="22"/>
      <c r="X10" s="3"/>
      <c r="Y10" s="6"/>
      <c r="Z10" s="8"/>
      <c r="AA10" s="22"/>
      <c r="AB10" s="3"/>
      <c r="AC10" s="6"/>
      <c r="AD10" s="8"/>
      <c r="AE10" s="3"/>
      <c r="AF10" s="3"/>
      <c r="AG10" s="6"/>
      <c r="AH10" s="8"/>
      <c r="AI10" s="44">
        <f t="shared" si="2"/>
        <v>0</v>
      </c>
      <c r="AJ10" s="44">
        <f>SUMPRODUCT(--(SUBSTITUTE(SUBSTITUTE(SUBSTITUTE(SUBSTITUTE(SUBSTITUTE(SUBSTITUTE(SUBSTITUTE(UPPER(G10:AG10&amp;""),"⌢",""),"⌣",""),"⌵",""),"－",""),"-","")," ",""),"　","")="R"))+SUMPRODUCT(--(SUBSTITUTE(SUBSTITUTE(SUBSTITUTE(SUBSTITUTE(SUBSTITUTE(SUBSTITUTE(SUBSTITUTE(UPPER(G10:AG10&amp;""),"⌢",""),"⌣",""),"⌵",""),"－",""),"-","")," ",""),"　","")="HR"))*2</f>
        <v>0</v>
      </c>
      <c r="AK10" s="44">
        <f t="shared" si="4"/>
        <v>0</v>
      </c>
      <c r="AL10" s="44">
        <f>$A10</f>
        <v>0</v>
      </c>
      <c r="AM10" s="68" t="s">
        <v>9</v>
      </c>
      <c r="AO10" s="52">
        <v>35</v>
      </c>
      <c r="AP10" s="52" t="str">
        <v>陳俊欽</v>
      </c>
      <c r="AQ10" s="52">
        <f>SUMIF($F$3:$F$20,AP10,$AI$3:$AI$20)+SUMIF($F$3:$F$20,AP10&amp;" DF",$AI$3:$AI$20)+SUMIF($F$3:$F$20,AP10&amp;"DF",$AI$3:$AI$20)</f>
        <v>3</v>
      </c>
      <c r="AR10" s="73">
        <f>SUMIF($F$3:$F$20,AP10,$AJ$3:$AJ$20)+SUMIF($F$3:$F$20,AP10&amp;" DF",$AJ$3:$AJ$20)+SUMIF($F$3:$F$20,AP10&amp;"DF",$AJ$3:$AJ$20)</f>
        <v>1</v>
      </c>
      <c r="AS10" s="73">
        <f>SUMIF($F$3:$F$20,AP10,$AK$3:$AK$20)+SUMIF($F$3:$F$20,AP10&amp;" DF",$AK$3:$AK$20)+SUMIF($F$3:$F$20,AP10&amp;"DF",$AK$3:$AK$20)</f>
        <v>1</v>
      </c>
      <c r="AT10" s="73">
        <f>SUMIF($F$3:$F$20,AP10,$AL$3:$AL$20)+SUMIF($F$3:$F$20,AP10&amp;" DF",$AL$3:$AL$20)+SUMIF($F$3:$F$20,AP10&amp;"DF",$AL$3:$AL$20)</f>
        <v>0</v>
      </c>
    </row>
    <row r="11" spans="1:54" ht="15" customHeight="1">
      <c r="A11" s="52">
        <f>IF($E11="",0,SUMPRODUCT(--(SUBSTITUTE(SUBSTITUTE(SUBSTITUTE(SUBSTITUTE(SUBSTITUTE(SUBSTITUTE(SUBSTITUTE(UPPER($G$23:$I$40&amp;""),"⌢",""),"⌣",""),"⌵",""),"－",""),"-","")," ",""),"　","")=UPPER($E11&amp;"")))+SUMPRODUCT(--(SUBSTITUTE(SUBSTITUTE(SUBSTITUTE(SUBSTITUTE(SUBSTITUTE(SUBSTITUTE(SUBSTITUTE(UPPER($G$23:$I$40&amp;""),"⌢",""),"⌣",""),"⌵",""),"－",""),"-","")," ",""),"　","")=UPPER($E11&amp;"")&amp;"DP"))*2+SUMPRODUCT(--(SUBSTITUTE(SUBSTITUTE(SUBSTITUTE(SUBSTITUTE(SUBSTITUTE(SUBSTITUTE(SUBSTITUTE(UPPER($G$23:$I$40&amp;""),"⌢",""),"⌣",""),"⌵",""),"－",""),"-","")," ",""),"　","")="DP"&amp;UPPER($E11&amp;"")))*2+SUMPRODUCT(--(SUBSTITUTE(SUBSTITUTE(SUBSTITUTE(SUBSTITUTE(SUBSTITUTE(SUBSTITUTE(SUBSTITUTE(UPPER($G$23:$I$40&amp;""),"⌢",""),"⌣",""),"⌵",""),"－",""),"-","")," ",""),"　","")=UPPER($E11&amp;"")&amp;"TP"))*3+SUMPRODUCT(--(SUBSTITUTE(SUBSTITUTE(SUBSTITUTE(SUBSTITUTE(SUBSTITUTE(SUBSTITUTE(SUBSTITUTE(UPPER($G$23:$I$40&amp;""),"⌢",""),"⌣",""),"⌵",""),"－",""),"-","")," ",""),"　","")="TP"&amp;UPPER($E11&amp;"")))*3+SUMPRODUCT(--(SUBSTITUTE(SUBSTITUTE(SUBSTITUTE(SUBSTITUTE(SUBSTITUTE(SUBSTITUTE(SUBSTITUTE(UPPER($K$23:$M$40&amp;""),"⌢",""),"⌣",""),"⌵",""),"－",""),"-","")," ",""),"　","")=UPPER($E11&amp;"")))+SUMPRODUCT(--(SUBSTITUTE(SUBSTITUTE(SUBSTITUTE(SUBSTITUTE(SUBSTITUTE(SUBSTITUTE(SUBSTITUTE(UPPER($K$23:$M$40&amp;""),"⌢",""),"⌣",""),"⌵",""),"－",""),"-","")," ",""),"　","")=UPPER($E11&amp;"")&amp;"DP"))*2+SUMPRODUCT(--(SUBSTITUTE(SUBSTITUTE(SUBSTITUTE(SUBSTITUTE(SUBSTITUTE(SUBSTITUTE(SUBSTITUTE(UPPER($K$23:$M$40&amp;""),"⌢",""),"⌣",""),"⌵",""),"－",""),"-","")," ",""),"　","")="DP"&amp;UPPER($E11&amp;"")))*2+SUMPRODUCT(--(SUBSTITUTE(SUBSTITUTE(SUBSTITUTE(SUBSTITUTE(SUBSTITUTE(SUBSTITUTE(SUBSTITUTE(UPPER($K$23:$M$40&amp;""),"⌢",""),"⌣",""),"⌵",""),"－",""),"-","")," ",""),"　","")=UPPER($E11&amp;"")&amp;"TP"))*3+SUMPRODUCT(--(SUBSTITUTE(SUBSTITUTE(SUBSTITUTE(SUBSTITUTE(SUBSTITUTE(SUBSTITUTE(SUBSTITUTE(UPPER($K$23:$M$40&amp;""),"⌢",""),"⌣",""),"⌵",""),"－",""),"-","")," ",""),"　","")="TP"&amp;UPPER($E11&amp;"")))*3+SUMPRODUCT(--(SUBSTITUTE(SUBSTITUTE(SUBSTITUTE(SUBSTITUTE(SUBSTITUTE(SUBSTITUTE(SUBSTITUTE(UPPER($O$23:$Q$40&amp;""),"⌢",""),"⌣",""),"⌵",""),"－",""),"-","")," ",""),"　","")=UPPER($E11&amp;"")))+SUMPRODUCT(--(SUBSTITUTE(SUBSTITUTE(SUBSTITUTE(SUBSTITUTE(SUBSTITUTE(SUBSTITUTE(SUBSTITUTE(UPPER($O$23:$Q$40&amp;""),"⌢",""),"⌣",""),"⌵",""),"－",""),"-","")," ",""),"　","")=UPPER($E11&amp;"")&amp;"DP"))*2+SUMPRODUCT(--(SUBSTITUTE(SUBSTITUTE(SUBSTITUTE(SUBSTITUTE(SUBSTITUTE(SUBSTITUTE(SUBSTITUTE(UPPER($O$23:$Q$40&amp;""),"⌢",""),"⌣",""),"⌵",""),"－",""),"-","")," ",""),"　","")="DP"&amp;UPPER($E11&amp;"")))*2+SUMPRODUCT(--(SUBSTITUTE(SUBSTITUTE(SUBSTITUTE(SUBSTITUTE(SUBSTITUTE(SUBSTITUTE(SUBSTITUTE(UPPER($O$23:$Q$40&amp;""),"⌢",""),"⌣",""),"⌵",""),"－",""),"-","")," ",""),"　","")=UPPER($E11&amp;"")&amp;"TP"))*3+SUMPRODUCT(--(SUBSTITUTE(SUBSTITUTE(SUBSTITUTE(SUBSTITUTE(SUBSTITUTE(SUBSTITUTE(SUBSTITUTE(UPPER($O$23:$Q$40&amp;""),"⌢",""),"⌣",""),"⌵",""),"－",""),"-","")," ",""),"　","")="TP"&amp;UPPER($E11&amp;"")))*3+SUMPRODUCT(--(SUBSTITUTE(SUBSTITUTE(SUBSTITUTE(SUBSTITUTE(SUBSTITUTE(SUBSTITUTE(SUBSTITUTE(UPPER($S$23:$U$40&amp;""),"⌢",""),"⌣",""),"⌵",""),"－",""),"-","")," ",""),"　","")=UPPER($E11&amp;"")))+SUMPRODUCT(--(SUBSTITUTE(SUBSTITUTE(SUBSTITUTE(SUBSTITUTE(SUBSTITUTE(SUBSTITUTE(SUBSTITUTE(UPPER($S$23:$U$40&amp;""),"⌢",""),"⌣",""),"⌵",""),"－",""),"-","")," ",""),"　","")=UPPER($E11&amp;"")&amp;"DP"))*2+SUMPRODUCT(--(SUBSTITUTE(SUBSTITUTE(SUBSTITUTE(SUBSTITUTE(SUBSTITUTE(SUBSTITUTE(SUBSTITUTE(UPPER($S$23:$U$40&amp;""),"⌢",""),"⌣",""),"⌵",""),"－",""),"-","")," ",""),"　","")="DP"&amp;UPPER($E11&amp;"")))*2+SUMPRODUCT(--(SUBSTITUTE(SUBSTITUTE(SUBSTITUTE(SUBSTITUTE(SUBSTITUTE(SUBSTITUTE(SUBSTITUTE(UPPER($S$23:$U$40&amp;""),"⌢",""),"⌣",""),"⌵",""),"－",""),"-","")," ",""),"　","")=UPPER($E11&amp;"")&amp;"TP"))*3+SUMPRODUCT(--(SUBSTITUTE(SUBSTITUTE(SUBSTITUTE(SUBSTITUTE(SUBSTITUTE(SUBSTITUTE(SUBSTITUTE(UPPER($S$23:$U$40&amp;""),"⌢",""),"⌣",""),"⌵",""),"－",""),"-","")," ",""),"　","")="TP"&amp;UPPER($E11&amp;"")))*3+SUMPRODUCT(--(SUBSTITUTE(SUBSTITUTE(SUBSTITUTE(SUBSTITUTE(SUBSTITUTE(SUBSTITUTE(SUBSTITUTE(UPPER($W$23:$Y$40&amp;""),"⌢",""),"⌣",""),"⌵",""),"－",""),"-","")," ",""),"　","")=UPPER($E11&amp;"")))+SUMPRODUCT(--(SUBSTITUTE(SUBSTITUTE(SUBSTITUTE(SUBSTITUTE(SUBSTITUTE(SUBSTITUTE(SUBSTITUTE(UPPER($W$23:$Y$40&amp;""),"⌢",""),"⌣",""),"⌵",""),"－",""),"-","")," ",""),"　","")=UPPER($E11&amp;"")&amp;"DP"))*2+SUMPRODUCT(--(SUBSTITUTE(SUBSTITUTE(SUBSTITUTE(SUBSTITUTE(SUBSTITUTE(SUBSTITUTE(SUBSTITUTE(UPPER($W$23:$Y$40&amp;""),"⌢",""),"⌣",""),"⌵",""),"－",""),"-","")," ",""),"　","")="DP"&amp;UPPER($E11&amp;"")))*2+SUMPRODUCT(--(SUBSTITUTE(SUBSTITUTE(SUBSTITUTE(SUBSTITUTE(SUBSTITUTE(SUBSTITUTE(SUBSTITUTE(UPPER($W$23:$Y$40&amp;""),"⌢",""),"⌣",""),"⌵",""),"－",""),"-","")," ",""),"　","")=UPPER($E11&amp;"")&amp;"TP"))*3+SUMPRODUCT(--(SUBSTITUTE(SUBSTITUTE(SUBSTITUTE(SUBSTITUTE(SUBSTITUTE(SUBSTITUTE(SUBSTITUTE(UPPER($W$23:$Y$40&amp;""),"⌢",""),"⌣",""),"⌵",""),"－",""),"-","")," ",""),"　","")="TP"&amp;UPPER($E11&amp;"")))*3+SUMPRODUCT(--(SUBSTITUTE(SUBSTITUTE(SUBSTITUTE(SUBSTITUTE(SUBSTITUTE(SUBSTITUTE(SUBSTITUTE(UPPER($AA$23:$AC$40&amp;""),"⌢",""),"⌣",""),"⌵",""),"－",""),"-","")," ",""),"　","")=UPPER($E11&amp;"")))+SUMPRODUCT(--(SUBSTITUTE(SUBSTITUTE(SUBSTITUTE(SUBSTITUTE(SUBSTITUTE(SUBSTITUTE(SUBSTITUTE(UPPER($AA$23:$AC$40&amp;""),"⌢",""),"⌣",""),"⌵",""),"－",""),"-","")," ",""),"　","")=UPPER($E11&amp;"")&amp;"DP"))*2+SUMPRODUCT(--(SUBSTITUTE(SUBSTITUTE(SUBSTITUTE(SUBSTITUTE(SUBSTITUTE(SUBSTITUTE(SUBSTITUTE(UPPER($AA$23:$AC$40&amp;""),"⌢",""),"⌣",""),"⌵",""),"－",""),"-","")," ",""),"　","")="DP"&amp;UPPER($E11&amp;"")))*2+SUMPRODUCT(--(SUBSTITUTE(SUBSTITUTE(SUBSTITUTE(SUBSTITUTE(SUBSTITUTE(SUBSTITUTE(SUBSTITUTE(UPPER($AA$23:$AC$40&amp;""),"⌢",""),"⌣",""),"⌵",""),"－",""),"-","")," ",""),"　","")=UPPER($E11&amp;"")&amp;"TP"))*3+SUMPRODUCT(--(SUBSTITUTE(SUBSTITUTE(SUBSTITUTE(SUBSTITUTE(SUBSTITUTE(SUBSTITUTE(SUBSTITUTE(UPPER($AA$23:$AC$40&amp;""),"⌢",""),"⌣",""),"⌵",""),"－",""),"-","")," ",""),"　","")="TP"&amp;UPPER($E11&amp;"")))*3+SUMPRODUCT(--(SUBSTITUTE(SUBSTITUTE(SUBSTITUTE(SUBSTITUTE(SUBSTITUTE(SUBSTITUTE(SUBSTITUTE(UPPER($AE$23:$AG$40&amp;""),"⌢",""),"⌣",""),"⌵",""),"－",""),"-","")," ",""),"　","")=UPPER($E11&amp;"")))+SUMPRODUCT(--(SUBSTITUTE(SUBSTITUTE(SUBSTITUTE(SUBSTITUTE(SUBSTITUTE(SUBSTITUTE(SUBSTITUTE(UPPER($AE$23:$AG$40&amp;""),"⌢",""),"⌣",""),"⌵",""),"－",""),"-","")," ",""),"　","")=UPPER($E11&amp;"")&amp;"DP"))*2+SUMPRODUCT(--(SUBSTITUTE(SUBSTITUTE(SUBSTITUTE(SUBSTITUTE(SUBSTITUTE(SUBSTITUTE(SUBSTITUTE(UPPER($AE$23:$AG$40&amp;""),"⌢",""),"⌣",""),"⌵",""),"－",""),"-","")," ",""),"　","")="DP"&amp;UPPER($E11&amp;"")))*2+SUMPRODUCT(--(SUBSTITUTE(SUBSTITUTE(SUBSTITUTE(SUBSTITUTE(SUBSTITUTE(SUBSTITUTE(SUBSTITUTE(UPPER($AE$23:$AG$40&amp;""),"⌢",""),"⌣",""),"⌵",""),"－",""),"-","")," ",""),"　","")=UPPER($E11&amp;"")&amp;"TP"))*3+SUMPRODUCT(--(SUBSTITUTE(SUBSTITUTE(SUBSTITUTE(SUBSTITUTE(SUBSTITUTE(SUBSTITUTE(SUBSTITUTE(UPPER($AE$23:$AG$40&amp;""),"⌢",""),"⌣",""),"⌵",""),"－",""),"-","")," ",""),"　","")="TP"&amp;UPPER($E11&amp;"")))*3)</f>
        <v>0</v>
      </c>
      <c r="B11" s="52"/>
      <c r="C11" s="58"/>
      <c r="D11" s="276"/>
      <c r="E11" s="61"/>
      <c r="F11" s="49"/>
      <c r="G11" s="23"/>
      <c r="H11" s="4"/>
      <c r="I11" s="7"/>
      <c r="J11" s="8"/>
      <c r="K11" s="23"/>
      <c r="L11" s="4"/>
      <c r="M11" s="7"/>
      <c r="N11" s="8"/>
      <c r="O11" s="23"/>
      <c r="P11" s="4"/>
      <c r="Q11" s="7"/>
      <c r="R11" s="8"/>
      <c r="S11" s="23"/>
      <c r="T11" s="4"/>
      <c r="U11" s="7"/>
      <c r="V11" s="8"/>
      <c r="W11" s="23"/>
      <c r="X11" s="4"/>
      <c r="Y11" s="7"/>
      <c r="Z11" s="8"/>
      <c r="AA11" s="23"/>
      <c r="AB11" s="4"/>
      <c r="AC11" s="7"/>
      <c r="AD11" s="8"/>
      <c r="AE11" s="4"/>
      <c r="AF11" s="4"/>
      <c r="AG11" s="7"/>
      <c r="AH11" s="8"/>
      <c r="AI11" s="44">
        <f t="shared" si="2"/>
        <v>0</v>
      </c>
      <c r="AJ11" s="44">
        <f>SUMPRODUCT(--(SUBSTITUTE(SUBSTITUTE(SUBSTITUTE(SUBSTITUTE(SUBSTITUTE(SUBSTITUTE(SUBSTITUTE(UPPER(G11:AG11&amp;""),"⌢",""),"⌣",""),"⌵",""),"－",""),"-","")," ",""),"　","")="R"))+SUMPRODUCT(--(SUBSTITUTE(SUBSTITUTE(SUBSTITUTE(SUBSTITUTE(SUBSTITUTE(SUBSTITUTE(SUBSTITUTE(UPPER(G11:AG11&amp;""),"⌢",""),"⌣",""),"⌵",""),"－",""),"-","")," ",""),"　","")="HR"))*2</f>
        <v>0</v>
      </c>
      <c r="AK11" s="44">
        <f t="shared" si="4"/>
        <v>0</v>
      </c>
      <c r="AL11" s="44">
        <f>$A11</f>
        <v>0</v>
      </c>
      <c r="AM11" s="66" t="s">
        <v>37</v>
      </c>
      <c r="AO11" s="52"/>
      <c r="AP11" s="52"/>
      <c r="AQ11" s="52">
        <f>SUMIF($F$3:$F$20,AP11,$AI$3:$AI$20)+SUMIF($F$3:$F$20,AP11&amp;" DF",$AI$3:$AI$20)+SUMIF($F$3:$F$20,AP11&amp;"DF",$AI$3:$AI$20)</f>
        <v>0</v>
      </c>
      <c r="AR11" s="73">
        <f>SUMIF($F$3:$F$20,AP11,$AJ$3:$AJ$20)+SUMIF($F$3:$F$20,AP11&amp;" DF",$AJ$3:$AJ$20)+SUMIF($F$3:$F$20,AP11&amp;"DF",$AJ$3:$AJ$20)</f>
        <v>0</v>
      </c>
      <c r="AS11" s="73">
        <f>SUMIF($F$3:$F$20,AP11,$AK$3:$AK$20)+SUMIF($F$3:$F$20,AP11&amp;" DF",$AK$3:$AK$20)+SUMIF($F$3:$F$20,AP11&amp;"DF",$AK$3:$AK$20)</f>
        <v>0</v>
      </c>
      <c r="AT11" s="73">
        <f>SUMIF($F$3:$F$20,AP11,$AL$3:$AL$20)+SUMIF($F$3:$F$20,AP11&amp;" DF",$AL$3:$AL$20)+SUMIF($F$3:$F$20,AP11&amp;"DF",$AL$3:$AL$20)</f>
        <v>0</v>
      </c>
    </row>
    <row r="12" spans="1:54" ht="15" customHeight="1">
      <c r="A12" s="52">
        <f>IF($E12="",0,SUMPRODUCT(--(SUBSTITUTE(SUBSTITUTE(SUBSTITUTE(SUBSTITUTE(SUBSTITUTE(SUBSTITUTE(SUBSTITUTE(UPPER($G$23:$I$40&amp;""),"⌢",""),"⌣",""),"⌵",""),"－",""),"-","")," ",""),"　","")=UPPER($E12&amp;"")))+SUMPRODUCT(--(SUBSTITUTE(SUBSTITUTE(SUBSTITUTE(SUBSTITUTE(SUBSTITUTE(SUBSTITUTE(SUBSTITUTE(UPPER($G$23:$I$40&amp;""),"⌢",""),"⌣",""),"⌵",""),"－",""),"-","")," ",""),"　","")=UPPER($E12&amp;"")&amp;"DP"))*2+SUMPRODUCT(--(SUBSTITUTE(SUBSTITUTE(SUBSTITUTE(SUBSTITUTE(SUBSTITUTE(SUBSTITUTE(SUBSTITUTE(UPPER($G$23:$I$40&amp;""),"⌢",""),"⌣",""),"⌵",""),"－",""),"-","")," ",""),"　","")="DP"&amp;UPPER($E12&amp;"")))*2+SUMPRODUCT(--(SUBSTITUTE(SUBSTITUTE(SUBSTITUTE(SUBSTITUTE(SUBSTITUTE(SUBSTITUTE(SUBSTITUTE(UPPER($G$23:$I$40&amp;""),"⌢",""),"⌣",""),"⌵",""),"－",""),"-","")," ",""),"　","")=UPPER($E12&amp;"")&amp;"TP"))*3+SUMPRODUCT(--(SUBSTITUTE(SUBSTITUTE(SUBSTITUTE(SUBSTITUTE(SUBSTITUTE(SUBSTITUTE(SUBSTITUTE(UPPER($G$23:$I$40&amp;""),"⌢",""),"⌣",""),"⌵",""),"－",""),"-","")," ",""),"　","")="TP"&amp;UPPER($E12&amp;"")))*3+SUMPRODUCT(--(SUBSTITUTE(SUBSTITUTE(SUBSTITUTE(SUBSTITUTE(SUBSTITUTE(SUBSTITUTE(SUBSTITUTE(UPPER($K$23:$M$40&amp;""),"⌢",""),"⌣",""),"⌵",""),"－",""),"-","")," ",""),"　","")=UPPER($E12&amp;"")))+SUMPRODUCT(--(SUBSTITUTE(SUBSTITUTE(SUBSTITUTE(SUBSTITUTE(SUBSTITUTE(SUBSTITUTE(SUBSTITUTE(UPPER($K$23:$M$40&amp;""),"⌢",""),"⌣",""),"⌵",""),"－",""),"-","")," ",""),"　","")=UPPER($E12&amp;"")&amp;"DP"))*2+SUMPRODUCT(--(SUBSTITUTE(SUBSTITUTE(SUBSTITUTE(SUBSTITUTE(SUBSTITUTE(SUBSTITUTE(SUBSTITUTE(UPPER($K$23:$M$40&amp;""),"⌢",""),"⌣",""),"⌵",""),"－",""),"-","")," ",""),"　","")="DP"&amp;UPPER($E12&amp;"")))*2+SUMPRODUCT(--(SUBSTITUTE(SUBSTITUTE(SUBSTITUTE(SUBSTITUTE(SUBSTITUTE(SUBSTITUTE(SUBSTITUTE(UPPER($K$23:$M$40&amp;""),"⌢",""),"⌣",""),"⌵",""),"－",""),"-","")," ",""),"　","")=UPPER($E12&amp;"")&amp;"TP"))*3+SUMPRODUCT(--(SUBSTITUTE(SUBSTITUTE(SUBSTITUTE(SUBSTITUTE(SUBSTITUTE(SUBSTITUTE(SUBSTITUTE(UPPER($K$23:$M$40&amp;""),"⌢",""),"⌣",""),"⌵",""),"－",""),"-","")," ",""),"　","")="TP"&amp;UPPER($E12&amp;"")))*3+SUMPRODUCT(--(SUBSTITUTE(SUBSTITUTE(SUBSTITUTE(SUBSTITUTE(SUBSTITUTE(SUBSTITUTE(SUBSTITUTE(UPPER($O$23:$Q$40&amp;""),"⌢",""),"⌣",""),"⌵",""),"－",""),"-","")," ",""),"　","")=UPPER($E12&amp;"")))+SUMPRODUCT(--(SUBSTITUTE(SUBSTITUTE(SUBSTITUTE(SUBSTITUTE(SUBSTITUTE(SUBSTITUTE(SUBSTITUTE(UPPER($O$23:$Q$40&amp;""),"⌢",""),"⌣",""),"⌵",""),"－",""),"-","")," ",""),"　","")=UPPER($E12&amp;"")&amp;"DP"))*2+SUMPRODUCT(--(SUBSTITUTE(SUBSTITUTE(SUBSTITUTE(SUBSTITUTE(SUBSTITUTE(SUBSTITUTE(SUBSTITUTE(UPPER($O$23:$Q$40&amp;""),"⌢",""),"⌣",""),"⌵",""),"－",""),"-","")," ",""),"　","")="DP"&amp;UPPER($E12&amp;"")))*2+SUMPRODUCT(--(SUBSTITUTE(SUBSTITUTE(SUBSTITUTE(SUBSTITUTE(SUBSTITUTE(SUBSTITUTE(SUBSTITUTE(UPPER($O$23:$Q$40&amp;""),"⌢",""),"⌣",""),"⌵",""),"－",""),"-","")," ",""),"　","")=UPPER($E12&amp;"")&amp;"TP"))*3+SUMPRODUCT(--(SUBSTITUTE(SUBSTITUTE(SUBSTITUTE(SUBSTITUTE(SUBSTITUTE(SUBSTITUTE(SUBSTITUTE(UPPER($O$23:$Q$40&amp;""),"⌢",""),"⌣",""),"⌵",""),"－",""),"-","")," ",""),"　","")="TP"&amp;UPPER($E12&amp;"")))*3+SUMPRODUCT(--(SUBSTITUTE(SUBSTITUTE(SUBSTITUTE(SUBSTITUTE(SUBSTITUTE(SUBSTITUTE(SUBSTITUTE(UPPER($S$23:$U$40&amp;""),"⌢",""),"⌣",""),"⌵",""),"－",""),"-","")," ",""),"　","")=UPPER($E12&amp;"")))+SUMPRODUCT(--(SUBSTITUTE(SUBSTITUTE(SUBSTITUTE(SUBSTITUTE(SUBSTITUTE(SUBSTITUTE(SUBSTITUTE(UPPER($S$23:$U$40&amp;""),"⌢",""),"⌣",""),"⌵",""),"－",""),"-","")," ",""),"　","")=UPPER($E12&amp;"")&amp;"DP"))*2+SUMPRODUCT(--(SUBSTITUTE(SUBSTITUTE(SUBSTITUTE(SUBSTITUTE(SUBSTITUTE(SUBSTITUTE(SUBSTITUTE(UPPER($S$23:$U$40&amp;""),"⌢",""),"⌣",""),"⌵",""),"－",""),"-","")," ",""),"　","")="DP"&amp;UPPER($E12&amp;"")))*2+SUMPRODUCT(--(SUBSTITUTE(SUBSTITUTE(SUBSTITUTE(SUBSTITUTE(SUBSTITUTE(SUBSTITUTE(SUBSTITUTE(UPPER($S$23:$U$40&amp;""),"⌢",""),"⌣",""),"⌵",""),"－",""),"-","")," ",""),"　","")=UPPER($E12&amp;"")&amp;"TP"))*3+SUMPRODUCT(--(SUBSTITUTE(SUBSTITUTE(SUBSTITUTE(SUBSTITUTE(SUBSTITUTE(SUBSTITUTE(SUBSTITUTE(UPPER($S$23:$U$40&amp;""),"⌢",""),"⌣",""),"⌵",""),"－",""),"-","")," ",""),"　","")="TP"&amp;UPPER($E12&amp;"")))*3+SUMPRODUCT(--(SUBSTITUTE(SUBSTITUTE(SUBSTITUTE(SUBSTITUTE(SUBSTITUTE(SUBSTITUTE(SUBSTITUTE(UPPER($W$23:$Y$40&amp;""),"⌢",""),"⌣",""),"⌵",""),"－",""),"-","")," ",""),"　","")=UPPER($E12&amp;"")))+SUMPRODUCT(--(SUBSTITUTE(SUBSTITUTE(SUBSTITUTE(SUBSTITUTE(SUBSTITUTE(SUBSTITUTE(SUBSTITUTE(UPPER($W$23:$Y$40&amp;""),"⌢",""),"⌣",""),"⌵",""),"－",""),"-","")," ",""),"　","")=UPPER($E12&amp;"")&amp;"DP"))*2+SUMPRODUCT(--(SUBSTITUTE(SUBSTITUTE(SUBSTITUTE(SUBSTITUTE(SUBSTITUTE(SUBSTITUTE(SUBSTITUTE(UPPER($W$23:$Y$40&amp;""),"⌢",""),"⌣",""),"⌵",""),"－",""),"-","")," ",""),"　","")="DP"&amp;UPPER($E12&amp;"")))*2+SUMPRODUCT(--(SUBSTITUTE(SUBSTITUTE(SUBSTITUTE(SUBSTITUTE(SUBSTITUTE(SUBSTITUTE(SUBSTITUTE(UPPER($W$23:$Y$40&amp;""),"⌢",""),"⌣",""),"⌵",""),"－",""),"-","")," ",""),"　","")=UPPER($E12&amp;"")&amp;"TP"))*3+SUMPRODUCT(--(SUBSTITUTE(SUBSTITUTE(SUBSTITUTE(SUBSTITUTE(SUBSTITUTE(SUBSTITUTE(SUBSTITUTE(UPPER($W$23:$Y$40&amp;""),"⌢",""),"⌣",""),"⌵",""),"－",""),"-","")," ",""),"　","")="TP"&amp;UPPER($E12&amp;"")))*3+SUMPRODUCT(--(SUBSTITUTE(SUBSTITUTE(SUBSTITUTE(SUBSTITUTE(SUBSTITUTE(SUBSTITUTE(SUBSTITUTE(UPPER($AA$23:$AC$40&amp;""),"⌢",""),"⌣",""),"⌵",""),"－",""),"-","")," ",""),"　","")=UPPER($E12&amp;"")))+SUMPRODUCT(--(SUBSTITUTE(SUBSTITUTE(SUBSTITUTE(SUBSTITUTE(SUBSTITUTE(SUBSTITUTE(SUBSTITUTE(UPPER($AA$23:$AC$40&amp;""),"⌢",""),"⌣",""),"⌵",""),"－",""),"-","")," ",""),"　","")=UPPER($E12&amp;"")&amp;"DP"))*2+SUMPRODUCT(--(SUBSTITUTE(SUBSTITUTE(SUBSTITUTE(SUBSTITUTE(SUBSTITUTE(SUBSTITUTE(SUBSTITUTE(UPPER($AA$23:$AC$40&amp;""),"⌢",""),"⌣",""),"⌵",""),"－",""),"-","")," ",""),"　","")="DP"&amp;UPPER($E12&amp;"")))*2+SUMPRODUCT(--(SUBSTITUTE(SUBSTITUTE(SUBSTITUTE(SUBSTITUTE(SUBSTITUTE(SUBSTITUTE(SUBSTITUTE(UPPER($AA$23:$AC$40&amp;""),"⌢",""),"⌣",""),"⌵",""),"－",""),"-","")," ",""),"　","")=UPPER($E12&amp;"")&amp;"TP"))*3+SUMPRODUCT(--(SUBSTITUTE(SUBSTITUTE(SUBSTITUTE(SUBSTITUTE(SUBSTITUTE(SUBSTITUTE(SUBSTITUTE(UPPER($AA$23:$AC$40&amp;""),"⌢",""),"⌣",""),"⌵",""),"－",""),"-","")," ",""),"　","")="TP"&amp;UPPER($E12&amp;"")))*3+SUMPRODUCT(--(SUBSTITUTE(SUBSTITUTE(SUBSTITUTE(SUBSTITUTE(SUBSTITUTE(SUBSTITUTE(SUBSTITUTE(UPPER($AE$23:$AG$40&amp;""),"⌢",""),"⌣",""),"⌵",""),"－",""),"-","")," ",""),"　","")=UPPER($E12&amp;"")))+SUMPRODUCT(--(SUBSTITUTE(SUBSTITUTE(SUBSTITUTE(SUBSTITUTE(SUBSTITUTE(SUBSTITUTE(SUBSTITUTE(UPPER($AE$23:$AG$40&amp;""),"⌢",""),"⌣",""),"⌵",""),"－",""),"-","")," ",""),"　","")=UPPER($E12&amp;"")&amp;"DP"))*2+SUMPRODUCT(--(SUBSTITUTE(SUBSTITUTE(SUBSTITUTE(SUBSTITUTE(SUBSTITUTE(SUBSTITUTE(SUBSTITUTE(UPPER($AE$23:$AG$40&amp;""),"⌢",""),"⌣",""),"⌵",""),"－",""),"-","")," ",""),"　","")="DP"&amp;UPPER($E12&amp;"")))*2+SUMPRODUCT(--(SUBSTITUTE(SUBSTITUTE(SUBSTITUTE(SUBSTITUTE(SUBSTITUTE(SUBSTITUTE(SUBSTITUTE(UPPER($AE$23:$AG$40&amp;""),"⌢",""),"⌣",""),"⌵",""),"－",""),"-","")," ",""),"　","")=UPPER($E12&amp;"")&amp;"TP"))*3+SUMPRODUCT(--(SUBSTITUTE(SUBSTITUTE(SUBSTITUTE(SUBSTITUTE(SUBSTITUTE(SUBSTITUTE(SUBSTITUTE(UPPER($AE$23:$AG$40&amp;""),"⌢",""),"⌣",""),"⌵",""),"－",""),"-","")," ",""),"　","")="TP"&amp;UPPER($E12&amp;"")))*3)</f>
        <v>1</v>
      </c>
      <c r="B12" s="52"/>
      <c r="C12" s="58"/>
      <c r="D12" s="274">
        <v>4</v>
      </c>
      <c r="E12" s="61" t="s">
        <v>169</v>
      </c>
      <c r="F12" s="49" t="s">
        <v>115</v>
      </c>
      <c r="G12" s="24" t="inlineStr">
        <is>
          <t>39 ⌣</t>
        </is>
      </c>
      <c r="H12" s="2"/>
      <c r="I12" s="5"/>
      <c r="J12" s="8"/>
      <c r="K12" s="230"/>
      <c r="L12" s="2"/>
      <c r="M12" s="5"/>
      <c r="N12" s="8"/>
      <c r="O12" s="24" t="s">
        <v>183</v>
      </c>
      <c r="P12" s="2"/>
      <c r="Q12" s="5"/>
      <c r="R12" s="8"/>
      <c r="S12" s="24"/>
      <c r="T12" s="2"/>
      <c r="U12" s="5"/>
      <c r="V12" s="8"/>
      <c r="W12" s="24" t="inlineStr">
        <is>
          <t>R －</t>
        </is>
      </c>
      <c r="X12" s="2"/>
      <c r="Y12" s="5"/>
      <c r="Z12" s="8"/>
      <c r="AA12" s="24" t="inlineStr">
        <is>
          <t>37 －</t>
        </is>
      </c>
      <c r="AB12" s="2"/>
      <c r="AC12" s="5"/>
      <c r="AD12" s="8"/>
      <c r="AE12" s="2"/>
      <c r="AF12" s="2"/>
      <c r="AG12" s="5"/>
      <c r="AH12" s="8"/>
      <c r="AI12" s="44">
        <f t="shared" si="2"/>
        <v>4</v>
      </c>
      <c r="AJ12" s="44">
        <f>SUMPRODUCT(--(SUBSTITUTE(SUBSTITUTE(SUBSTITUTE(SUBSTITUTE(SUBSTITUTE(SUBSTITUTE(SUBSTITUTE(UPPER(G12:AG12&amp;""),"⌢",""),"⌣",""),"⌵",""),"－",""),"-","")," ",""),"　","")="R"))+SUMPRODUCT(--(SUBSTITUTE(SUBSTITUTE(SUBSTITUTE(SUBSTITUTE(SUBSTITUTE(SUBSTITUTE(SUBSTITUTE(UPPER(G12:AG12&amp;""),"⌢",""),"⌣",""),"⌵",""),"－",""),"-","")," ",""),"　","")="HR"))*2</f>
        <v>1</v>
      </c>
      <c r="AK12" s="44">
        <f t="shared" si="4"/>
        <v>1</v>
      </c>
      <c r="AL12" s="44">
        <f>$A12</f>
        <v>1</v>
      </c>
      <c r="AM12" s="66"/>
      <c r="AO12" s="52"/>
      <c r="AP12" s="52"/>
      <c r="AQ12" s="52">
        <f>SUMIF($F$3:$F$20,AP12,$AI$3:$AI$20)+SUMIF($F$3:$F$20,AP12&amp;" DF",$AI$3:$AI$20)+SUMIF($F$3:$F$20,AP12&amp;"DF",$AI$3:$AI$20)</f>
        <v>0</v>
      </c>
      <c r="AR12" s="73">
        <f>SUMIF($F$3:$F$20,AP12,$AJ$3:$AJ$20)+SUMIF($F$3:$F$20,AP12&amp;" DF",$AJ$3:$AJ$20)+SUMIF($F$3:$F$20,AP12&amp;"DF",$AJ$3:$AJ$20)</f>
        <v>0</v>
      </c>
      <c r="AS12" s="73">
        <f>SUMIF($F$3:$F$20,AP12,$AK$3:$AK$20)+SUMIF($F$3:$F$20,AP12&amp;" DF",$AK$3:$AK$20)+SUMIF($F$3:$F$20,AP12&amp;"DF",$AK$3:$AK$20)</f>
        <v>0</v>
      </c>
      <c r="AT12" s="73">
        <f>SUMIF($F$3:$F$20,AP12,$AL$3:$AL$20)+SUMIF($F$3:$F$20,AP12&amp;" DF",$AL$3:$AL$20)+SUMIF($F$3:$F$20,AP12&amp;"DF",$AL$3:$AL$20)</f>
        <v>0</v>
      </c>
    </row>
    <row r="13" spans="1:54" ht="15" customHeight="1">
      <c r="A13" s="52">
        <f>IF($E13="",0,SUMPRODUCT(--(SUBSTITUTE(SUBSTITUTE(SUBSTITUTE(SUBSTITUTE(SUBSTITUTE(SUBSTITUTE(SUBSTITUTE(UPPER($G$23:$I$40&amp;""),"⌢",""),"⌣",""),"⌵",""),"－",""),"-","")," ",""),"　","")=UPPER($E13&amp;"")))+SUMPRODUCT(--(SUBSTITUTE(SUBSTITUTE(SUBSTITUTE(SUBSTITUTE(SUBSTITUTE(SUBSTITUTE(SUBSTITUTE(UPPER($G$23:$I$40&amp;""),"⌢",""),"⌣",""),"⌵",""),"－",""),"-","")," ",""),"　","")=UPPER($E13&amp;"")&amp;"DP"))*2+SUMPRODUCT(--(SUBSTITUTE(SUBSTITUTE(SUBSTITUTE(SUBSTITUTE(SUBSTITUTE(SUBSTITUTE(SUBSTITUTE(UPPER($G$23:$I$40&amp;""),"⌢",""),"⌣",""),"⌵",""),"－",""),"-","")," ",""),"　","")="DP"&amp;UPPER($E13&amp;"")))*2+SUMPRODUCT(--(SUBSTITUTE(SUBSTITUTE(SUBSTITUTE(SUBSTITUTE(SUBSTITUTE(SUBSTITUTE(SUBSTITUTE(UPPER($G$23:$I$40&amp;""),"⌢",""),"⌣",""),"⌵",""),"－",""),"-","")," ",""),"　","")=UPPER($E13&amp;"")&amp;"TP"))*3+SUMPRODUCT(--(SUBSTITUTE(SUBSTITUTE(SUBSTITUTE(SUBSTITUTE(SUBSTITUTE(SUBSTITUTE(SUBSTITUTE(UPPER($G$23:$I$40&amp;""),"⌢",""),"⌣",""),"⌵",""),"－",""),"-","")," ",""),"　","")="TP"&amp;UPPER($E13&amp;"")))*3+SUMPRODUCT(--(SUBSTITUTE(SUBSTITUTE(SUBSTITUTE(SUBSTITUTE(SUBSTITUTE(SUBSTITUTE(SUBSTITUTE(UPPER($K$23:$M$40&amp;""),"⌢",""),"⌣",""),"⌵",""),"－",""),"-","")," ",""),"　","")=UPPER($E13&amp;"")))+SUMPRODUCT(--(SUBSTITUTE(SUBSTITUTE(SUBSTITUTE(SUBSTITUTE(SUBSTITUTE(SUBSTITUTE(SUBSTITUTE(UPPER($K$23:$M$40&amp;""),"⌢",""),"⌣",""),"⌵",""),"－",""),"-","")," ",""),"　","")=UPPER($E13&amp;"")&amp;"DP"))*2+SUMPRODUCT(--(SUBSTITUTE(SUBSTITUTE(SUBSTITUTE(SUBSTITUTE(SUBSTITUTE(SUBSTITUTE(SUBSTITUTE(UPPER($K$23:$M$40&amp;""),"⌢",""),"⌣",""),"⌵",""),"－",""),"-","")," ",""),"　","")="DP"&amp;UPPER($E13&amp;"")))*2+SUMPRODUCT(--(SUBSTITUTE(SUBSTITUTE(SUBSTITUTE(SUBSTITUTE(SUBSTITUTE(SUBSTITUTE(SUBSTITUTE(UPPER($K$23:$M$40&amp;""),"⌢",""),"⌣",""),"⌵",""),"－",""),"-","")," ",""),"　","")=UPPER($E13&amp;"")&amp;"TP"))*3+SUMPRODUCT(--(SUBSTITUTE(SUBSTITUTE(SUBSTITUTE(SUBSTITUTE(SUBSTITUTE(SUBSTITUTE(SUBSTITUTE(UPPER($K$23:$M$40&amp;""),"⌢",""),"⌣",""),"⌵",""),"－",""),"-","")," ",""),"　","")="TP"&amp;UPPER($E13&amp;"")))*3+SUMPRODUCT(--(SUBSTITUTE(SUBSTITUTE(SUBSTITUTE(SUBSTITUTE(SUBSTITUTE(SUBSTITUTE(SUBSTITUTE(UPPER($O$23:$Q$40&amp;""),"⌢",""),"⌣",""),"⌵",""),"－",""),"-","")," ",""),"　","")=UPPER($E13&amp;"")))+SUMPRODUCT(--(SUBSTITUTE(SUBSTITUTE(SUBSTITUTE(SUBSTITUTE(SUBSTITUTE(SUBSTITUTE(SUBSTITUTE(UPPER($O$23:$Q$40&amp;""),"⌢",""),"⌣",""),"⌵",""),"－",""),"-","")," ",""),"　","")=UPPER($E13&amp;"")&amp;"DP"))*2+SUMPRODUCT(--(SUBSTITUTE(SUBSTITUTE(SUBSTITUTE(SUBSTITUTE(SUBSTITUTE(SUBSTITUTE(SUBSTITUTE(UPPER($O$23:$Q$40&amp;""),"⌢",""),"⌣",""),"⌵",""),"－",""),"-","")," ",""),"　","")="DP"&amp;UPPER($E13&amp;"")))*2+SUMPRODUCT(--(SUBSTITUTE(SUBSTITUTE(SUBSTITUTE(SUBSTITUTE(SUBSTITUTE(SUBSTITUTE(SUBSTITUTE(UPPER($O$23:$Q$40&amp;""),"⌢",""),"⌣",""),"⌵",""),"－",""),"-","")," ",""),"　","")=UPPER($E13&amp;"")&amp;"TP"))*3+SUMPRODUCT(--(SUBSTITUTE(SUBSTITUTE(SUBSTITUTE(SUBSTITUTE(SUBSTITUTE(SUBSTITUTE(SUBSTITUTE(UPPER($O$23:$Q$40&amp;""),"⌢",""),"⌣",""),"⌵",""),"－",""),"-","")," ",""),"　","")="TP"&amp;UPPER($E13&amp;"")))*3+SUMPRODUCT(--(SUBSTITUTE(SUBSTITUTE(SUBSTITUTE(SUBSTITUTE(SUBSTITUTE(SUBSTITUTE(SUBSTITUTE(UPPER($S$23:$U$40&amp;""),"⌢",""),"⌣",""),"⌵",""),"－",""),"-","")," ",""),"　","")=UPPER($E13&amp;"")))+SUMPRODUCT(--(SUBSTITUTE(SUBSTITUTE(SUBSTITUTE(SUBSTITUTE(SUBSTITUTE(SUBSTITUTE(SUBSTITUTE(UPPER($S$23:$U$40&amp;""),"⌢",""),"⌣",""),"⌵",""),"－",""),"-","")," ",""),"　","")=UPPER($E13&amp;"")&amp;"DP"))*2+SUMPRODUCT(--(SUBSTITUTE(SUBSTITUTE(SUBSTITUTE(SUBSTITUTE(SUBSTITUTE(SUBSTITUTE(SUBSTITUTE(UPPER($S$23:$U$40&amp;""),"⌢",""),"⌣",""),"⌵",""),"－",""),"-","")," ",""),"　","")="DP"&amp;UPPER($E13&amp;"")))*2+SUMPRODUCT(--(SUBSTITUTE(SUBSTITUTE(SUBSTITUTE(SUBSTITUTE(SUBSTITUTE(SUBSTITUTE(SUBSTITUTE(UPPER($S$23:$U$40&amp;""),"⌢",""),"⌣",""),"⌵",""),"－",""),"-","")," ",""),"　","")=UPPER($E13&amp;"")&amp;"TP"))*3+SUMPRODUCT(--(SUBSTITUTE(SUBSTITUTE(SUBSTITUTE(SUBSTITUTE(SUBSTITUTE(SUBSTITUTE(SUBSTITUTE(UPPER($S$23:$U$40&amp;""),"⌢",""),"⌣",""),"⌵",""),"－",""),"-","")," ",""),"　","")="TP"&amp;UPPER($E13&amp;"")))*3+SUMPRODUCT(--(SUBSTITUTE(SUBSTITUTE(SUBSTITUTE(SUBSTITUTE(SUBSTITUTE(SUBSTITUTE(SUBSTITUTE(UPPER($W$23:$Y$40&amp;""),"⌢",""),"⌣",""),"⌵",""),"－",""),"-","")," ",""),"　","")=UPPER($E13&amp;"")))+SUMPRODUCT(--(SUBSTITUTE(SUBSTITUTE(SUBSTITUTE(SUBSTITUTE(SUBSTITUTE(SUBSTITUTE(SUBSTITUTE(UPPER($W$23:$Y$40&amp;""),"⌢",""),"⌣",""),"⌵",""),"－",""),"-","")," ",""),"　","")=UPPER($E13&amp;"")&amp;"DP"))*2+SUMPRODUCT(--(SUBSTITUTE(SUBSTITUTE(SUBSTITUTE(SUBSTITUTE(SUBSTITUTE(SUBSTITUTE(SUBSTITUTE(UPPER($W$23:$Y$40&amp;""),"⌢",""),"⌣",""),"⌵",""),"－",""),"-","")," ",""),"　","")="DP"&amp;UPPER($E13&amp;"")))*2+SUMPRODUCT(--(SUBSTITUTE(SUBSTITUTE(SUBSTITUTE(SUBSTITUTE(SUBSTITUTE(SUBSTITUTE(SUBSTITUTE(UPPER($W$23:$Y$40&amp;""),"⌢",""),"⌣",""),"⌵",""),"－",""),"-","")," ",""),"　","")=UPPER($E13&amp;"")&amp;"TP"))*3+SUMPRODUCT(--(SUBSTITUTE(SUBSTITUTE(SUBSTITUTE(SUBSTITUTE(SUBSTITUTE(SUBSTITUTE(SUBSTITUTE(UPPER($W$23:$Y$40&amp;""),"⌢",""),"⌣",""),"⌵",""),"－",""),"-","")," ",""),"　","")="TP"&amp;UPPER($E13&amp;"")))*3+SUMPRODUCT(--(SUBSTITUTE(SUBSTITUTE(SUBSTITUTE(SUBSTITUTE(SUBSTITUTE(SUBSTITUTE(SUBSTITUTE(UPPER($AA$23:$AC$40&amp;""),"⌢",""),"⌣",""),"⌵",""),"－",""),"-","")," ",""),"　","")=UPPER($E13&amp;"")))+SUMPRODUCT(--(SUBSTITUTE(SUBSTITUTE(SUBSTITUTE(SUBSTITUTE(SUBSTITUTE(SUBSTITUTE(SUBSTITUTE(UPPER($AA$23:$AC$40&amp;""),"⌢",""),"⌣",""),"⌵",""),"－",""),"-","")," ",""),"　","")=UPPER($E13&amp;"")&amp;"DP"))*2+SUMPRODUCT(--(SUBSTITUTE(SUBSTITUTE(SUBSTITUTE(SUBSTITUTE(SUBSTITUTE(SUBSTITUTE(SUBSTITUTE(UPPER($AA$23:$AC$40&amp;""),"⌢",""),"⌣",""),"⌵",""),"－",""),"-","")," ",""),"　","")="DP"&amp;UPPER($E13&amp;"")))*2+SUMPRODUCT(--(SUBSTITUTE(SUBSTITUTE(SUBSTITUTE(SUBSTITUTE(SUBSTITUTE(SUBSTITUTE(SUBSTITUTE(UPPER($AA$23:$AC$40&amp;""),"⌢",""),"⌣",""),"⌵",""),"－",""),"-","")," ",""),"　","")=UPPER($E13&amp;"")&amp;"TP"))*3+SUMPRODUCT(--(SUBSTITUTE(SUBSTITUTE(SUBSTITUTE(SUBSTITUTE(SUBSTITUTE(SUBSTITUTE(SUBSTITUTE(UPPER($AA$23:$AC$40&amp;""),"⌢",""),"⌣",""),"⌵",""),"－",""),"-","")," ",""),"　","")="TP"&amp;UPPER($E13&amp;"")))*3+SUMPRODUCT(--(SUBSTITUTE(SUBSTITUTE(SUBSTITUTE(SUBSTITUTE(SUBSTITUTE(SUBSTITUTE(SUBSTITUTE(UPPER($AE$23:$AG$40&amp;""),"⌢",""),"⌣",""),"⌵",""),"－",""),"-","")," ",""),"　","")=UPPER($E13&amp;"")))+SUMPRODUCT(--(SUBSTITUTE(SUBSTITUTE(SUBSTITUTE(SUBSTITUTE(SUBSTITUTE(SUBSTITUTE(SUBSTITUTE(UPPER($AE$23:$AG$40&amp;""),"⌢",""),"⌣",""),"⌵",""),"－",""),"-","")," ",""),"　","")=UPPER($E13&amp;"")&amp;"DP"))*2+SUMPRODUCT(--(SUBSTITUTE(SUBSTITUTE(SUBSTITUTE(SUBSTITUTE(SUBSTITUTE(SUBSTITUTE(SUBSTITUTE(UPPER($AE$23:$AG$40&amp;""),"⌢",""),"⌣",""),"⌵",""),"－",""),"-","")," ",""),"　","")="DP"&amp;UPPER($E13&amp;"")))*2+SUMPRODUCT(--(SUBSTITUTE(SUBSTITUTE(SUBSTITUTE(SUBSTITUTE(SUBSTITUTE(SUBSTITUTE(SUBSTITUTE(UPPER($AE$23:$AG$40&amp;""),"⌢",""),"⌣",""),"⌵",""),"－",""),"-","")," ",""),"　","")=UPPER($E13&amp;"")&amp;"TP"))*3+SUMPRODUCT(--(SUBSTITUTE(SUBSTITUTE(SUBSTITUTE(SUBSTITUTE(SUBSTITUTE(SUBSTITUTE(SUBSTITUTE(UPPER($AE$23:$AG$40&amp;""),"⌢",""),"⌣",""),"⌵",""),"－",""),"-","")," ",""),"　","")="TP"&amp;UPPER($E13&amp;"")))*3)</f>
        <v>0</v>
      </c>
      <c r="B13" s="52"/>
      <c r="C13" s="58"/>
      <c r="D13" s="275"/>
      <c r="E13" s="61"/>
      <c r="F13" s="49"/>
      <c r="G13" s="22"/>
      <c r="H13" s="3"/>
      <c r="I13" s="6"/>
      <c r="J13" s="8"/>
      <c r="K13" s="22"/>
      <c r="L13" s="3"/>
      <c r="M13" s="6"/>
      <c r="N13" s="8"/>
      <c r="O13" s="22"/>
      <c r="P13" s="3"/>
      <c r="Q13" s="6"/>
      <c r="R13" s="8"/>
      <c r="S13" s="22"/>
      <c r="T13" s="3"/>
      <c r="U13" s="6"/>
      <c r="V13" s="8"/>
      <c r="W13" s="22"/>
      <c r="X13" s="3"/>
      <c r="Y13" s="6"/>
      <c r="Z13" s="8"/>
      <c r="AA13" s="22"/>
      <c r="AB13" s="3"/>
      <c r="AC13" s="6"/>
      <c r="AD13" s="8"/>
      <c r="AE13" s="3"/>
      <c r="AF13" s="3"/>
      <c r="AG13" s="6"/>
      <c r="AH13" s="8"/>
      <c r="AI13" s="44">
        <f t="shared" si="2"/>
        <v>0</v>
      </c>
      <c r="AJ13" s="44">
        <f>SUMPRODUCT(--(SUBSTITUTE(SUBSTITUTE(SUBSTITUTE(SUBSTITUTE(SUBSTITUTE(SUBSTITUTE(SUBSTITUTE(UPPER(G13:AG13&amp;""),"⌢",""),"⌣",""),"⌵",""),"－",""),"-","")," ",""),"　","")="R"))+SUMPRODUCT(--(SUBSTITUTE(SUBSTITUTE(SUBSTITUTE(SUBSTITUTE(SUBSTITUTE(SUBSTITUTE(SUBSTITUTE(UPPER(G13:AG13&amp;""),"⌢",""),"⌣",""),"⌵",""),"－",""),"-","")," ",""),"　","")="HR"))*2</f>
        <v>0</v>
      </c>
      <c r="AK13" s="44">
        <f t="shared" si="4"/>
        <v>0</v>
      </c>
      <c r="AL13" s="44">
        <f>$A13</f>
        <v>0</v>
      </c>
      <c r="AM13" s="68"/>
      <c r="AO13" s="73"/>
      <c r="AP13" s="73"/>
      <c r="AQ13" s="73"/>
      <c r="AR13" s="73"/>
      <c r="AS13" s="73"/>
      <c r="AT13" s="73"/>
    </row>
    <row r="14" spans="1:54" ht="15" customHeight="1">
      <c r="A14" s="52">
        <f>IF($E14="",0,SUMPRODUCT(--(SUBSTITUTE(SUBSTITUTE(SUBSTITUTE(SUBSTITUTE(SUBSTITUTE(SUBSTITUTE(SUBSTITUTE(UPPER($G$23:$I$40&amp;""),"⌢",""),"⌣",""),"⌵",""),"－",""),"-","")," ",""),"　","")=UPPER($E14&amp;"")))+SUMPRODUCT(--(SUBSTITUTE(SUBSTITUTE(SUBSTITUTE(SUBSTITUTE(SUBSTITUTE(SUBSTITUTE(SUBSTITUTE(UPPER($G$23:$I$40&amp;""),"⌢",""),"⌣",""),"⌵",""),"－",""),"-","")," ",""),"　","")=UPPER($E14&amp;"")&amp;"DP"))*2+SUMPRODUCT(--(SUBSTITUTE(SUBSTITUTE(SUBSTITUTE(SUBSTITUTE(SUBSTITUTE(SUBSTITUTE(SUBSTITUTE(UPPER($G$23:$I$40&amp;""),"⌢",""),"⌣",""),"⌵",""),"－",""),"-","")," ",""),"　","")="DP"&amp;UPPER($E14&amp;"")))*2+SUMPRODUCT(--(SUBSTITUTE(SUBSTITUTE(SUBSTITUTE(SUBSTITUTE(SUBSTITUTE(SUBSTITUTE(SUBSTITUTE(UPPER($G$23:$I$40&amp;""),"⌢",""),"⌣",""),"⌵",""),"－",""),"-","")," ",""),"　","")=UPPER($E14&amp;"")&amp;"TP"))*3+SUMPRODUCT(--(SUBSTITUTE(SUBSTITUTE(SUBSTITUTE(SUBSTITUTE(SUBSTITUTE(SUBSTITUTE(SUBSTITUTE(UPPER($G$23:$I$40&amp;""),"⌢",""),"⌣",""),"⌵",""),"－",""),"-","")," ",""),"　","")="TP"&amp;UPPER($E14&amp;"")))*3+SUMPRODUCT(--(SUBSTITUTE(SUBSTITUTE(SUBSTITUTE(SUBSTITUTE(SUBSTITUTE(SUBSTITUTE(SUBSTITUTE(UPPER($K$23:$M$40&amp;""),"⌢",""),"⌣",""),"⌵",""),"－",""),"-","")," ",""),"　","")=UPPER($E14&amp;"")))+SUMPRODUCT(--(SUBSTITUTE(SUBSTITUTE(SUBSTITUTE(SUBSTITUTE(SUBSTITUTE(SUBSTITUTE(SUBSTITUTE(UPPER($K$23:$M$40&amp;""),"⌢",""),"⌣",""),"⌵",""),"－",""),"-","")," ",""),"　","")=UPPER($E14&amp;"")&amp;"DP"))*2+SUMPRODUCT(--(SUBSTITUTE(SUBSTITUTE(SUBSTITUTE(SUBSTITUTE(SUBSTITUTE(SUBSTITUTE(SUBSTITUTE(UPPER($K$23:$M$40&amp;""),"⌢",""),"⌣",""),"⌵",""),"－",""),"-","")," ",""),"　","")="DP"&amp;UPPER($E14&amp;"")))*2+SUMPRODUCT(--(SUBSTITUTE(SUBSTITUTE(SUBSTITUTE(SUBSTITUTE(SUBSTITUTE(SUBSTITUTE(SUBSTITUTE(UPPER($K$23:$M$40&amp;""),"⌢",""),"⌣",""),"⌵",""),"－",""),"-","")," ",""),"　","")=UPPER($E14&amp;"")&amp;"TP"))*3+SUMPRODUCT(--(SUBSTITUTE(SUBSTITUTE(SUBSTITUTE(SUBSTITUTE(SUBSTITUTE(SUBSTITUTE(SUBSTITUTE(UPPER($K$23:$M$40&amp;""),"⌢",""),"⌣",""),"⌵",""),"－",""),"-","")," ",""),"　","")="TP"&amp;UPPER($E14&amp;"")))*3+SUMPRODUCT(--(SUBSTITUTE(SUBSTITUTE(SUBSTITUTE(SUBSTITUTE(SUBSTITUTE(SUBSTITUTE(SUBSTITUTE(UPPER($O$23:$Q$40&amp;""),"⌢",""),"⌣",""),"⌵",""),"－",""),"-","")," ",""),"　","")=UPPER($E14&amp;"")))+SUMPRODUCT(--(SUBSTITUTE(SUBSTITUTE(SUBSTITUTE(SUBSTITUTE(SUBSTITUTE(SUBSTITUTE(SUBSTITUTE(UPPER($O$23:$Q$40&amp;""),"⌢",""),"⌣",""),"⌵",""),"－",""),"-","")," ",""),"　","")=UPPER($E14&amp;"")&amp;"DP"))*2+SUMPRODUCT(--(SUBSTITUTE(SUBSTITUTE(SUBSTITUTE(SUBSTITUTE(SUBSTITUTE(SUBSTITUTE(SUBSTITUTE(UPPER($O$23:$Q$40&amp;""),"⌢",""),"⌣",""),"⌵",""),"－",""),"-","")," ",""),"　","")="DP"&amp;UPPER($E14&amp;"")))*2+SUMPRODUCT(--(SUBSTITUTE(SUBSTITUTE(SUBSTITUTE(SUBSTITUTE(SUBSTITUTE(SUBSTITUTE(SUBSTITUTE(UPPER($O$23:$Q$40&amp;""),"⌢",""),"⌣",""),"⌵",""),"－",""),"-","")," ",""),"　","")=UPPER($E14&amp;"")&amp;"TP"))*3+SUMPRODUCT(--(SUBSTITUTE(SUBSTITUTE(SUBSTITUTE(SUBSTITUTE(SUBSTITUTE(SUBSTITUTE(SUBSTITUTE(UPPER($O$23:$Q$40&amp;""),"⌢",""),"⌣",""),"⌵",""),"－",""),"-","")," ",""),"　","")="TP"&amp;UPPER($E14&amp;"")))*3+SUMPRODUCT(--(SUBSTITUTE(SUBSTITUTE(SUBSTITUTE(SUBSTITUTE(SUBSTITUTE(SUBSTITUTE(SUBSTITUTE(UPPER($S$23:$U$40&amp;""),"⌢",""),"⌣",""),"⌵",""),"－",""),"-","")," ",""),"　","")=UPPER($E14&amp;"")))+SUMPRODUCT(--(SUBSTITUTE(SUBSTITUTE(SUBSTITUTE(SUBSTITUTE(SUBSTITUTE(SUBSTITUTE(SUBSTITUTE(UPPER($S$23:$U$40&amp;""),"⌢",""),"⌣",""),"⌵",""),"－",""),"-","")," ",""),"　","")=UPPER($E14&amp;"")&amp;"DP"))*2+SUMPRODUCT(--(SUBSTITUTE(SUBSTITUTE(SUBSTITUTE(SUBSTITUTE(SUBSTITUTE(SUBSTITUTE(SUBSTITUTE(UPPER($S$23:$U$40&amp;""),"⌢",""),"⌣",""),"⌵",""),"－",""),"-","")," ",""),"　","")="DP"&amp;UPPER($E14&amp;"")))*2+SUMPRODUCT(--(SUBSTITUTE(SUBSTITUTE(SUBSTITUTE(SUBSTITUTE(SUBSTITUTE(SUBSTITUTE(SUBSTITUTE(UPPER($S$23:$U$40&amp;""),"⌢",""),"⌣",""),"⌵",""),"－",""),"-","")," ",""),"　","")=UPPER($E14&amp;"")&amp;"TP"))*3+SUMPRODUCT(--(SUBSTITUTE(SUBSTITUTE(SUBSTITUTE(SUBSTITUTE(SUBSTITUTE(SUBSTITUTE(SUBSTITUTE(UPPER($S$23:$U$40&amp;""),"⌢",""),"⌣",""),"⌵",""),"－",""),"-","")," ",""),"　","")="TP"&amp;UPPER($E14&amp;"")))*3+SUMPRODUCT(--(SUBSTITUTE(SUBSTITUTE(SUBSTITUTE(SUBSTITUTE(SUBSTITUTE(SUBSTITUTE(SUBSTITUTE(UPPER($W$23:$Y$40&amp;""),"⌢",""),"⌣",""),"⌵",""),"－",""),"-","")," ",""),"　","")=UPPER($E14&amp;"")))+SUMPRODUCT(--(SUBSTITUTE(SUBSTITUTE(SUBSTITUTE(SUBSTITUTE(SUBSTITUTE(SUBSTITUTE(SUBSTITUTE(UPPER($W$23:$Y$40&amp;""),"⌢",""),"⌣",""),"⌵",""),"－",""),"-","")," ",""),"　","")=UPPER($E14&amp;"")&amp;"DP"))*2+SUMPRODUCT(--(SUBSTITUTE(SUBSTITUTE(SUBSTITUTE(SUBSTITUTE(SUBSTITUTE(SUBSTITUTE(SUBSTITUTE(UPPER($W$23:$Y$40&amp;""),"⌢",""),"⌣",""),"⌵",""),"－",""),"-","")," ",""),"　","")="DP"&amp;UPPER($E14&amp;"")))*2+SUMPRODUCT(--(SUBSTITUTE(SUBSTITUTE(SUBSTITUTE(SUBSTITUTE(SUBSTITUTE(SUBSTITUTE(SUBSTITUTE(UPPER($W$23:$Y$40&amp;""),"⌢",""),"⌣",""),"⌵",""),"－",""),"-","")," ",""),"　","")=UPPER($E14&amp;"")&amp;"TP"))*3+SUMPRODUCT(--(SUBSTITUTE(SUBSTITUTE(SUBSTITUTE(SUBSTITUTE(SUBSTITUTE(SUBSTITUTE(SUBSTITUTE(UPPER($W$23:$Y$40&amp;""),"⌢",""),"⌣",""),"⌵",""),"－",""),"-","")," ",""),"　","")="TP"&amp;UPPER($E14&amp;"")))*3+SUMPRODUCT(--(SUBSTITUTE(SUBSTITUTE(SUBSTITUTE(SUBSTITUTE(SUBSTITUTE(SUBSTITUTE(SUBSTITUTE(UPPER($AA$23:$AC$40&amp;""),"⌢",""),"⌣",""),"⌵",""),"－",""),"-","")," ",""),"　","")=UPPER($E14&amp;"")))+SUMPRODUCT(--(SUBSTITUTE(SUBSTITUTE(SUBSTITUTE(SUBSTITUTE(SUBSTITUTE(SUBSTITUTE(SUBSTITUTE(UPPER($AA$23:$AC$40&amp;""),"⌢",""),"⌣",""),"⌵",""),"－",""),"-","")," ",""),"　","")=UPPER($E14&amp;"")&amp;"DP"))*2+SUMPRODUCT(--(SUBSTITUTE(SUBSTITUTE(SUBSTITUTE(SUBSTITUTE(SUBSTITUTE(SUBSTITUTE(SUBSTITUTE(UPPER($AA$23:$AC$40&amp;""),"⌢",""),"⌣",""),"⌵",""),"－",""),"-","")," ",""),"　","")="DP"&amp;UPPER($E14&amp;"")))*2+SUMPRODUCT(--(SUBSTITUTE(SUBSTITUTE(SUBSTITUTE(SUBSTITUTE(SUBSTITUTE(SUBSTITUTE(SUBSTITUTE(UPPER($AA$23:$AC$40&amp;""),"⌢",""),"⌣",""),"⌵",""),"－",""),"-","")," ",""),"　","")=UPPER($E14&amp;"")&amp;"TP"))*3+SUMPRODUCT(--(SUBSTITUTE(SUBSTITUTE(SUBSTITUTE(SUBSTITUTE(SUBSTITUTE(SUBSTITUTE(SUBSTITUTE(UPPER($AA$23:$AC$40&amp;""),"⌢",""),"⌣",""),"⌵",""),"－",""),"-","")," ",""),"　","")="TP"&amp;UPPER($E14&amp;"")))*3+SUMPRODUCT(--(SUBSTITUTE(SUBSTITUTE(SUBSTITUTE(SUBSTITUTE(SUBSTITUTE(SUBSTITUTE(SUBSTITUTE(UPPER($AE$23:$AG$40&amp;""),"⌢",""),"⌣",""),"⌵",""),"－",""),"-","")," ",""),"　","")=UPPER($E14&amp;"")))+SUMPRODUCT(--(SUBSTITUTE(SUBSTITUTE(SUBSTITUTE(SUBSTITUTE(SUBSTITUTE(SUBSTITUTE(SUBSTITUTE(UPPER($AE$23:$AG$40&amp;""),"⌢",""),"⌣",""),"⌵",""),"－",""),"-","")," ",""),"　","")=UPPER($E14&amp;"")&amp;"DP"))*2+SUMPRODUCT(--(SUBSTITUTE(SUBSTITUTE(SUBSTITUTE(SUBSTITUTE(SUBSTITUTE(SUBSTITUTE(SUBSTITUTE(UPPER($AE$23:$AG$40&amp;""),"⌢",""),"⌣",""),"⌵",""),"－",""),"-","")," ",""),"　","")="DP"&amp;UPPER($E14&amp;"")))*2+SUMPRODUCT(--(SUBSTITUTE(SUBSTITUTE(SUBSTITUTE(SUBSTITUTE(SUBSTITUTE(SUBSTITUTE(SUBSTITUTE(UPPER($AE$23:$AG$40&amp;""),"⌢",""),"⌣",""),"⌵",""),"－",""),"-","")," ",""),"　","")=UPPER($E14&amp;"")&amp;"TP"))*3+SUMPRODUCT(--(SUBSTITUTE(SUBSTITUTE(SUBSTITUTE(SUBSTITUTE(SUBSTITUTE(SUBSTITUTE(SUBSTITUTE(UPPER($AE$23:$AG$40&amp;""),"⌢",""),"⌣",""),"⌵",""),"－",""),"-","")," ",""),"　","")="TP"&amp;UPPER($E14&amp;"")))*3)</f>
        <v>0</v>
      </c>
      <c r="B14" s="52"/>
      <c r="C14" s="58"/>
      <c r="D14" s="276"/>
      <c r="E14" s="61"/>
      <c r="F14" s="49"/>
      <c r="G14" s="23"/>
      <c r="H14" s="4"/>
      <c r="I14" s="7"/>
      <c r="J14" s="8"/>
      <c r="K14" s="23"/>
      <c r="L14" s="4"/>
      <c r="M14" s="7"/>
      <c r="N14" s="8"/>
      <c r="O14" s="23"/>
      <c r="P14" s="4"/>
      <c r="Q14" s="7"/>
      <c r="R14" s="8"/>
      <c r="S14" s="23"/>
      <c r="T14" s="4"/>
      <c r="U14" s="7"/>
      <c r="V14" s="8"/>
      <c r="W14" s="23"/>
      <c r="X14" s="4"/>
      <c r="Y14" s="7"/>
      <c r="Z14" s="8"/>
      <c r="AA14" s="23"/>
      <c r="AB14" s="4"/>
      <c r="AC14" s="7"/>
      <c r="AD14" s="8"/>
      <c r="AE14" s="4"/>
      <c r="AF14" s="4"/>
      <c r="AG14" s="7"/>
      <c r="AH14" s="8"/>
      <c r="AI14" s="44">
        <f t="shared" si="2"/>
        <v>0</v>
      </c>
      <c r="AJ14" s="44">
        <f>SUMPRODUCT(--(SUBSTITUTE(SUBSTITUTE(SUBSTITUTE(SUBSTITUTE(SUBSTITUTE(SUBSTITUTE(SUBSTITUTE(UPPER(G14:AG14&amp;""),"⌢",""),"⌣",""),"⌵",""),"－",""),"-","")," ",""),"　","")="R"))+SUMPRODUCT(--(SUBSTITUTE(SUBSTITUTE(SUBSTITUTE(SUBSTITUTE(SUBSTITUTE(SUBSTITUTE(SUBSTITUTE(UPPER(G14:AG14&amp;""),"⌢",""),"⌣",""),"⌵",""),"－",""),"-","")," ",""),"　","")="HR"))*2</f>
        <v>0</v>
      </c>
      <c r="AK14" s="44">
        <f t="shared" si="4"/>
        <v>0</v>
      </c>
      <c r="AL14" s="44">
        <f>$A14</f>
        <v>0</v>
      </c>
      <c r="AM14" s="68" t="s">
        <v>11</v>
      </c>
      <c r="AO14" s="73"/>
      <c r="AP14" s="73"/>
      <c r="AQ14" s="73"/>
      <c r="AR14" s="73"/>
      <c r="AS14" s="73"/>
      <c r="AT14" s="73"/>
    </row>
    <row r="15" spans="1:54" ht="15" customHeight="1">
      <c r="A15" s="52">
        <f>IF($E15="",0,SUMPRODUCT(--(SUBSTITUTE(SUBSTITUTE(SUBSTITUTE(SUBSTITUTE(SUBSTITUTE(SUBSTITUTE(SUBSTITUTE(UPPER($G$23:$I$40&amp;""),"⌢",""),"⌣",""),"⌵",""),"－",""),"-","")," ",""),"　","")=UPPER($E15&amp;"")))+SUMPRODUCT(--(SUBSTITUTE(SUBSTITUTE(SUBSTITUTE(SUBSTITUTE(SUBSTITUTE(SUBSTITUTE(SUBSTITUTE(UPPER($G$23:$I$40&amp;""),"⌢",""),"⌣",""),"⌵",""),"－",""),"-","")," ",""),"　","")=UPPER($E15&amp;"")&amp;"DP"))*2+SUMPRODUCT(--(SUBSTITUTE(SUBSTITUTE(SUBSTITUTE(SUBSTITUTE(SUBSTITUTE(SUBSTITUTE(SUBSTITUTE(UPPER($G$23:$I$40&amp;""),"⌢",""),"⌣",""),"⌵",""),"－",""),"-","")," ",""),"　","")="DP"&amp;UPPER($E15&amp;"")))*2+SUMPRODUCT(--(SUBSTITUTE(SUBSTITUTE(SUBSTITUTE(SUBSTITUTE(SUBSTITUTE(SUBSTITUTE(SUBSTITUTE(UPPER($G$23:$I$40&amp;""),"⌢",""),"⌣",""),"⌵",""),"－",""),"-","")," ",""),"　","")=UPPER($E15&amp;"")&amp;"TP"))*3+SUMPRODUCT(--(SUBSTITUTE(SUBSTITUTE(SUBSTITUTE(SUBSTITUTE(SUBSTITUTE(SUBSTITUTE(SUBSTITUTE(UPPER($G$23:$I$40&amp;""),"⌢",""),"⌣",""),"⌵",""),"－",""),"-","")," ",""),"　","")="TP"&amp;UPPER($E15&amp;"")))*3+SUMPRODUCT(--(SUBSTITUTE(SUBSTITUTE(SUBSTITUTE(SUBSTITUTE(SUBSTITUTE(SUBSTITUTE(SUBSTITUTE(UPPER($K$23:$M$40&amp;""),"⌢",""),"⌣",""),"⌵",""),"－",""),"-","")," ",""),"　","")=UPPER($E15&amp;"")))+SUMPRODUCT(--(SUBSTITUTE(SUBSTITUTE(SUBSTITUTE(SUBSTITUTE(SUBSTITUTE(SUBSTITUTE(SUBSTITUTE(UPPER($K$23:$M$40&amp;""),"⌢",""),"⌣",""),"⌵",""),"－",""),"-","")," ",""),"　","")=UPPER($E15&amp;"")&amp;"DP"))*2+SUMPRODUCT(--(SUBSTITUTE(SUBSTITUTE(SUBSTITUTE(SUBSTITUTE(SUBSTITUTE(SUBSTITUTE(SUBSTITUTE(UPPER($K$23:$M$40&amp;""),"⌢",""),"⌣",""),"⌵",""),"－",""),"-","")," ",""),"　","")="DP"&amp;UPPER($E15&amp;"")))*2+SUMPRODUCT(--(SUBSTITUTE(SUBSTITUTE(SUBSTITUTE(SUBSTITUTE(SUBSTITUTE(SUBSTITUTE(SUBSTITUTE(UPPER($K$23:$M$40&amp;""),"⌢",""),"⌣",""),"⌵",""),"－",""),"-","")," ",""),"　","")=UPPER($E15&amp;"")&amp;"TP"))*3+SUMPRODUCT(--(SUBSTITUTE(SUBSTITUTE(SUBSTITUTE(SUBSTITUTE(SUBSTITUTE(SUBSTITUTE(SUBSTITUTE(UPPER($K$23:$M$40&amp;""),"⌢",""),"⌣",""),"⌵",""),"－",""),"-","")," ",""),"　","")="TP"&amp;UPPER($E15&amp;"")))*3+SUMPRODUCT(--(SUBSTITUTE(SUBSTITUTE(SUBSTITUTE(SUBSTITUTE(SUBSTITUTE(SUBSTITUTE(SUBSTITUTE(UPPER($O$23:$Q$40&amp;""),"⌢",""),"⌣",""),"⌵",""),"－",""),"-","")," ",""),"　","")=UPPER($E15&amp;"")))+SUMPRODUCT(--(SUBSTITUTE(SUBSTITUTE(SUBSTITUTE(SUBSTITUTE(SUBSTITUTE(SUBSTITUTE(SUBSTITUTE(UPPER($O$23:$Q$40&amp;""),"⌢",""),"⌣",""),"⌵",""),"－",""),"-","")," ",""),"　","")=UPPER($E15&amp;"")&amp;"DP"))*2+SUMPRODUCT(--(SUBSTITUTE(SUBSTITUTE(SUBSTITUTE(SUBSTITUTE(SUBSTITUTE(SUBSTITUTE(SUBSTITUTE(UPPER($O$23:$Q$40&amp;""),"⌢",""),"⌣",""),"⌵",""),"－",""),"-","")," ",""),"　","")="DP"&amp;UPPER($E15&amp;"")))*2+SUMPRODUCT(--(SUBSTITUTE(SUBSTITUTE(SUBSTITUTE(SUBSTITUTE(SUBSTITUTE(SUBSTITUTE(SUBSTITUTE(UPPER($O$23:$Q$40&amp;""),"⌢",""),"⌣",""),"⌵",""),"－",""),"-","")," ",""),"　","")=UPPER($E15&amp;"")&amp;"TP"))*3+SUMPRODUCT(--(SUBSTITUTE(SUBSTITUTE(SUBSTITUTE(SUBSTITUTE(SUBSTITUTE(SUBSTITUTE(SUBSTITUTE(UPPER($O$23:$Q$40&amp;""),"⌢",""),"⌣",""),"⌵",""),"－",""),"-","")," ",""),"　","")="TP"&amp;UPPER($E15&amp;"")))*3+SUMPRODUCT(--(SUBSTITUTE(SUBSTITUTE(SUBSTITUTE(SUBSTITUTE(SUBSTITUTE(SUBSTITUTE(SUBSTITUTE(UPPER($S$23:$U$40&amp;""),"⌢",""),"⌣",""),"⌵",""),"－",""),"-","")," ",""),"　","")=UPPER($E15&amp;"")))+SUMPRODUCT(--(SUBSTITUTE(SUBSTITUTE(SUBSTITUTE(SUBSTITUTE(SUBSTITUTE(SUBSTITUTE(SUBSTITUTE(UPPER($S$23:$U$40&amp;""),"⌢",""),"⌣",""),"⌵",""),"－",""),"-","")," ",""),"　","")=UPPER($E15&amp;"")&amp;"DP"))*2+SUMPRODUCT(--(SUBSTITUTE(SUBSTITUTE(SUBSTITUTE(SUBSTITUTE(SUBSTITUTE(SUBSTITUTE(SUBSTITUTE(UPPER($S$23:$U$40&amp;""),"⌢",""),"⌣",""),"⌵",""),"－",""),"-","")," ",""),"　","")="DP"&amp;UPPER($E15&amp;"")))*2+SUMPRODUCT(--(SUBSTITUTE(SUBSTITUTE(SUBSTITUTE(SUBSTITUTE(SUBSTITUTE(SUBSTITUTE(SUBSTITUTE(UPPER($S$23:$U$40&amp;""),"⌢",""),"⌣",""),"⌵",""),"－",""),"-","")," ",""),"　","")=UPPER($E15&amp;"")&amp;"TP"))*3+SUMPRODUCT(--(SUBSTITUTE(SUBSTITUTE(SUBSTITUTE(SUBSTITUTE(SUBSTITUTE(SUBSTITUTE(SUBSTITUTE(UPPER($S$23:$U$40&amp;""),"⌢",""),"⌣",""),"⌵",""),"－",""),"-","")," ",""),"　","")="TP"&amp;UPPER($E15&amp;"")))*3+SUMPRODUCT(--(SUBSTITUTE(SUBSTITUTE(SUBSTITUTE(SUBSTITUTE(SUBSTITUTE(SUBSTITUTE(SUBSTITUTE(UPPER($W$23:$Y$40&amp;""),"⌢",""),"⌣",""),"⌵",""),"－",""),"-","")," ",""),"　","")=UPPER($E15&amp;"")))+SUMPRODUCT(--(SUBSTITUTE(SUBSTITUTE(SUBSTITUTE(SUBSTITUTE(SUBSTITUTE(SUBSTITUTE(SUBSTITUTE(UPPER($W$23:$Y$40&amp;""),"⌢",""),"⌣",""),"⌵",""),"－",""),"-","")," ",""),"　","")=UPPER($E15&amp;"")&amp;"DP"))*2+SUMPRODUCT(--(SUBSTITUTE(SUBSTITUTE(SUBSTITUTE(SUBSTITUTE(SUBSTITUTE(SUBSTITUTE(SUBSTITUTE(UPPER($W$23:$Y$40&amp;""),"⌢",""),"⌣",""),"⌵",""),"－",""),"-","")," ",""),"　","")="DP"&amp;UPPER($E15&amp;"")))*2+SUMPRODUCT(--(SUBSTITUTE(SUBSTITUTE(SUBSTITUTE(SUBSTITUTE(SUBSTITUTE(SUBSTITUTE(SUBSTITUTE(UPPER($W$23:$Y$40&amp;""),"⌢",""),"⌣",""),"⌵",""),"－",""),"-","")," ",""),"　","")=UPPER($E15&amp;"")&amp;"TP"))*3+SUMPRODUCT(--(SUBSTITUTE(SUBSTITUTE(SUBSTITUTE(SUBSTITUTE(SUBSTITUTE(SUBSTITUTE(SUBSTITUTE(UPPER($W$23:$Y$40&amp;""),"⌢",""),"⌣",""),"⌵",""),"－",""),"-","")," ",""),"　","")="TP"&amp;UPPER($E15&amp;"")))*3+SUMPRODUCT(--(SUBSTITUTE(SUBSTITUTE(SUBSTITUTE(SUBSTITUTE(SUBSTITUTE(SUBSTITUTE(SUBSTITUTE(UPPER($AA$23:$AC$40&amp;""),"⌢",""),"⌣",""),"⌵",""),"－",""),"-","")," ",""),"　","")=UPPER($E15&amp;"")))+SUMPRODUCT(--(SUBSTITUTE(SUBSTITUTE(SUBSTITUTE(SUBSTITUTE(SUBSTITUTE(SUBSTITUTE(SUBSTITUTE(UPPER($AA$23:$AC$40&amp;""),"⌢",""),"⌣",""),"⌵",""),"－",""),"-","")," ",""),"　","")=UPPER($E15&amp;"")&amp;"DP"))*2+SUMPRODUCT(--(SUBSTITUTE(SUBSTITUTE(SUBSTITUTE(SUBSTITUTE(SUBSTITUTE(SUBSTITUTE(SUBSTITUTE(UPPER($AA$23:$AC$40&amp;""),"⌢",""),"⌣",""),"⌵",""),"－",""),"-","")," ",""),"　","")="DP"&amp;UPPER($E15&amp;"")))*2+SUMPRODUCT(--(SUBSTITUTE(SUBSTITUTE(SUBSTITUTE(SUBSTITUTE(SUBSTITUTE(SUBSTITUTE(SUBSTITUTE(UPPER($AA$23:$AC$40&amp;""),"⌢",""),"⌣",""),"⌵",""),"－",""),"-","")," ",""),"　","")=UPPER($E15&amp;"")&amp;"TP"))*3+SUMPRODUCT(--(SUBSTITUTE(SUBSTITUTE(SUBSTITUTE(SUBSTITUTE(SUBSTITUTE(SUBSTITUTE(SUBSTITUTE(UPPER($AA$23:$AC$40&amp;""),"⌢",""),"⌣",""),"⌵",""),"－",""),"-","")," ",""),"　","")="TP"&amp;UPPER($E15&amp;"")))*3+SUMPRODUCT(--(SUBSTITUTE(SUBSTITUTE(SUBSTITUTE(SUBSTITUTE(SUBSTITUTE(SUBSTITUTE(SUBSTITUTE(UPPER($AE$23:$AG$40&amp;""),"⌢",""),"⌣",""),"⌵",""),"－",""),"-","")," ",""),"　","")=UPPER($E15&amp;"")))+SUMPRODUCT(--(SUBSTITUTE(SUBSTITUTE(SUBSTITUTE(SUBSTITUTE(SUBSTITUTE(SUBSTITUTE(SUBSTITUTE(UPPER($AE$23:$AG$40&amp;""),"⌢",""),"⌣",""),"⌵",""),"－",""),"-","")," ",""),"　","")=UPPER($E15&amp;"")&amp;"DP"))*2+SUMPRODUCT(--(SUBSTITUTE(SUBSTITUTE(SUBSTITUTE(SUBSTITUTE(SUBSTITUTE(SUBSTITUTE(SUBSTITUTE(UPPER($AE$23:$AG$40&amp;""),"⌢",""),"⌣",""),"⌵",""),"－",""),"-","")," ",""),"　","")="DP"&amp;UPPER($E15&amp;"")))*2+SUMPRODUCT(--(SUBSTITUTE(SUBSTITUTE(SUBSTITUTE(SUBSTITUTE(SUBSTITUTE(SUBSTITUTE(SUBSTITUTE(UPPER($AE$23:$AG$40&amp;""),"⌢",""),"⌣",""),"⌵",""),"－",""),"-","")," ",""),"　","")=UPPER($E15&amp;"")&amp;"TP"))*3+SUMPRODUCT(--(SUBSTITUTE(SUBSTITUTE(SUBSTITUTE(SUBSTITUTE(SUBSTITUTE(SUBSTITUTE(SUBSTITUTE(UPPER($AE$23:$AG$40&amp;""),"⌢",""),"⌣",""),"⌵",""),"－",""),"-","")," ",""),"　","")="TP"&amp;UPPER($E15&amp;"")))*3)</f>
        <v>1</v>
      </c>
      <c r="B15" s="52"/>
      <c r="C15" s="58"/>
      <c r="D15" s="274">
        <v>5</v>
      </c>
      <c r="E15" s="61" t="s">
        <v>170</v>
      </c>
      <c r="F15" s="49" t="s">
        <v>75</v>
      </c>
      <c r="G15" s="24"/>
      <c r="H15" s="2"/>
      <c r="I15" s="5"/>
      <c r="J15" s="8"/>
      <c r="K15" s="24" t="s">
        <v>183</v>
      </c>
      <c r="L15" s="2"/>
      <c r="M15" s="5"/>
      <c r="N15" s="8"/>
      <c r="O15" s="24"/>
      <c r="P15" s="2"/>
      <c r="Q15" s="5"/>
      <c r="R15" s="8"/>
      <c r="S15" s="24" t="inlineStr">
        <is>
          <t>R －</t>
        </is>
      </c>
      <c r="T15" s="2"/>
      <c r="U15" s="5"/>
      <c r="V15" s="8"/>
      <c r="W15" s="255" t="inlineStr">
        <is>
          <t>0 ⌣</t>
        </is>
      </c>
      <c r="X15" s="2"/>
      <c r="Y15" s="5"/>
      <c r="Z15" s="8"/>
      <c r="AA15" s="24" t="s">
        <v>183</v>
      </c>
      <c r="AB15" s="2"/>
      <c r="AC15" s="5"/>
      <c r="AD15" s="8"/>
      <c r="AE15" s="2"/>
      <c r="AF15" s="2"/>
      <c r="AG15" s="5"/>
      <c r="AH15" s="8"/>
      <c r="AI15" s="44">
        <f t="shared" si="2"/>
        <v>4</v>
      </c>
      <c r="AJ15" s="44">
        <f>SUMPRODUCT(--(SUBSTITUTE(SUBSTITUTE(SUBSTITUTE(SUBSTITUTE(SUBSTITUTE(SUBSTITUTE(SUBSTITUTE(UPPER(G15:AG15&amp;""),"⌢",""),"⌣",""),"⌵",""),"－",""),"-","")," ",""),"　","")="R"))+SUMPRODUCT(--(SUBSTITUTE(SUBSTITUTE(SUBSTITUTE(SUBSTITUTE(SUBSTITUTE(SUBSTITUTE(SUBSTITUTE(UPPER(G15:AG15&amp;""),"⌢",""),"⌣",""),"⌵",""),"－",""),"-","")," ",""),"　","")="HR"))*2</f>
        <v>1</v>
      </c>
      <c r="AK15" s="44">
        <f t="shared" si="4"/>
        <v>2</v>
      </c>
      <c r="AL15" s="44">
        <f>$A15</f>
        <v>1</v>
      </c>
      <c r="AM15" s="286"/>
      <c r="AO15" s="73"/>
      <c r="AP15" s="73"/>
      <c r="AQ15" s="73"/>
      <c r="AR15" s="73"/>
      <c r="AS15" s="73"/>
      <c r="AT15" s="73"/>
    </row>
    <row r="16" spans="1:54" ht="15" customHeight="1">
      <c r="A16" s="52">
        <f>IF($E16="",0,SUMPRODUCT(--(SUBSTITUTE(SUBSTITUTE(SUBSTITUTE(SUBSTITUTE(SUBSTITUTE(SUBSTITUTE(SUBSTITUTE(UPPER($G$23:$I$40&amp;""),"⌢",""),"⌣",""),"⌵",""),"－",""),"-","")," ",""),"　","")=UPPER($E16&amp;"")))+SUMPRODUCT(--(SUBSTITUTE(SUBSTITUTE(SUBSTITUTE(SUBSTITUTE(SUBSTITUTE(SUBSTITUTE(SUBSTITUTE(UPPER($G$23:$I$40&amp;""),"⌢",""),"⌣",""),"⌵",""),"－",""),"-","")," ",""),"　","")=UPPER($E16&amp;"")&amp;"DP"))*2+SUMPRODUCT(--(SUBSTITUTE(SUBSTITUTE(SUBSTITUTE(SUBSTITUTE(SUBSTITUTE(SUBSTITUTE(SUBSTITUTE(UPPER($G$23:$I$40&amp;""),"⌢",""),"⌣",""),"⌵",""),"－",""),"-","")," ",""),"　","")="DP"&amp;UPPER($E16&amp;"")))*2+SUMPRODUCT(--(SUBSTITUTE(SUBSTITUTE(SUBSTITUTE(SUBSTITUTE(SUBSTITUTE(SUBSTITUTE(SUBSTITUTE(UPPER($G$23:$I$40&amp;""),"⌢",""),"⌣",""),"⌵",""),"－",""),"-","")," ",""),"　","")=UPPER($E16&amp;"")&amp;"TP"))*3+SUMPRODUCT(--(SUBSTITUTE(SUBSTITUTE(SUBSTITUTE(SUBSTITUTE(SUBSTITUTE(SUBSTITUTE(SUBSTITUTE(UPPER($G$23:$I$40&amp;""),"⌢",""),"⌣",""),"⌵",""),"－",""),"-","")," ",""),"　","")="TP"&amp;UPPER($E16&amp;"")))*3+SUMPRODUCT(--(SUBSTITUTE(SUBSTITUTE(SUBSTITUTE(SUBSTITUTE(SUBSTITUTE(SUBSTITUTE(SUBSTITUTE(UPPER($K$23:$M$40&amp;""),"⌢",""),"⌣",""),"⌵",""),"－",""),"-","")," ",""),"　","")=UPPER($E16&amp;"")))+SUMPRODUCT(--(SUBSTITUTE(SUBSTITUTE(SUBSTITUTE(SUBSTITUTE(SUBSTITUTE(SUBSTITUTE(SUBSTITUTE(UPPER($K$23:$M$40&amp;""),"⌢",""),"⌣",""),"⌵",""),"－",""),"-","")," ",""),"　","")=UPPER($E16&amp;"")&amp;"DP"))*2+SUMPRODUCT(--(SUBSTITUTE(SUBSTITUTE(SUBSTITUTE(SUBSTITUTE(SUBSTITUTE(SUBSTITUTE(SUBSTITUTE(UPPER($K$23:$M$40&amp;""),"⌢",""),"⌣",""),"⌵",""),"－",""),"-","")," ",""),"　","")="DP"&amp;UPPER($E16&amp;"")))*2+SUMPRODUCT(--(SUBSTITUTE(SUBSTITUTE(SUBSTITUTE(SUBSTITUTE(SUBSTITUTE(SUBSTITUTE(SUBSTITUTE(UPPER($K$23:$M$40&amp;""),"⌢",""),"⌣",""),"⌵",""),"－",""),"-","")," ",""),"　","")=UPPER($E16&amp;"")&amp;"TP"))*3+SUMPRODUCT(--(SUBSTITUTE(SUBSTITUTE(SUBSTITUTE(SUBSTITUTE(SUBSTITUTE(SUBSTITUTE(SUBSTITUTE(UPPER($K$23:$M$40&amp;""),"⌢",""),"⌣",""),"⌵",""),"－",""),"-","")," ",""),"　","")="TP"&amp;UPPER($E16&amp;"")))*3+SUMPRODUCT(--(SUBSTITUTE(SUBSTITUTE(SUBSTITUTE(SUBSTITUTE(SUBSTITUTE(SUBSTITUTE(SUBSTITUTE(UPPER($O$23:$Q$40&amp;""),"⌢",""),"⌣",""),"⌵",""),"－",""),"-","")," ",""),"　","")=UPPER($E16&amp;"")))+SUMPRODUCT(--(SUBSTITUTE(SUBSTITUTE(SUBSTITUTE(SUBSTITUTE(SUBSTITUTE(SUBSTITUTE(SUBSTITUTE(UPPER($O$23:$Q$40&amp;""),"⌢",""),"⌣",""),"⌵",""),"－",""),"-","")," ",""),"　","")=UPPER($E16&amp;"")&amp;"DP"))*2+SUMPRODUCT(--(SUBSTITUTE(SUBSTITUTE(SUBSTITUTE(SUBSTITUTE(SUBSTITUTE(SUBSTITUTE(SUBSTITUTE(UPPER($O$23:$Q$40&amp;""),"⌢",""),"⌣",""),"⌵",""),"－",""),"-","")," ",""),"　","")="DP"&amp;UPPER($E16&amp;"")))*2+SUMPRODUCT(--(SUBSTITUTE(SUBSTITUTE(SUBSTITUTE(SUBSTITUTE(SUBSTITUTE(SUBSTITUTE(SUBSTITUTE(UPPER($O$23:$Q$40&amp;""),"⌢",""),"⌣",""),"⌵",""),"－",""),"-","")," ",""),"　","")=UPPER($E16&amp;"")&amp;"TP"))*3+SUMPRODUCT(--(SUBSTITUTE(SUBSTITUTE(SUBSTITUTE(SUBSTITUTE(SUBSTITUTE(SUBSTITUTE(SUBSTITUTE(UPPER($O$23:$Q$40&amp;""),"⌢",""),"⌣",""),"⌵",""),"－",""),"-","")," ",""),"　","")="TP"&amp;UPPER($E16&amp;"")))*3+SUMPRODUCT(--(SUBSTITUTE(SUBSTITUTE(SUBSTITUTE(SUBSTITUTE(SUBSTITUTE(SUBSTITUTE(SUBSTITUTE(UPPER($S$23:$U$40&amp;""),"⌢",""),"⌣",""),"⌵",""),"－",""),"-","")," ",""),"　","")=UPPER($E16&amp;"")))+SUMPRODUCT(--(SUBSTITUTE(SUBSTITUTE(SUBSTITUTE(SUBSTITUTE(SUBSTITUTE(SUBSTITUTE(SUBSTITUTE(UPPER($S$23:$U$40&amp;""),"⌢",""),"⌣",""),"⌵",""),"－",""),"-","")," ",""),"　","")=UPPER($E16&amp;"")&amp;"DP"))*2+SUMPRODUCT(--(SUBSTITUTE(SUBSTITUTE(SUBSTITUTE(SUBSTITUTE(SUBSTITUTE(SUBSTITUTE(SUBSTITUTE(UPPER($S$23:$U$40&amp;""),"⌢",""),"⌣",""),"⌵",""),"－",""),"-","")," ",""),"　","")="DP"&amp;UPPER($E16&amp;"")))*2+SUMPRODUCT(--(SUBSTITUTE(SUBSTITUTE(SUBSTITUTE(SUBSTITUTE(SUBSTITUTE(SUBSTITUTE(SUBSTITUTE(UPPER($S$23:$U$40&amp;""),"⌢",""),"⌣",""),"⌵",""),"－",""),"-","")," ",""),"　","")=UPPER($E16&amp;"")&amp;"TP"))*3+SUMPRODUCT(--(SUBSTITUTE(SUBSTITUTE(SUBSTITUTE(SUBSTITUTE(SUBSTITUTE(SUBSTITUTE(SUBSTITUTE(UPPER($S$23:$U$40&amp;""),"⌢",""),"⌣",""),"⌵",""),"－",""),"-","")," ",""),"　","")="TP"&amp;UPPER($E16&amp;"")))*3+SUMPRODUCT(--(SUBSTITUTE(SUBSTITUTE(SUBSTITUTE(SUBSTITUTE(SUBSTITUTE(SUBSTITUTE(SUBSTITUTE(UPPER($W$23:$Y$40&amp;""),"⌢",""),"⌣",""),"⌵",""),"－",""),"-","")," ",""),"　","")=UPPER($E16&amp;"")))+SUMPRODUCT(--(SUBSTITUTE(SUBSTITUTE(SUBSTITUTE(SUBSTITUTE(SUBSTITUTE(SUBSTITUTE(SUBSTITUTE(UPPER($W$23:$Y$40&amp;""),"⌢",""),"⌣",""),"⌵",""),"－",""),"-","")," ",""),"　","")=UPPER($E16&amp;"")&amp;"DP"))*2+SUMPRODUCT(--(SUBSTITUTE(SUBSTITUTE(SUBSTITUTE(SUBSTITUTE(SUBSTITUTE(SUBSTITUTE(SUBSTITUTE(UPPER($W$23:$Y$40&amp;""),"⌢",""),"⌣",""),"⌵",""),"－",""),"-","")," ",""),"　","")="DP"&amp;UPPER($E16&amp;"")))*2+SUMPRODUCT(--(SUBSTITUTE(SUBSTITUTE(SUBSTITUTE(SUBSTITUTE(SUBSTITUTE(SUBSTITUTE(SUBSTITUTE(UPPER($W$23:$Y$40&amp;""),"⌢",""),"⌣",""),"⌵",""),"－",""),"-","")," ",""),"　","")=UPPER($E16&amp;"")&amp;"TP"))*3+SUMPRODUCT(--(SUBSTITUTE(SUBSTITUTE(SUBSTITUTE(SUBSTITUTE(SUBSTITUTE(SUBSTITUTE(SUBSTITUTE(UPPER($W$23:$Y$40&amp;""),"⌢",""),"⌣",""),"⌵",""),"－",""),"-","")," ",""),"　","")="TP"&amp;UPPER($E16&amp;"")))*3+SUMPRODUCT(--(SUBSTITUTE(SUBSTITUTE(SUBSTITUTE(SUBSTITUTE(SUBSTITUTE(SUBSTITUTE(SUBSTITUTE(UPPER($AA$23:$AC$40&amp;""),"⌢",""),"⌣",""),"⌵",""),"－",""),"-","")," ",""),"　","")=UPPER($E16&amp;"")))+SUMPRODUCT(--(SUBSTITUTE(SUBSTITUTE(SUBSTITUTE(SUBSTITUTE(SUBSTITUTE(SUBSTITUTE(SUBSTITUTE(UPPER($AA$23:$AC$40&amp;""),"⌢",""),"⌣",""),"⌵",""),"－",""),"-","")," ",""),"　","")=UPPER($E16&amp;"")&amp;"DP"))*2+SUMPRODUCT(--(SUBSTITUTE(SUBSTITUTE(SUBSTITUTE(SUBSTITUTE(SUBSTITUTE(SUBSTITUTE(SUBSTITUTE(UPPER($AA$23:$AC$40&amp;""),"⌢",""),"⌣",""),"⌵",""),"－",""),"-","")," ",""),"　","")="DP"&amp;UPPER($E16&amp;"")))*2+SUMPRODUCT(--(SUBSTITUTE(SUBSTITUTE(SUBSTITUTE(SUBSTITUTE(SUBSTITUTE(SUBSTITUTE(SUBSTITUTE(UPPER($AA$23:$AC$40&amp;""),"⌢",""),"⌣",""),"⌵",""),"－",""),"-","")," ",""),"　","")=UPPER($E16&amp;"")&amp;"TP"))*3+SUMPRODUCT(--(SUBSTITUTE(SUBSTITUTE(SUBSTITUTE(SUBSTITUTE(SUBSTITUTE(SUBSTITUTE(SUBSTITUTE(UPPER($AA$23:$AC$40&amp;""),"⌢",""),"⌣",""),"⌵",""),"－",""),"-","")," ",""),"　","")="TP"&amp;UPPER($E16&amp;"")))*3+SUMPRODUCT(--(SUBSTITUTE(SUBSTITUTE(SUBSTITUTE(SUBSTITUTE(SUBSTITUTE(SUBSTITUTE(SUBSTITUTE(UPPER($AE$23:$AG$40&amp;""),"⌢",""),"⌣",""),"⌵",""),"－",""),"-","")," ",""),"　","")=UPPER($E16&amp;"")))+SUMPRODUCT(--(SUBSTITUTE(SUBSTITUTE(SUBSTITUTE(SUBSTITUTE(SUBSTITUTE(SUBSTITUTE(SUBSTITUTE(UPPER($AE$23:$AG$40&amp;""),"⌢",""),"⌣",""),"⌵",""),"－",""),"-","")," ",""),"　","")=UPPER($E16&amp;"")&amp;"DP"))*2+SUMPRODUCT(--(SUBSTITUTE(SUBSTITUTE(SUBSTITUTE(SUBSTITUTE(SUBSTITUTE(SUBSTITUTE(SUBSTITUTE(UPPER($AE$23:$AG$40&amp;""),"⌢",""),"⌣",""),"⌵",""),"－",""),"-","")," ",""),"　","")="DP"&amp;UPPER($E16&amp;"")))*2+SUMPRODUCT(--(SUBSTITUTE(SUBSTITUTE(SUBSTITUTE(SUBSTITUTE(SUBSTITUTE(SUBSTITUTE(SUBSTITUTE(UPPER($AE$23:$AG$40&amp;""),"⌢",""),"⌣",""),"⌵",""),"－",""),"-","")," ",""),"　","")=UPPER($E16&amp;"")&amp;"TP"))*3+SUMPRODUCT(--(SUBSTITUTE(SUBSTITUTE(SUBSTITUTE(SUBSTITUTE(SUBSTITUTE(SUBSTITUTE(SUBSTITUTE(UPPER($AE$23:$AG$40&amp;""),"⌢",""),"⌣",""),"⌵",""),"－",""),"-","")," ",""),"　","")="TP"&amp;UPPER($E16&amp;"")))*3)</f>
        <v>0</v>
      </c>
      <c r="B16" s="52"/>
      <c r="C16" s="58"/>
      <c r="D16" s="275"/>
      <c r="E16" s="61"/>
      <c r="F16" s="49"/>
      <c r="G16" s="22"/>
      <c r="H16" s="3"/>
      <c r="I16" s="6"/>
      <c r="J16" s="8"/>
      <c r="K16" s="22"/>
      <c r="L16" s="3"/>
      <c r="M16" s="6"/>
      <c r="N16" s="8"/>
      <c r="O16" s="22"/>
      <c r="P16" s="3"/>
      <c r="Q16" s="6"/>
      <c r="R16" s="8"/>
      <c r="S16" s="22"/>
      <c r="T16" s="3"/>
      <c r="U16" s="6"/>
      <c r="V16" s="8"/>
      <c r="W16" s="22"/>
      <c r="X16" s="3"/>
      <c r="Y16" s="6"/>
      <c r="Z16" s="8"/>
      <c r="AA16" s="22"/>
      <c r="AB16" s="3"/>
      <c r="AC16" s="6"/>
      <c r="AD16" s="8"/>
      <c r="AE16" s="3"/>
      <c r="AF16" s="3"/>
      <c r="AG16" s="6"/>
      <c r="AH16" s="8"/>
      <c r="AI16" s="44">
        <f t="shared" si="2"/>
        <v>0</v>
      </c>
      <c r="AJ16" s="44">
        <f>SUMPRODUCT(--(SUBSTITUTE(SUBSTITUTE(SUBSTITUTE(SUBSTITUTE(SUBSTITUTE(SUBSTITUTE(SUBSTITUTE(UPPER(G16:AG16&amp;""),"⌢",""),"⌣",""),"⌵",""),"－",""),"-","")," ",""),"　","")="R"))+SUMPRODUCT(--(SUBSTITUTE(SUBSTITUTE(SUBSTITUTE(SUBSTITUTE(SUBSTITUTE(SUBSTITUTE(SUBSTITUTE(UPPER(G16:AG16&amp;""),"⌢",""),"⌣",""),"⌵",""),"－",""),"-","")," ",""),"　","")="HR"))*2</f>
        <v>0</v>
      </c>
      <c r="AK16" s="44">
        <f t="shared" si="4"/>
        <v>0</v>
      </c>
      <c r="AL16" s="44">
        <f>$A16</f>
        <v>0</v>
      </c>
      <c r="AM16" s="286"/>
      <c r="AQ16" s="74">
        <f>SUM(AQ3:AQ15)</f>
        <v>23</v>
      </c>
      <c r="AR16" s="74">
        <f>SUM(AR3:AR15)</f>
        <v>5</v>
      </c>
      <c r="AS16" s="74">
        <f>SUM(AS3:AS15)</f>
        <v>13</v>
      </c>
      <c r="AT16" s="74">
        <f>SUM(AT3:AT15)</f>
        <v>3</v>
      </c>
    </row>
    <row r="17" spans="1:54" ht="15" customHeight="1">
      <c r="A17" s="52">
        <f>IF($E17="",0,SUMPRODUCT(--(SUBSTITUTE(SUBSTITUTE(SUBSTITUTE(SUBSTITUTE(SUBSTITUTE(SUBSTITUTE(SUBSTITUTE(UPPER($G$23:$I$40&amp;""),"⌢",""),"⌣",""),"⌵",""),"－",""),"-","")," ",""),"　","")=UPPER($E17&amp;"")))+SUMPRODUCT(--(SUBSTITUTE(SUBSTITUTE(SUBSTITUTE(SUBSTITUTE(SUBSTITUTE(SUBSTITUTE(SUBSTITUTE(UPPER($G$23:$I$40&amp;""),"⌢",""),"⌣",""),"⌵",""),"－",""),"-","")," ",""),"　","")=UPPER($E17&amp;"")&amp;"DP"))*2+SUMPRODUCT(--(SUBSTITUTE(SUBSTITUTE(SUBSTITUTE(SUBSTITUTE(SUBSTITUTE(SUBSTITUTE(SUBSTITUTE(UPPER($G$23:$I$40&amp;""),"⌢",""),"⌣",""),"⌵",""),"－",""),"-","")," ",""),"　","")="DP"&amp;UPPER($E17&amp;"")))*2+SUMPRODUCT(--(SUBSTITUTE(SUBSTITUTE(SUBSTITUTE(SUBSTITUTE(SUBSTITUTE(SUBSTITUTE(SUBSTITUTE(UPPER($G$23:$I$40&amp;""),"⌢",""),"⌣",""),"⌵",""),"－",""),"-","")," ",""),"　","")=UPPER($E17&amp;"")&amp;"TP"))*3+SUMPRODUCT(--(SUBSTITUTE(SUBSTITUTE(SUBSTITUTE(SUBSTITUTE(SUBSTITUTE(SUBSTITUTE(SUBSTITUTE(UPPER($G$23:$I$40&amp;""),"⌢",""),"⌣",""),"⌵",""),"－",""),"-","")," ",""),"　","")="TP"&amp;UPPER($E17&amp;"")))*3+SUMPRODUCT(--(SUBSTITUTE(SUBSTITUTE(SUBSTITUTE(SUBSTITUTE(SUBSTITUTE(SUBSTITUTE(SUBSTITUTE(UPPER($K$23:$M$40&amp;""),"⌢",""),"⌣",""),"⌵",""),"－",""),"-","")," ",""),"　","")=UPPER($E17&amp;"")))+SUMPRODUCT(--(SUBSTITUTE(SUBSTITUTE(SUBSTITUTE(SUBSTITUTE(SUBSTITUTE(SUBSTITUTE(SUBSTITUTE(UPPER($K$23:$M$40&amp;""),"⌢",""),"⌣",""),"⌵",""),"－",""),"-","")," ",""),"　","")=UPPER($E17&amp;"")&amp;"DP"))*2+SUMPRODUCT(--(SUBSTITUTE(SUBSTITUTE(SUBSTITUTE(SUBSTITUTE(SUBSTITUTE(SUBSTITUTE(SUBSTITUTE(UPPER($K$23:$M$40&amp;""),"⌢",""),"⌣",""),"⌵",""),"－",""),"-","")," ",""),"　","")="DP"&amp;UPPER($E17&amp;"")))*2+SUMPRODUCT(--(SUBSTITUTE(SUBSTITUTE(SUBSTITUTE(SUBSTITUTE(SUBSTITUTE(SUBSTITUTE(SUBSTITUTE(UPPER($K$23:$M$40&amp;""),"⌢",""),"⌣",""),"⌵",""),"－",""),"-","")," ",""),"　","")=UPPER($E17&amp;"")&amp;"TP"))*3+SUMPRODUCT(--(SUBSTITUTE(SUBSTITUTE(SUBSTITUTE(SUBSTITUTE(SUBSTITUTE(SUBSTITUTE(SUBSTITUTE(UPPER($K$23:$M$40&amp;""),"⌢",""),"⌣",""),"⌵",""),"－",""),"-","")," ",""),"　","")="TP"&amp;UPPER($E17&amp;"")))*3+SUMPRODUCT(--(SUBSTITUTE(SUBSTITUTE(SUBSTITUTE(SUBSTITUTE(SUBSTITUTE(SUBSTITUTE(SUBSTITUTE(UPPER($O$23:$Q$40&amp;""),"⌢",""),"⌣",""),"⌵",""),"－",""),"-","")," ",""),"　","")=UPPER($E17&amp;"")))+SUMPRODUCT(--(SUBSTITUTE(SUBSTITUTE(SUBSTITUTE(SUBSTITUTE(SUBSTITUTE(SUBSTITUTE(SUBSTITUTE(UPPER($O$23:$Q$40&amp;""),"⌢",""),"⌣",""),"⌵",""),"－",""),"-","")," ",""),"　","")=UPPER($E17&amp;"")&amp;"DP"))*2+SUMPRODUCT(--(SUBSTITUTE(SUBSTITUTE(SUBSTITUTE(SUBSTITUTE(SUBSTITUTE(SUBSTITUTE(SUBSTITUTE(UPPER($O$23:$Q$40&amp;""),"⌢",""),"⌣",""),"⌵",""),"－",""),"-","")," ",""),"　","")="DP"&amp;UPPER($E17&amp;"")))*2+SUMPRODUCT(--(SUBSTITUTE(SUBSTITUTE(SUBSTITUTE(SUBSTITUTE(SUBSTITUTE(SUBSTITUTE(SUBSTITUTE(UPPER($O$23:$Q$40&amp;""),"⌢",""),"⌣",""),"⌵",""),"－",""),"-","")," ",""),"　","")=UPPER($E17&amp;"")&amp;"TP"))*3+SUMPRODUCT(--(SUBSTITUTE(SUBSTITUTE(SUBSTITUTE(SUBSTITUTE(SUBSTITUTE(SUBSTITUTE(SUBSTITUTE(UPPER($O$23:$Q$40&amp;""),"⌢",""),"⌣",""),"⌵",""),"－",""),"-","")," ",""),"　","")="TP"&amp;UPPER($E17&amp;"")))*3+SUMPRODUCT(--(SUBSTITUTE(SUBSTITUTE(SUBSTITUTE(SUBSTITUTE(SUBSTITUTE(SUBSTITUTE(SUBSTITUTE(UPPER($S$23:$U$40&amp;""),"⌢",""),"⌣",""),"⌵",""),"－",""),"-","")," ",""),"　","")=UPPER($E17&amp;"")))+SUMPRODUCT(--(SUBSTITUTE(SUBSTITUTE(SUBSTITUTE(SUBSTITUTE(SUBSTITUTE(SUBSTITUTE(SUBSTITUTE(UPPER($S$23:$U$40&amp;""),"⌢",""),"⌣",""),"⌵",""),"－",""),"-","")," ",""),"　","")=UPPER($E17&amp;"")&amp;"DP"))*2+SUMPRODUCT(--(SUBSTITUTE(SUBSTITUTE(SUBSTITUTE(SUBSTITUTE(SUBSTITUTE(SUBSTITUTE(SUBSTITUTE(UPPER($S$23:$U$40&amp;""),"⌢",""),"⌣",""),"⌵",""),"－",""),"-","")," ",""),"　","")="DP"&amp;UPPER($E17&amp;"")))*2+SUMPRODUCT(--(SUBSTITUTE(SUBSTITUTE(SUBSTITUTE(SUBSTITUTE(SUBSTITUTE(SUBSTITUTE(SUBSTITUTE(UPPER($S$23:$U$40&amp;""),"⌢",""),"⌣",""),"⌵",""),"－",""),"-","")," ",""),"　","")=UPPER($E17&amp;"")&amp;"TP"))*3+SUMPRODUCT(--(SUBSTITUTE(SUBSTITUTE(SUBSTITUTE(SUBSTITUTE(SUBSTITUTE(SUBSTITUTE(SUBSTITUTE(UPPER($S$23:$U$40&amp;""),"⌢",""),"⌣",""),"⌵",""),"－",""),"-","")," ",""),"　","")="TP"&amp;UPPER($E17&amp;"")))*3+SUMPRODUCT(--(SUBSTITUTE(SUBSTITUTE(SUBSTITUTE(SUBSTITUTE(SUBSTITUTE(SUBSTITUTE(SUBSTITUTE(UPPER($W$23:$Y$40&amp;""),"⌢",""),"⌣",""),"⌵",""),"－",""),"-","")," ",""),"　","")=UPPER($E17&amp;"")))+SUMPRODUCT(--(SUBSTITUTE(SUBSTITUTE(SUBSTITUTE(SUBSTITUTE(SUBSTITUTE(SUBSTITUTE(SUBSTITUTE(UPPER($W$23:$Y$40&amp;""),"⌢",""),"⌣",""),"⌵",""),"－",""),"-","")," ",""),"　","")=UPPER($E17&amp;"")&amp;"DP"))*2+SUMPRODUCT(--(SUBSTITUTE(SUBSTITUTE(SUBSTITUTE(SUBSTITUTE(SUBSTITUTE(SUBSTITUTE(SUBSTITUTE(UPPER($W$23:$Y$40&amp;""),"⌢",""),"⌣",""),"⌵",""),"－",""),"-","")," ",""),"　","")="DP"&amp;UPPER($E17&amp;"")))*2+SUMPRODUCT(--(SUBSTITUTE(SUBSTITUTE(SUBSTITUTE(SUBSTITUTE(SUBSTITUTE(SUBSTITUTE(SUBSTITUTE(UPPER($W$23:$Y$40&amp;""),"⌢",""),"⌣",""),"⌵",""),"－",""),"-","")," ",""),"　","")=UPPER($E17&amp;"")&amp;"TP"))*3+SUMPRODUCT(--(SUBSTITUTE(SUBSTITUTE(SUBSTITUTE(SUBSTITUTE(SUBSTITUTE(SUBSTITUTE(SUBSTITUTE(UPPER($W$23:$Y$40&amp;""),"⌢",""),"⌣",""),"⌵",""),"－",""),"-","")," ",""),"　","")="TP"&amp;UPPER($E17&amp;"")))*3+SUMPRODUCT(--(SUBSTITUTE(SUBSTITUTE(SUBSTITUTE(SUBSTITUTE(SUBSTITUTE(SUBSTITUTE(SUBSTITUTE(UPPER($AA$23:$AC$40&amp;""),"⌢",""),"⌣",""),"⌵",""),"－",""),"-","")," ",""),"　","")=UPPER($E17&amp;"")))+SUMPRODUCT(--(SUBSTITUTE(SUBSTITUTE(SUBSTITUTE(SUBSTITUTE(SUBSTITUTE(SUBSTITUTE(SUBSTITUTE(UPPER($AA$23:$AC$40&amp;""),"⌢",""),"⌣",""),"⌵",""),"－",""),"-","")," ",""),"　","")=UPPER($E17&amp;"")&amp;"DP"))*2+SUMPRODUCT(--(SUBSTITUTE(SUBSTITUTE(SUBSTITUTE(SUBSTITUTE(SUBSTITUTE(SUBSTITUTE(SUBSTITUTE(UPPER($AA$23:$AC$40&amp;""),"⌢",""),"⌣",""),"⌵",""),"－",""),"-","")," ",""),"　","")="DP"&amp;UPPER($E17&amp;"")))*2+SUMPRODUCT(--(SUBSTITUTE(SUBSTITUTE(SUBSTITUTE(SUBSTITUTE(SUBSTITUTE(SUBSTITUTE(SUBSTITUTE(UPPER($AA$23:$AC$40&amp;""),"⌢",""),"⌣",""),"⌵",""),"－",""),"-","")," ",""),"　","")=UPPER($E17&amp;"")&amp;"TP"))*3+SUMPRODUCT(--(SUBSTITUTE(SUBSTITUTE(SUBSTITUTE(SUBSTITUTE(SUBSTITUTE(SUBSTITUTE(SUBSTITUTE(UPPER($AA$23:$AC$40&amp;""),"⌢",""),"⌣",""),"⌵",""),"－",""),"-","")," ",""),"　","")="TP"&amp;UPPER($E17&amp;"")))*3+SUMPRODUCT(--(SUBSTITUTE(SUBSTITUTE(SUBSTITUTE(SUBSTITUTE(SUBSTITUTE(SUBSTITUTE(SUBSTITUTE(UPPER($AE$23:$AG$40&amp;""),"⌢",""),"⌣",""),"⌵",""),"－",""),"-","")," ",""),"　","")=UPPER($E17&amp;"")))+SUMPRODUCT(--(SUBSTITUTE(SUBSTITUTE(SUBSTITUTE(SUBSTITUTE(SUBSTITUTE(SUBSTITUTE(SUBSTITUTE(UPPER($AE$23:$AG$40&amp;""),"⌢",""),"⌣",""),"⌵",""),"－",""),"-","")," ",""),"　","")=UPPER($E17&amp;"")&amp;"DP"))*2+SUMPRODUCT(--(SUBSTITUTE(SUBSTITUTE(SUBSTITUTE(SUBSTITUTE(SUBSTITUTE(SUBSTITUTE(SUBSTITUTE(UPPER($AE$23:$AG$40&amp;""),"⌢",""),"⌣",""),"⌵",""),"－",""),"-","")," ",""),"　","")="DP"&amp;UPPER($E17&amp;"")))*2+SUMPRODUCT(--(SUBSTITUTE(SUBSTITUTE(SUBSTITUTE(SUBSTITUTE(SUBSTITUTE(SUBSTITUTE(SUBSTITUTE(UPPER($AE$23:$AG$40&amp;""),"⌢",""),"⌣",""),"⌵",""),"－",""),"-","")," ",""),"　","")=UPPER($E17&amp;"")&amp;"TP"))*3+SUMPRODUCT(--(SUBSTITUTE(SUBSTITUTE(SUBSTITUTE(SUBSTITUTE(SUBSTITUTE(SUBSTITUTE(SUBSTITUTE(UPPER($AE$23:$AG$40&amp;""),"⌢",""),"⌣",""),"⌵",""),"－",""),"-","")," ",""),"　","")="TP"&amp;UPPER($E17&amp;"")))*3)</f>
        <v>0</v>
      </c>
      <c r="B17" s="52"/>
      <c r="C17" s="58"/>
      <c r="D17" s="276"/>
      <c r="E17" s="61"/>
      <c r="F17" s="49"/>
      <c r="G17" s="23"/>
      <c r="H17" s="4"/>
      <c r="I17" s="7"/>
      <c r="J17" s="8"/>
      <c r="K17" s="23"/>
      <c r="L17" s="4"/>
      <c r="M17" s="7"/>
      <c r="N17" s="8"/>
      <c r="O17" s="23"/>
      <c r="P17" s="4"/>
      <c r="Q17" s="7"/>
      <c r="R17" s="8"/>
      <c r="S17" s="23"/>
      <c r="T17" s="4"/>
      <c r="U17" s="7"/>
      <c r="V17" s="8"/>
      <c r="W17" s="23"/>
      <c r="X17" s="4"/>
      <c r="Y17" s="7"/>
      <c r="Z17" s="8"/>
      <c r="AA17" s="23"/>
      <c r="AB17" s="4"/>
      <c r="AC17" s="7"/>
      <c r="AD17" s="8"/>
      <c r="AE17" s="4"/>
      <c r="AF17" s="4"/>
      <c r="AG17" s="7"/>
      <c r="AH17" s="8"/>
      <c r="AI17" s="44">
        <f t="shared" si="2"/>
        <v>0</v>
      </c>
      <c r="AJ17" s="44">
        <f>SUMPRODUCT(--(SUBSTITUTE(SUBSTITUTE(SUBSTITUTE(SUBSTITUTE(SUBSTITUTE(SUBSTITUTE(SUBSTITUTE(UPPER(G17:AG17&amp;""),"⌢",""),"⌣",""),"⌵",""),"－",""),"-","")," ",""),"　","")="R"))+SUMPRODUCT(--(SUBSTITUTE(SUBSTITUTE(SUBSTITUTE(SUBSTITUTE(SUBSTITUTE(SUBSTITUTE(SUBSTITUTE(UPPER(G17:AG17&amp;""),"⌢",""),"⌣",""),"⌵",""),"－",""),"-","")," ",""),"　","")="HR"))*2</f>
        <v>0</v>
      </c>
      <c r="AK17" s="44">
        <f t="shared" si="4"/>
        <v>0</v>
      </c>
      <c r="AL17" s="44">
        <f>$A17</f>
        <v>0</v>
      </c>
      <c r="AM17" s="286"/>
    </row>
    <row r="18" spans="1:54" ht="15" customHeight="1">
      <c r="A18" s="52">
        <f>IF($E18="",0,SUMPRODUCT(--(SUBSTITUTE(SUBSTITUTE(SUBSTITUTE(SUBSTITUTE(SUBSTITUTE(SUBSTITUTE(SUBSTITUTE(UPPER($G$23:$I$40&amp;""),"⌢",""),"⌣",""),"⌵",""),"－",""),"-","")," ",""),"　","")=UPPER($E18&amp;"")))+SUMPRODUCT(--(SUBSTITUTE(SUBSTITUTE(SUBSTITUTE(SUBSTITUTE(SUBSTITUTE(SUBSTITUTE(SUBSTITUTE(UPPER($G$23:$I$40&amp;""),"⌢",""),"⌣",""),"⌵",""),"－",""),"-","")," ",""),"　","")=UPPER($E18&amp;"")&amp;"DP"))*2+SUMPRODUCT(--(SUBSTITUTE(SUBSTITUTE(SUBSTITUTE(SUBSTITUTE(SUBSTITUTE(SUBSTITUTE(SUBSTITUTE(UPPER($G$23:$I$40&amp;""),"⌢",""),"⌣",""),"⌵",""),"－",""),"-","")," ",""),"　","")="DP"&amp;UPPER($E18&amp;"")))*2+SUMPRODUCT(--(SUBSTITUTE(SUBSTITUTE(SUBSTITUTE(SUBSTITUTE(SUBSTITUTE(SUBSTITUTE(SUBSTITUTE(UPPER($G$23:$I$40&amp;""),"⌢",""),"⌣",""),"⌵",""),"－",""),"-","")," ",""),"　","")=UPPER($E18&amp;"")&amp;"TP"))*3+SUMPRODUCT(--(SUBSTITUTE(SUBSTITUTE(SUBSTITUTE(SUBSTITUTE(SUBSTITUTE(SUBSTITUTE(SUBSTITUTE(UPPER($G$23:$I$40&amp;""),"⌢",""),"⌣",""),"⌵",""),"－",""),"-","")," ",""),"　","")="TP"&amp;UPPER($E18&amp;"")))*3+SUMPRODUCT(--(SUBSTITUTE(SUBSTITUTE(SUBSTITUTE(SUBSTITUTE(SUBSTITUTE(SUBSTITUTE(SUBSTITUTE(UPPER($K$23:$M$40&amp;""),"⌢",""),"⌣",""),"⌵",""),"－",""),"-","")," ",""),"　","")=UPPER($E18&amp;"")))+SUMPRODUCT(--(SUBSTITUTE(SUBSTITUTE(SUBSTITUTE(SUBSTITUTE(SUBSTITUTE(SUBSTITUTE(SUBSTITUTE(UPPER($K$23:$M$40&amp;""),"⌢",""),"⌣",""),"⌵",""),"－",""),"-","")," ",""),"　","")=UPPER($E18&amp;"")&amp;"DP"))*2+SUMPRODUCT(--(SUBSTITUTE(SUBSTITUTE(SUBSTITUTE(SUBSTITUTE(SUBSTITUTE(SUBSTITUTE(SUBSTITUTE(UPPER($K$23:$M$40&amp;""),"⌢",""),"⌣",""),"⌵",""),"－",""),"-","")," ",""),"　","")="DP"&amp;UPPER($E18&amp;"")))*2+SUMPRODUCT(--(SUBSTITUTE(SUBSTITUTE(SUBSTITUTE(SUBSTITUTE(SUBSTITUTE(SUBSTITUTE(SUBSTITUTE(UPPER($K$23:$M$40&amp;""),"⌢",""),"⌣",""),"⌵",""),"－",""),"-","")," ",""),"　","")=UPPER($E18&amp;"")&amp;"TP"))*3+SUMPRODUCT(--(SUBSTITUTE(SUBSTITUTE(SUBSTITUTE(SUBSTITUTE(SUBSTITUTE(SUBSTITUTE(SUBSTITUTE(UPPER($K$23:$M$40&amp;""),"⌢",""),"⌣",""),"⌵",""),"－",""),"-","")," ",""),"　","")="TP"&amp;UPPER($E18&amp;"")))*3+SUMPRODUCT(--(SUBSTITUTE(SUBSTITUTE(SUBSTITUTE(SUBSTITUTE(SUBSTITUTE(SUBSTITUTE(SUBSTITUTE(UPPER($O$23:$Q$40&amp;""),"⌢",""),"⌣",""),"⌵",""),"－",""),"-","")," ",""),"　","")=UPPER($E18&amp;"")))+SUMPRODUCT(--(SUBSTITUTE(SUBSTITUTE(SUBSTITUTE(SUBSTITUTE(SUBSTITUTE(SUBSTITUTE(SUBSTITUTE(UPPER($O$23:$Q$40&amp;""),"⌢",""),"⌣",""),"⌵",""),"－",""),"-","")," ",""),"　","")=UPPER($E18&amp;"")&amp;"DP"))*2+SUMPRODUCT(--(SUBSTITUTE(SUBSTITUTE(SUBSTITUTE(SUBSTITUTE(SUBSTITUTE(SUBSTITUTE(SUBSTITUTE(UPPER($O$23:$Q$40&amp;""),"⌢",""),"⌣",""),"⌵",""),"－",""),"-","")," ",""),"　","")="DP"&amp;UPPER($E18&amp;"")))*2+SUMPRODUCT(--(SUBSTITUTE(SUBSTITUTE(SUBSTITUTE(SUBSTITUTE(SUBSTITUTE(SUBSTITUTE(SUBSTITUTE(UPPER($O$23:$Q$40&amp;""),"⌢",""),"⌣",""),"⌵",""),"－",""),"-","")," ",""),"　","")=UPPER($E18&amp;"")&amp;"TP"))*3+SUMPRODUCT(--(SUBSTITUTE(SUBSTITUTE(SUBSTITUTE(SUBSTITUTE(SUBSTITUTE(SUBSTITUTE(SUBSTITUTE(UPPER($O$23:$Q$40&amp;""),"⌢",""),"⌣",""),"⌵",""),"－",""),"-","")," ",""),"　","")="TP"&amp;UPPER($E18&amp;"")))*3+SUMPRODUCT(--(SUBSTITUTE(SUBSTITUTE(SUBSTITUTE(SUBSTITUTE(SUBSTITUTE(SUBSTITUTE(SUBSTITUTE(UPPER($S$23:$U$40&amp;""),"⌢",""),"⌣",""),"⌵",""),"－",""),"-","")," ",""),"　","")=UPPER($E18&amp;"")))+SUMPRODUCT(--(SUBSTITUTE(SUBSTITUTE(SUBSTITUTE(SUBSTITUTE(SUBSTITUTE(SUBSTITUTE(SUBSTITUTE(UPPER($S$23:$U$40&amp;""),"⌢",""),"⌣",""),"⌵",""),"－",""),"-","")," ",""),"　","")=UPPER($E18&amp;"")&amp;"DP"))*2+SUMPRODUCT(--(SUBSTITUTE(SUBSTITUTE(SUBSTITUTE(SUBSTITUTE(SUBSTITUTE(SUBSTITUTE(SUBSTITUTE(UPPER($S$23:$U$40&amp;""),"⌢",""),"⌣",""),"⌵",""),"－",""),"-","")," ",""),"　","")="DP"&amp;UPPER($E18&amp;"")))*2+SUMPRODUCT(--(SUBSTITUTE(SUBSTITUTE(SUBSTITUTE(SUBSTITUTE(SUBSTITUTE(SUBSTITUTE(SUBSTITUTE(UPPER($S$23:$U$40&amp;""),"⌢",""),"⌣",""),"⌵",""),"－",""),"-","")," ",""),"　","")=UPPER($E18&amp;"")&amp;"TP"))*3+SUMPRODUCT(--(SUBSTITUTE(SUBSTITUTE(SUBSTITUTE(SUBSTITUTE(SUBSTITUTE(SUBSTITUTE(SUBSTITUTE(UPPER($S$23:$U$40&amp;""),"⌢",""),"⌣",""),"⌵",""),"－",""),"-","")," ",""),"　","")="TP"&amp;UPPER($E18&amp;"")))*3+SUMPRODUCT(--(SUBSTITUTE(SUBSTITUTE(SUBSTITUTE(SUBSTITUTE(SUBSTITUTE(SUBSTITUTE(SUBSTITUTE(UPPER($W$23:$Y$40&amp;""),"⌢",""),"⌣",""),"⌵",""),"－",""),"-","")," ",""),"　","")=UPPER($E18&amp;"")))+SUMPRODUCT(--(SUBSTITUTE(SUBSTITUTE(SUBSTITUTE(SUBSTITUTE(SUBSTITUTE(SUBSTITUTE(SUBSTITUTE(UPPER($W$23:$Y$40&amp;""),"⌢",""),"⌣",""),"⌵",""),"－",""),"-","")," ",""),"　","")=UPPER($E18&amp;"")&amp;"DP"))*2+SUMPRODUCT(--(SUBSTITUTE(SUBSTITUTE(SUBSTITUTE(SUBSTITUTE(SUBSTITUTE(SUBSTITUTE(SUBSTITUTE(UPPER($W$23:$Y$40&amp;""),"⌢",""),"⌣",""),"⌵",""),"－",""),"-","")," ",""),"　","")="DP"&amp;UPPER($E18&amp;"")))*2+SUMPRODUCT(--(SUBSTITUTE(SUBSTITUTE(SUBSTITUTE(SUBSTITUTE(SUBSTITUTE(SUBSTITUTE(SUBSTITUTE(UPPER($W$23:$Y$40&amp;""),"⌢",""),"⌣",""),"⌵",""),"－",""),"-","")," ",""),"　","")=UPPER($E18&amp;"")&amp;"TP"))*3+SUMPRODUCT(--(SUBSTITUTE(SUBSTITUTE(SUBSTITUTE(SUBSTITUTE(SUBSTITUTE(SUBSTITUTE(SUBSTITUTE(UPPER($W$23:$Y$40&amp;""),"⌢",""),"⌣",""),"⌵",""),"－",""),"-","")," ",""),"　","")="TP"&amp;UPPER($E18&amp;"")))*3+SUMPRODUCT(--(SUBSTITUTE(SUBSTITUTE(SUBSTITUTE(SUBSTITUTE(SUBSTITUTE(SUBSTITUTE(SUBSTITUTE(UPPER($AA$23:$AC$40&amp;""),"⌢",""),"⌣",""),"⌵",""),"－",""),"-","")," ",""),"　","")=UPPER($E18&amp;"")))+SUMPRODUCT(--(SUBSTITUTE(SUBSTITUTE(SUBSTITUTE(SUBSTITUTE(SUBSTITUTE(SUBSTITUTE(SUBSTITUTE(UPPER($AA$23:$AC$40&amp;""),"⌢",""),"⌣",""),"⌵",""),"－",""),"-","")," ",""),"　","")=UPPER($E18&amp;"")&amp;"DP"))*2+SUMPRODUCT(--(SUBSTITUTE(SUBSTITUTE(SUBSTITUTE(SUBSTITUTE(SUBSTITUTE(SUBSTITUTE(SUBSTITUTE(UPPER($AA$23:$AC$40&amp;""),"⌢",""),"⌣",""),"⌵",""),"－",""),"-","")," ",""),"　","")="DP"&amp;UPPER($E18&amp;"")))*2+SUMPRODUCT(--(SUBSTITUTE(SUBSTITUTE(SUBSTITUTE(SUBSTITUTE(SUBSTITUTE(SUBSTITUTE(SUBSTITUTE(UPPER($AA$23:$AC$40&amp;""),"⌢",""),"⌣",""),"⌵",""),"－",""),"-","")," ",""),"　","")=UPPER($E18&amp;"")&amp;"TP"))*3+SUMPRODUCT(--(SUBSTITUTE(SUBSTITUTE(SUBSTITUTE(SUBSTITUTE(SUBSTITUTE(SUBSTITUTE(SUBSTITUTE(UPPER($AA$23:$AC$40&amp;""),"⌢",""),"⌣",""),"⌵",""),"－",""),"-","")," ",""),"　","")="TP"&amp;UPPER($E18&amp;"")))*3+SUMPRODUCT(--(SUBSTITUTE(SUBSTITUTE(SUBSTITUTE(SUBSTITUTE(SUBSTITUTE(SUBSTITUTE(SUBSTITUTE(UPPER($AE$23:$AG$40&amp;""),"⌢",""),"⌣",""),"⌵",""),"－",""),"-","")," ",""),"　","")=UPPER($E18&amp;"")))+SUMPRODUCT(--(SUBSTITUTE(SUBSTITUTE(SUBSTITUTE(SUBSTITUTE(SUBSTITUTE(SUBSTITUTE(SUBSTITUTE(UPPER($AE$23:$AG$40&amp;""),"⌢",""),"⌣",""),"⌵",""),"－",""),"-","")," ",""),"　","")=UPPER($E18&amp;"")&amp;"DP"))*2+SUMPRODUCT(--(SUBSTITUTE(SUBSTITUTE(SUBSTITUTE(SUBSTITUTE(SUBSTITUTE(SUBSTITUTE(SUBSTITUTE(UPPER($AE$23:$AG$40&amp;""),"⌢",""),"⌣",""),"⌵",""),"－",""),"-","")," ",""),"　","")="DP"&amp;UPPER($E18&amp;"")))*2+SUMPRODUCT(--(SUBSTITUTE(SUBSTITUTE(SUBSTITUTE(SUBSTITUTE(SUBSTITUTE(SUBSTITUTE(SUBSTITUTE(UPPER($AE$23:$AG$40&amp;""),"⌢",""),"⌣",""),"⌵",""),"－",""),"-","")," ",""),"　","")=UPPER($E18&amp;"")&amp;"TP"))*3+SUMPRODUCT(--(SUBSTITUTE(SUBSTITUTE(SUBSTITUTE(SUBSTITUTE(SUBSTITUTE(SUBSTITUTE(SUBSTITUTE(UPPER($AE$23:$AG$40&amp;""),"⌢",""),"⌣",""),"⌵",""),"－",""),"-","")," ",""),"　","")="TP"&amp;UPPER($E18&amp;"")))*3)</f>
        <v>0</v>
      </c>
      <c r="B18" s="52"/>
      <c r="C18" s="58"/>
      <c r="D18" s="274">
        <v>6</v>
      </c>
      <c r="E18" s="61" t="s">
        <v>171</v>
      </c>
      <c r="F18" s="49" t="s">
        <v>76</v>
      </c>
      <c r="G18" s="24"/>
      <c r="H18" s="2"/>
      <c r="I18" s="5"/>
      <c r="J18" s="8"/>
      <c r="K18" s="24" t="inlineStr">
        <is>
          <t>81 ⌣</t>
        </is>
      </c>
      <c r="L18" s="2"/>
      <c r="M18" s="5"/>
      <c r="N18" s="8"/>
      <c r="O18" s="24"/>
      <c r="P18" s="2"/>
      <c r="Q18" s="5"/>
      <c r="R18" s="8"/>
      <c r="S18" s="24" t="inlineStr">
        <is>
          <t>R ⌢</t>
        </is>
      </c>
      <c r="T18" s="2"/>
      <c r="U18" s="5"/>
      <c r="V18" s="8"/>
      <c r="W18" s="24" t="s">
        <v>183</v>
      </c>
      <c r="X18" s="2"/>
      <c r="Y18" s="5"/>
      <c r="Z18" s="8"/>
      <c r="AA18" s="24"/>
      <c r="AB18" s="2"/>
      <c r="AC18" s="5"/>
      <c r="AD18" s="8"/>
      <c r="AE18" s="2"/>
      <c r="AF18" s="2"/>
      <c r="AG18" s="5"/>
      <c r="AH18" s="8"/>
      <c r="AI18" s="44">
        <f t="shared" si="2"/>
        <v>3</v>
      </c>
      <c r="AJ18" s="44">
        <f>SUMPRODUCT(--(SUBSTITUTE(SUBSTITUTE(SUBSTITUTE(SUBSTITUTE(SUBSTITUTE(SUBSTITUTE(SUBSTITUTE(UPPER(G18:AG18&amp;""),"⌢",""),"⌣",""),"⌵",""),"－",""),"-","")," ",""),"　","")="R"))+SUMPRODUCT(--(SUBSTITUTE(SUBSTITUTE(SUBSTITUTE(SUBSTITUTE(SUBSTITUTE(SUBSTITUTE(SUBSTITUTE(UPPER(G18:AG18&amp;""),"⌢",""),"⌣",""),"⌵",""),"－",""),"-","")," ",""),"　","")="HR"))*2</f>
        <v>1</v>
      </c>
      <c r="AK18" s="44">
        <f t="shared" si="4"/>
        <v>1</v>
      </c>
      <c r="AL18" s="44">
        <f>$A18</f>
        <v>0</v>
      </c>
      <c r="AM18" s="286"/>
    </row>
    <row r="19" spans="1:54" ht="15" customHeight="1">
      <c r="A19" s="52">
        <f>IF($E19="",0,SUMPRODUCT(--(SUBSTITUTE(SUBSTITUTE(SUBSTITUTE(SUBSTITUTE(SUBSTITUTE(SUBSTITUTE(SUBSTITUTE(UPPER($G$23:$I$40&amp;""),"⌢",""),"⌣",""),"⌵",""),"－",""),"-","")," ",""),"　","")=UPPER($E19&amp;"")))+SUMPRODUCT(--(SUBSTITUTE(SUBSTITUTE(SUBSTITUTE(SUBSTITUTE(SUBSTITUTE(SUBSTITUTE(SUBSTITUTE(UPPER($G$23:$I$40&amp;""),"⌢",""),"⌣",""),"⌵",""),"－",""),"-","")," ",""),"　","")=UPPER($E19&amp;"")&amp;"DP"))*2+SUMPRODUCT(--(SUBSTITUTE(SUBSTITUTE(SUBSTITUTE(SUBSTITUTE(SUBSTITUTE(SUBSTITUTE(SUBSTITUTE(UPPER($G$23:$I$40&amp;""),"⌢",""),"⌣",""),"⌵",""),"－",""),"-","")," ",""),"　","")="DP"&amp;UPPER($E19&amp;"")))*2+SUMPRODUCT(--(SUBSTITUTE(SUBSTITUTE(SUBSTITUTE(SUBSTITUTE(SUBSTITUTE(SUBSTITUTE(SUBSTITUTE(UPPER($G$23:$I$40&amp;""),"⌢",""),"⌣",""),"⌵",""),"－",""),"-","")," ",""),"　","")=UPPER($E19&amp;"")&amp;"TP"))*3+SUMPRODUCT(--(SUBSTITUTE(SUBSTITUTE(SUBSTITUTE(SUBSTITUTE(SUBSTITUTE(SUBSTITUTE(SUBSTITUTE(UPPER($G$23:$I$40&amp;""),"⌢",""),"⌣",""),"⌵",""),"－",""),"-","")," ",""),"　","")="TP"&amp;UPPER($E19&amp;"")))*3+SUMPRODUCT(--(SUBSTITUTE(SUBSTITUTE(SUBSTITUTE(SUBSTITUTE(SUBSTITUTE(SUBSTITUTE(SUBSTITUTE(UPPER($K$23:$M$40&amp;""),"⌢",""),"⌣",""),"⌵",""),"－",""),"-","")," ",""),"　","")=UPPER($E19&amp;"")))+SUMPRODUCT(--(SUBSTITUTE(SUBSTITUTE(SUBSTITUTE(SUBSTITUTE(SUBSTITUTE(SUBSTITUTE(SUBSTITUTE(UPPER($K$23:$M$40&amp;""),"⌢",""),"⌣",""),"⌵",""),"－",""),"-","")," ",""),"　","")=UPPER($E19&amp;"")&amp;"DP"))*2+SUMPRODUCT(--(SUBSTITUTE(SUBSTITUTE(SUBSTITUTE(SUBSTITUTE(SUBSTITUTE(SUBSTITUTE(SUBSTITUTE(UPPER($K$23:$M$40&amp;""),"⌢",""),"⌣",""),"⌵",""),"－",""),"-","")," ",""),"　","")="DP"&amp;UPPER($E19&amp;"")))*2+SUMPRODUCT(--(SUBSTITUTE(SUBSTITUTE(SUBSTITUTE(SUBSTITUTE(SUBSTITUTE(SUBSTITUTE(SUBSTITUTE(UPPER($K$23:$M$40&amp;""),"⌢",""),"⌣",""),"⌵",""),"－",""),"-","")," ",""),"　","")=UPPER($E19&amp;"")&amp;"TP"))*3+SUMPRODUCT(--(SUBSTITUTE(SUBSTITUTE(SUBSTITUTE(SUBSTITUTE(SUBSTITUTE(SUBSTITUTE(SUBSTITUTE(UPPER($K$23:$M$40&amp;""),"⌢",""),"⌣",""),"⌵",""),"－",""),"-","")," ",""),"　","")="TP"&amp;UPPER($E19&amp;"")))*3+SUMPRODUCT(--(SUBSTITUTE(SUBSTITUTE(SUBSTITUTE(SUBSTITUTE(SUBSTITUTE(SUBSTITUTE(SUBSTITUTE(UPPER($O$23:$Q$40&amp;""),"⌢",""),"⌣",""),"⌵",""),"－",""),"-","")," ",""),"　","")=UPPER($E19&amp;"")))+SUMPRODUCT(--(SUBSTITUTE(SUBSTITUTE(SUBSTITUTE(SUBSTITUTE(SUBSTITUTE(SUBSTITUTE(SUBSTITUTE(UPPER($O$23:$Q$40&amp;""),"⌢",""),"⌣",""),"⌵",""),"－",""),"-","")," ",""),"　","")=UPPER($E19&amp;"")&amp;"DP"))*2+SUMPRODUCT(--(SUBSTITUTE(SUBSTITUTE(SUBSTITUTE(SUBSTITUTE(SUBSTITUTE(SUBSTITUTE(SUBSTITUTE(UPPER($O$23:$Q$40&amp;""),"⌢",""),"⌣",""),"⌵",""),"－",""),"-","")," ",""),"　","")="DP"&amp;UPPER($E19&amp;"")))*2+SUMPRODUCT(--(SUBSTITUTE(SUBSTITUTE(SUBSTITUTE(SUBSTITUTE(SUBSTITUTE(SUBSTITUTE(SUBSTITUTE(UPPER($O$23:$Q$40&amp;""),"⌢",""),"⌣",""),"⌵",""),"－",""),"-","")," ",""),"　","")=UPPER($E19&amp;"")&amp;"TP"))*3+SUMPRODUCT(--(SUBSTITUTE(SUBSTITUTE(SUBSTITUTE(SUBSTITUTE(SUBSTITUTE(SUBSTITUTE(SUBSTITUTE(UPPER($O$23:$Q$40&amp;""),"⌢",""),"⌣",""),"⌵",""),"－",""),"-","")," ",""),"　","")="TP"&amp;UPPER($E19&amp;"")))*3+SUMPRODUCT(--(SUBSTITUTE(SUBSTITUTE(SUBSTITUTE(SUBSTITUTE(SUBSTITUTE(SUBSTITUTE(SUBSTITUTE(UPPER($S$23:$U$40&amp;""),"⌢",""),"⌣",""),"⌵",""),"－",""),"-","")," ",""),"　","")=UPPER($E19&amp;"")))+SUMPRODUCT(--(SUBSTITUTE(SUBSTITUTE(SUBSTITUTE(SUBSTITUTE(SUBSTITUTE(SUBSTITUTE(SUBSTITUTE(UPPER($S$23:$U$40&amp;""),"⌢",""),"⌣",""),"⌵",""),"－",""),"-","")," ",""),"　","")=UPPER($E19&amp;"")&amp;"DP"))*2+SUMPRODUCT(--(SUBSTITUTE(SUBSTITUTE(SUBSTITUTE(SUBSTITUTE(SUBSTITUTE(SUBSTITUTE(SUBSTITUTE(UPPER($S$23:$U$40&amp;""),"⌢",""),"⌣",""),"⌵",""),"－",""),"-","")," ",""),"　","")="DP"&amp;UPPER($E19&amp;"")))*2+SUMPRODUCT(--(SUBSTITUTE(SUBSTITUTE(SUBSTITUTE(SUBSTITUTE(SUBSTITUTE(SUBSTITUTE(SUBSTITUTE(UPPER($S$23:$U$40&amp;""),"⌢",""),"⌣",""),"⌵",""),"－",""),"-","")," ",""),"　","")=UPPER($E19&amp;"")&amp;"TP"))*3+SUMPRODUCT(--(SUBSTITUTE(SUBSTITUTE(SUBSTITUTE(SUBSTITUTE(SUBSTITUTE(SUBSTITUTE(SUBSTITUTE(UPPER($S$23:$U$40&amp;""),"⌢",""),"⌣",""),"⌵",""),"－",""),"-","")," ",""),"　","")="TP"&amp;UPPER($E19&amp;"")))*3+SUMPRODUCT(--(SUBSTITUTE(SUBSTITUTE(SUBSTITUTE(SUBSTITUTE(SUBSTITUTE(SUBSTITUTE(SUBSTITUTE(UPPER($W$23:$Y$40&amp;""),"⌢",""),"⌣",""),"⌵",""),"－",""),"-","")," ",""),"　","")=UPPER($E19&amp;"")))+SUMPRODUCT(--(SUBSTITUTE(SUBSTITUTE(SUBSTITUTE(SUBSTITUTE(SUBSTITUTE(SUBSTITUTE(SUBSTITUTE(UPPER($W$23:$Y$40&amp;""),"⌢",""),"⌣",""),"⌵",""),"－",""),"-","")," ",""),"　","")=UPPER($E19&amp;"")&amp;"DP"))*2+SUMPRODUCT(--(SUBSTITUTE(SUBSTITUTE(SUBSTITUTE(SUBSTITUTE(SUBSTITUTE(SUBSTITUTE(SUBSTITUTE(UPPER($W$23:$Y$40&amp;""),"⌢",""),"⌣",""),"⌵",""),"－",""),"-","")," ",""),"　","")="DP"&amp;UPPER($E19&amp;"")))*2+SUMPRODUCT(--(SUBSTITUTE(SUBSTITUTE(SUBSTITUTE(SUBSTITUTE(SUBSTITUTE(SUBSTITUTE(SUBSTITUTE(UPPER($W$23:$Y$40&amp;""),"⌢",""),"⌣",""),"⌵",""),"－",""),"-","")," ",""),"　","")=UPPER($E19&amp;"")&amp;"TP"))*3+SUMPRODUCT(--(SUBSTITUTE(SUBSTITUTE(SUBSTITUTE(SUBSTITUTE(SUBSTITUTE(SUBSTITUTE(SUBSTITUTE(UPPER($W$23:$Y$40&amp;""),"⌢",""),"⌣",""),"⌵",""),"－",""),"-","")," ",""),"　","")="TP"&amp;UPPER($E19&amp;"")))*3+SUMPRODUCT(--(SUBSTITUTE(SUBSTITUTE(SUBSTITUTE(SUBSTITUTE(SUBSTITUTE(SUBSTITUTE(SUBSTITUTE(UPPER($AA$23:$AC$40&amp;""),"⌢",""),"⌣",""),"⌵",""),"－",""),"-","")," ",""),"　","")=UPPER($E19&amp;"")))+SUMPRODUCT(--(SUBSTITUTE(SUBSTITUTE(SUBSTITUTE(SUBSTITUTE(SUBSTITUTE(SUBSTITUTE(SUBSTITUTE(UPPER($AA$23:$AC$40&amp;""),"⌢",""),"⌣",""),"⌵",""),"－",""),"-","")," ",""),"　","")=UPPER($E19&amp;"")&amp;"DP"))*2+SUMPRODUCT(--(SUBSTITUTE(SUBSTITUTE(SUBSTITUTE(SUBSTITUTE(SUBSTITUTE(SUBSTITUTE(SUBSTITUTE(UPPER($AA$23:$AC$40&amp;""),"⌢",""),"⌣",""),"⌵",""),"－",""),"-","")," ",""),"　","")="DP"&amp;UPPER($E19&amp;"")))*2+SUMPRODUCT(--(SUBSTITUTE(SUBSTITUTE(SUBSTITUTE(SUBSTITUTE(SUBSTITUTE(SUBSTITUTE(SUBSTITUTE(UPPER($AA$23:$AC$40&amp;""),"⌢",""),"⌣",""),"⌵",""),"－",""),"-","")," ",""),"　","")=UPPER($E19&amp;"")&amp;"TP"))*3+SUMPRODUCT(--(SUBSTITUTE(SUBSTITUTE(SUBSTITUTE(SUBSTITUTE(SUBSTITUTE(SUBSTITUTE(SUBSTITUTE(UPPER($AA$23:$AC$40&amp;""),"⌢",""),"⌣",""),"⌵",""),"－",""),"-","")," ",""),"　","")="TP"&amp;UPPER($E19&amp;"")))*3+SUMPRODUCT(--(SUBSTITUTE(SUBSTITUTE(SUBSTITUTE(SUBSTITUTE(SUBSTITUTE(SUBSTITUTE(SUBSTITUTE(UPPER($AE$23:$AG$40&amp;""),"⌢",""),"⌣",""),"⌵",""),"－",""),"-","")," ",""),"　","")=UPPER($E19&amp;"")))+SUMPRODUCT(--(SUBSTITUTE(SUBSTITUTE(SUBSTITUTE(SUBSTITUTE(SUBSTITUTE(SUBSTITUTE(SUBSTITUTE(UPPER($AE$23:$AG$40&amp;""),"⌢",""),"⌣",""),"⌵",""),"－",""),"-","")," ",""),"　","")=UPPER($E19&amp;"")&amp;"DP"))*2+SUMPRODUCT(--(SUBSTITUTE(SUBSTITUTE(SUBSTITUTE(SUBSTITUTE(SUBSTITUTE(SUBSTITUTE(SUBSTITUTE(UPPER($AE$23:$AG$40&amp;""),"⌢",""),"⌣",""),"⌵",""),"－",""),"-","")," ",""),"　","")="DP"&amp;UPPER($E19&amp;"")))*2+SUMPRODUCT(--(SUBSTITUTE(SUBSTITUTE(SUBSTITUTE(SUBSTITUTE(SUBSTITUTE(SUBSTITUTE(SUBSTITUTE(UPPER($AE$23:$AG$40&amp;""),"⌢",""),"⌣",""),"⌵",""),"－",""),"-","")," ",""),"　","")=UPPER($E19&amp;"")&amp;"TP"))*3+SUMPRODUCT(--(SUBSTITUTE(SUBSTITUTE(SUBSTITUTE(SUBSTITUTE(SUBSTITUTE(SUBSTITUTE(SUBSTITUTE(UPPER($AE$23:$AG$40&amp;""),"⌢",""),"⌣",""),"⌵",""),"－",""),"-","")," ",""),"　","")="TP"&amp;UPPER($E19&amp;"")))*3)</f>
        <v>0</v>
      </c>
      <c r="B19" s="52"/>
      <c r="C19" s="58"/>
      <c r="D19" s="288"/>
      <c r="E19" s="61"/>
      <c r="F19" s="49"/>
      <c r="G19" s="22"/>
      <c r="H19" s="3"/>
      <c r="I19" s="6"/>
      <c r="J19" s="8"/>
      <c r="K19" s="22"/>
      <c r="L19" s="3"/>
      <c r="M19" s="6"/>
      <c r="N19" s="8"/>
      <c r="O19" s="22"/>
      <c r="P19" s="3"/>
      <c r="Q19" s="6"/>
      <c r="R19" s="8"/>
      <c r="S19" s="22"/>
      <c r="T19" s="3"/>
      <c r="U19" s="6"/>
      <c r="V19" s="8"/>
      <c r="W19" s="22"/>
      <c r="X19" s="3"/>
      <c r="Y19" s="6"/>
      <c r="Z19" s="8"/>
      <c r="AA19" s="22"/>
      <c r="AB19" s="3"/>
      <c r="AC19" s="6"/>
      <c r="AD19" s="8"/>
      <c r="AE19" s="3"/>
      <c r="AF19" s="3"/>
      <c r="AG19" s="6"/>
      <c r="AH19" s="8"/>
      <c r="AI19" s="44">
        <f t="shared" si="2"/>
        <v>0</v>
      </c>
      <c r="AJ19" s="44">
        <f>SUMPRODUCT(--(SUBSTITUTE(SUBSTITUTE(SUBSTITUTE(SUBSTITUTE(SUBSTITUTE(SUBSTITUTE(SUBSTITUTE(UPPER(G19:AG19&amp;""),"⌢",""),"⌣",""),"⌵",""),"－",""),"-","")," ",""),"　","")="R"))+SUMPRODUCT(--(SUBSTITUTE(SUBSTITUTE(SUBSTITUTE(SUBSTITUTE(SUBSTITUTE(SUBSTITUTE(SUBSTITUTE(UPPER(G19:AG19&amp;""),"⌢",""),"⌣",""),"⌵",""),"－",""),"-","")," ",""),"　","")="HR"))*2</f>
        <v>0</v>
      </c>
      <c r="AK19" s="44">
        <f t="shared" si="4"/>
        <v>0</v>
      </c>
      <c r="AL19" s="44">
        <f>$A19</f>
        <v>0</v>
      </c>
      <c r="AM19" s="286"/>
    </row>
    <row r="20" spans="1:54" ht="15" customHeight="1" thickBot="1">
      <c r="A20" s="57">
        <f>IF($E20="",0,SUMPRODUCT(--(SUBSTITUTE(SUBSTITUTE(SUBSTITUTE(SUBSTITUTE(SUBSTITUTE(SUBSTITUTE(SUBSTITUTE(UPPER($G$23:$I$40&amp;""),"⌢",""),"⌣",""),"⌵",""),"－",""),"-","")," ",""),"　","")=UPPER($E20&amp;"")))+SUMPRODUCT(--(SUBSTITUTE(SUBSTITUTE(SUBSTITUTE(SUBSTITUTE(SUBSTITUTE(SUBSTITUTE(SUBSTITUTE(UPPER($G$23:$I$40&amp;""),"⌢",""),"⌣",""),"⌵",""),"－",""),"-","")," ",""),"　","")=UPPER($E20&amp;"")&amp;"DP"))*2+SUMPRODUCT(--(SUBSTITUTE(SUBSTITUTE(SUBSTITUTE(SUBSTITUTE(SUBSTITUTE(SUBSTITUTE(SUBSTITUTE(UPPER($G$23:$I$40&amp;""),"⌢",""),"⌣",""),"⌵",""),"－",""),"-","")," ",""),"　","")="DP"&amp;UPPER($E20&amp;"")))*2+SUMPRODUCT(--(SUBSTITUTE(SUBSTITUTE(SUBSTITUTE(SUBSTITUTE(SUBSTITUTE(SUBSTITUTE(SUBSTITUTE(UPPER($G$23:$I$40&amp;""),"⌢",""),"⌣",""),"⌵",""),"－",""),"-","")," ",""),"　","")=UPPER($E20&amp;"")&amp;"TP"))*3+SUMPRODUCT(--(SUBSTITUTE(SUBSTITUTE(SUBSTITUTE(SUBSTITUTE(SUBSTITUTE(SUBSTITUTE(SUBSTITUTE(UPPER($G$23:$I$40&amp;""),"⌢",""),"⌣",""),"⌵",""),"－",""),"-","")," ",""),"　","")="TP"&amp;UPPER($E20&amp;"")))*3+SUMPRODUCT(--(SUBSTITUTE(SUBSTITUTE(SUBSTITUTE(SUBSTITUTE(SUBSTITUTE(SUBSTITUTE(SUBSTITUTE(UPPER($K$23:$M$40&amp;""),"⌢",""),"⌣",""),"⌵",""),"－",""),"-","")," ",""),"　","")=UPPER($E20&amp;"")))+SUMPRODUCT(--(SUBSTITUTE(SUBSTITUTE(SUBSTITUTE(SUBSTITUTE(SUBSTITUTE(SUBSTITUTE(SUBSTITUTE(UPPER($K$23:$M$40&amp;""),"⌢",""),"⌣",""),"⌵",""),"－",""),"-","")," ",""),"　","")=UPPER($E20&amp;"")&amp;"DP"))*2+SUMPRODUCT(--(SUBSTITUTE(SUBSTITUTE(SUBSTITUTE(SUBSTITUTE(SUBSTITUTE(SUBSTITUTE(SUBSTITUTE(UPPER($K$23:$M$40&amp;""),"⌢",""),"⌣",""),"⌵",""),"－",""),"-","")," ",""),"　","")="DP"&amp;UPPER($E20&amp;"")))*2+SUMPRODUCT(--(SUBSTITUTE(SUBSTITUTE(SUBSTITUTE(SUBSTITUTE(SUBSTITUTE(SUBSTITUTE(SUBSTITUTE(UPPER($K$23:$M$40&amp;""),"⌢",""),"⌣",""),"⌵",""),"－",""),"-","")," ",""),"　","")=UPPER($E20&amp;"")&amp;"TP"))*3+SUMPRODUCT(--(SUBSTITUTE(SUBSTITUTE(SUBSTITUTE(SUBSTITUTE(SUBSTITUTE(SUBSTITUTE(SUBSTITUTE(UPPER($K$23:$M$40&amp;""),"⌢",""),"⌣",""),"⌵",""),"－",""),"-","")," ",""),"　","")="TP"&amp;UPPER($E20&amp;"")))*3+SUMPRODUCT(--(SUBSTITUTE(SUBSTITUTE(SUBSTITUTE(SUBSTITUTE(SUBSTITUTE(SUBSTITUTE(SUBSTITUTE(UPPER($O$23:$Q$40&amp;""),"⌢",""),"⌣",""),"⌵",""),"－",""),"-","")," ",""),"　","")=UPPER($E20&amp;"")))+SUMPRODUCT(--(SUBSTITUTE(SUBSTITUTE(SUBSTITUTE(SUBSTITUTE(SUBSTITUTE(SUBSTITUTE(SUBSTITUTE(UPPER($O$23:$Q$40&amp;""),"⌢",""),"⌣",""),"⌵",""),"－",""),"-","")," ",""),"　","")=UPPER($E20&amp;"")&amp;"DP"))*2+SUMPRODUCT(--(SUBSTITUTE(SUBSTITUTE(SUBSTITUTE(SUBSTITUTE(SUBSTITUTE(SUBSTITUTE(SUBSTITUTE(UPPER($O$23:$Q$40&amp;""),"⌢",""),"⌣",""),"⌵",""),"－",""),"-","")," ",""),"　","")="DP"&amp;UPPER($E20&amp;"")))*2+SUMPRODUCT(--(SUBSTITUTE(SUBSTITUTE(SUBSTITUTE(SUBSTITUTE(SUBSTITUTE(SUBSTITUTE(SUBSTITUTE(UPPER($O$23:$Q$40&amp;""),"⌢",""),"⌣",""),"⌵",""),"－",""),"-","")," ",""),"　","")=UPPER($E20&amp;"")&amp;"TP"))*3+SUMPRODUCT(--(SUBSTITUTE(SUBSTITUTE(SUBSTITUTE(SUBSTITUTE(SUBSTITUTE(SUBSTITUTE(SUBSTITUTE(UPPER($O$23:$Q$40&amp;""),"⌢",""),"⌣",""),"⌵",""),"－",""),"-","")," ",""),"　","")="TP"&amp;UPPER($E20&amp;"")))*3+SUMPRODUCT(--(SUBSTITUTE(SUBSTITUTE(SUBSTITUTE(SUBSTITUTE(SUBSTITUTE(SUBSTITUTE(SUBSTITUTE(UPPER($S$23:$U$40&amp;""),"⌢",""),"⌣",""),"⌵",""),"－",""),"-","")," ",""),"　","")=UPPER($E20&amp;"")))+SUMPRODUCT(--(SUBSTITUTE(SUBSTITUTE(SUBSTITUTE(SUBSTITUTE(SUBSTITUTE(SUBSTITUTE(SUBSTITUTE(UPPER($S$23:$U$40&amp;""),"⌢",""),"⌣",""),"⌵",""),"－",""),"-","")," ",""),"　","")=UPPER($E20&amp;"")&amp;"DP"))*2+SUMPRODUCT(--(SUBSTITUTE(SUBSTITUTE(SUBSTITUTE(SUBSTITUTE(SUBSTITUTE(SUBSTITUTE(SUBSTITUTE(UPPER($S$23:$U$40&amp;""),"⌢",""),"⌣",""),"⌵",""),"－",""),"-","")," ",""),"　","")="DP"&amp;UPPER($E20&amp;"")))*2+SUMPRODUCT(--(SUBSTITUTE(SUBSTITUTE(SUBSTITUTE(SUBSTITUTE(SUBSTITUTE(SUBSTITUTE(SUBSTITUTE(UPPER($S$23:$U$40&amp;""),"⌢",""),"⌣",""),"⌵",""),"－",""),"-","")," ",""),"　","")=UPPER($E20&amp;"")&amp;"TP"))*3+SUMPRODUCT(--(SUBSTITUTE(SUBSTITUTE(SUBSTITUTE(SUBSTITUTE(SUBSTITUTE(SUBSTITUTE(SUBSTITUTE(UPPER($S$23:$U$40&amp;""),"⌢",""),"⌣",""),"⌵",""),"－",""),"-","")," ",""),"　","")="TP"&amp;UPPER($E20&amp;"")))*3+SUMPRODUCT(--(SUBSTITUTE(SUBSTITUTE(SUBSTITUTE(SUBSTITUTE(SUBSTITUTE(SUBSTITUTE(SUBSTITUTE(UPPER($W$23:$Y$40&amp;""),"⌢",""),"⌣",""),"⌵",""),"－",""),"-","")," ",""),"　","")=UPPER($E20&amp;"")))+SUMPRODUCT(--(SUBSTITUTE(SUBSTITUTE(SUBSTITUTE(SUBSTITUTE(SUBSTITUTE(SUBSTITUTE(SUBSTITUTE(UPPER($W$23:$Y$40&amp;""),"⌢",""),"⌣",""),"⌵",""),"－",""),"-","")," ",""),"　","")=UPPER($E20&amp;"")&amp;"DP"))*2+SUMPRODUCT(--(SUBSTITUTE(SUBSTITUTE(SUBSTITUTE(SUBSTITUTE(SUBSTITUTE(SUBSTITUTE(SUBSTITUTE(UPPER($W$23:$Y$40&amp;""),"⌢",""),"⌣",""),"⌵",""),"－",""),"-","")," ",""),"　","")="DP"&amp;UPPER($E20&amp;"")))*2+SUMPRODUCT(--(SUBSTITUTE(SUBSTITUTE(SUBSTITUTE(SUBSTITUTE(SUBSTITUTE(SUBSTITUTE(SUBSTITUTE(UPPER($W$23:$Y$40&amp;""),"⌢",""),"⌣",""),"⌵",""),"－",""),"-","")," ",""),"　","")=UPPER($E20&amp;"")&amp;"TP"))*3+SUMPRODUCT(--(SUBSTITUTE(SUBSTITUTE(SUBSTITUTE(SUBSTITUTE(SUBSTITUTE(SUBSTITUTE(SUBSTITUTE(UPPER($W$23:$Y$40&amp;""),"⌢",""),"⌣",""),"⌵",""),"－",""),"-","")," ",""),"　","")="TP"&amp;UPPER($E20&amp;"")))*3+SUMPRODUCT(--(SUBSTITUTE(SUBSTITUTE(SUBSTITUTE(SUBSTITUTE(SUBSTITUTE(SUBSTITUTE(SUBSTITUTE(UPPER($AA$23:$AC$40&amp;""),"⌢",""),"⌣",""),"⌵",""),"－",""),"-","")," ",""),"　","")=UPPER($E20&amp;"")))+SUMPRODUCT(--(SUBSTITUTE(SUBSTITUTE(SUBSTITUTE(SUBSTITUTE(SUBSTITUTE(SUBSTITUTE(SUBSTITUTE(UPPER($AA$23:$AC$40&amp;""),"⌢",""),"⌣",""),"⌵",""),"－",""),"-","")," ",""),"　","")=UPPER($E20&amp;"")&amp;"DP"))*2+SUMPRODUCT(--(SUBSTITUTE(SUBSTITUTE(SUBSTITUTE(SUBSTITUTE(SUBSTITUTE(SUBSTITUTE(SUBSTITUTE(UPPER($AA$23:$AC$40&amp;""),"⌢",""),"⌣",""),"⌵",""),"－",""),"-","")," ",""),"　","")="DP"&amp;UPPER($E20&amp;"")))*2+SUMPRODUCT(--(SUBSTITUTE(SUBSTITUTE(SUBSTITUTE(SUBSTITUTE(SUBSTITUTE(SUBSTITUTE(SUBSTITUTE(UPPER($AA$23:$AC$40&amp;""),"⌢",""),"⌣",""),"⌵",""),"－",""),"-","")," ",""),"　","")=UPPER($E20&amp;"")&amp;"TP"))*3+SUMPRODUCT(--(SUBSTITUTE(SUBSTITUTE(SUBSTITUTE(SUBSTITUTE(SUBSTITUTE(SUBSTITUTE(SUBSTITUTE(UPPER($AA$23:$AC$40&amp;""),"⌢",""),"⌣",""),"⌵",""),"－",""),"-","")," ",""),"　","")="TP"&amp;UPPER($E20&amp;"")))*3+SUMPRODUCT(--(SUBSTITUTE(SUBSTITUTE(SUBSTITUTE(SUBSTITUTE(SUBSTITUTE(SUBSTITUTE(SUBSTITUTE(UPPER($AE$23:$AG$40&amp;""),"⌢",""),"⌣",""),"⌵",""),"－",""),"-","")," ",""),"　","")=UPPER($E20&amp;"")))+SUMPRODUCT(--(SUBSTITUTE(SUBSTITUTE(SUBSTITUTE(SUBSTITUTE(SUBSTITUTE(SUBSTITUTE(SUBSTITUTE(UPPER($AE$23:$AG$40&amp;""),"⌢",""),"⌣",""),"⌵",""),"－",""),"-","")," ",""),"　","")=UPPER($E20&amp;"")&amp;"DP"))*2+SUMPRODUCT(--(SUBSTITUTE(SUBSTITUTE(SUBSTITUTE(SUBSTITUTE(SUBSTITUTE(SUBSTITUTE(SUBSTITUTE(UPPER($AE$23:$AG$40&amp;""),"⌢",""),"⌣",""),"⌵",""),"－",""),"-","")," ",""),"　","")="DP"&amp;UPPER($E20&amp;"")))*2+SUMPRODUCT(--(SUBSTITUTE(SUBSTITUTE(SUBSTITUTE(SUBSTITUTE(SUBSTITUTE(SUBSTITUTE(SUBSTITUTE(UPPER($AE$23:$AG$40&amp;""),"⌢",""),"⌣",""),"⌵",""),"－",""),"-","")," ",""),"　","")=UPPER($E20&amp;"")&amp;"TP"))*3+SUMPRODUCT(--(SUBSTITUTE(SUBSTITUTE(SUBSTITUTE(SUBSTITUTE(SUBSTITUTE(SUBSTITUTE(SUBSTITUTE(UPPER($AE$23:$AG$40&amp;""),"⌢",""),"⌣",""),"⌵",""),"－",""),"-","")," ",""),"　","")="TP"&amp;UPPER($E20&amp;"")))*3)</f>
        <v>0</v>
      </c>
      <c r="B20" s="57"/>
      <c r="C20" s="58"/>
      <c r="D20" s="288"/>
      <c r="E20" s="61"/>
      <c r="F20" s="49"/>
      <c r="G20" s="38"/>
      <c r="H20" s="39"/>
      <c r="I20" s="40"/>
      <c r="J20" s="41"/>
      <c r="K20" s="38"/>
      <c r="L20" s="39"/>
      <c r="M20" s="40"/>
      <c r="N20" s="41"/>
      <c r="O20" s="38"/>
      <c r="P20" s="39"/>
      <c r="Q20" s="40"/>
      <c r="R20" s="41"/>
      <c r="S20" s="38"/>
      <c r="T20" s="39"/>
      <c r="U20" s="40"/>
      <c r="V20" s="41"/>
      <c r="W20" s="38"/>
      <c r="X20" s="39"/>
      <c r="Y20" s="40"/>
      <c r="Z20" s="41"/>
      <c r="AA20" s="38"/>
      <c r="AB20" s="39"/>
      <c r="AC20" s="40"/>
      <c r="AD20" s="41"/>
      <c r="AE20" s="39"/>
      <c r="AF20" s="39"/>
      <c r="AG20" s="40"/>
      <c r="AH20" s="41"/>
      <c r="AI20" s="44">
        <f t="shared" si="2"/>
        <v>0</v>
      </c>
      <c r="AJ20" s="44">
        <f>SUMPRODUCT(--(SUBSTITUTE(SUBSTITUTE(SUBSTITUTE(SUBSTITUTE(SUBSTITUTE(SUBSTITUTE(SUBSTITUTE(UPPER(G20:AG20&amp;""),"⌢",""),"⌣",""),"⌵",""),"－",""),"-","")," ",""),"　","")="R"))+SUMPRODUCT(--(SUBSTITUTE(SUBSTITUTE(SUBSTITUTE(SUBSTITUTE(SUBSTITUTE(SUBSTITUTE(SUBSTITUTE(UPPER(G20:AG20&amp;""),"⌢",""),"⌣",""),"⌵",""),"－",""),"-","")," ",""),"　","")="HR"))*2</f>
        <v>0</v>
      </c>
      <c r="AK20" s="44">
        <f t="shared" si="4"/>
        <v>0</v>
      </c>
      <c r="AL20" s="44">
        <f>$A20</f>
        <v>0</v>
      </c>
      <c r="AM20" s="286"/>
    </row>
    <row r="21" spans="1:54" ht="15" customHeight="1" thickBot="1">
      <c r="A21" s="51">
        <f>SUM(A3:A20)</f>
        <v>3</v>
      </c>
      <c r="B21" s="51"/>
      <c r="C21" s="51"/>
      <c r="D21" s="289" t="s">
        <v>12</v>
      </c>
      <c r="E21" s="290"/>
      <c r="F21" s="277"/>
      <c r="G21" s="291">
        <f>SUMPRODUCT(--(SUBSTITUTE(SUBSTITUTE(SUBSTITUTE(SUBSTITUTE(SUBSTITUTE(SUBSTITUTE(SUBSTITUTE(UPPER(G3:I20&amp;""),"⌢",""),"⌣",""),"⌵",""),"－",""),"-","")," ",""),"　","")="R"))+SUMPRODUCT(--(SUBSTITUTE(SUBSTITUTE(SUBSTITUTE(SUBSTITUTE(SUBSTITUTE(SUBSTITUTE(SUBSTITUTE(UPPER(G3:I20&amp;""),"⌢",""),"⌣",""),"⌵",""),"－",""),"-","")," ",""),"　","")="INT"))+SUMPRODUCT(--(SUBSTITUTE(SUBSTITUTE(SUBSTITUTE(SUBSTITUTE(SUBSTITUTE(SUBSTITUTE(SUBSTITUTE(UPPER(G3:I20&amp;""),"⌢",""),"⌣",""),"⌵",""),"－",""),"-","")," ",""),"　","")="OBS"))+SUMPRODUCT(--(SUBSTITUTE(SUBSTITUTE(SUBSTITUTE(SUBSTITUTE(SUBSTITUTE(SUBSTITUTE(SUBSTITUTE(UPPER(G3:I20&amp;""),"⌢",""),"⌣",""),"⌵",""),"－",""),"-","")," ",""),"　","")="HR"))*2</f>
        <v>1</v>
      </c>
      <c r="H21" s="292"/>
      <c r="I21" s="293"/>
      <c r="J21" s="46"/>
      <c r="K21" s="291">
        <f>SUMPRODUCT(--(SUBSTITUTE(SUBSTITUTE(SUBSTITUTE(SUBSTITUTE(SUBSTITUTE(SUBSTITUTE(SUBSTITUTE(UPPER(K3:M20&amp;""),"⌢",""),"⌣",""),"⌵",""),"－",""),"-","")," ",""),"　","")="R"))+SUMPRODUCT(--(SUBSTITUTE(SUBSTITUTE(SUBSTITUTE(SUBSTITUTE(SUBSTITUTE(SUBSTITUTE(SUBSTITUTE(UPPER(K3:M20&amp;""),"⌢",""),"⌣",""),"⌵",""),"－",""),"-","")," ",""),"　","")="INT"))+SUMPRODUCT(--(SUBSTITUTE(SUBSTITUTE(SUBSTITUTE(SUBSTITUTE(SUBSTITUTE(SUBSTITUTE(SUBSTITUTE(UPPER(K3:M20&amp;""),"⌢",""),"⌣",""),"⌵",""),"－",""),"-","")," ",""),"　","")="OBS"))+SUMPRODUCT(--(SUBSTITUTE(SUBSTITUTE(SUBSTITUTE(SUBSTITUTE(SUBSTITUTE(SUBSTITUTE(SUBSTITUTE(UPPER(K3:M20&amp;""),"⌢",""),"⌣",""),"⌵",""),"－",""),"-","")," ",""),"　","")="HR"))*2+G21</f>
        <v>1</v>
      </c>
      <c r="L21" s="292"/>
      <c r="M21" s="293"/>
      <c r="N21" s="46"/>
      <c r="O21" s="291">
        <f>SUMPRODUCT(--(SUBSTITUTE(SUBSTITUTE(SUBSTITUTE(SUBSTITUTE(SUBSTITUTE(SUBSTITUTE(SUBSTITUTE(UPPER(O3:Q20&amp;""),"⌢",""),"⌣",""),"⌵",""),"－",""),"-","")," ",""),"　","")="R"))+SUMPRODUCT(--(SUBSTITUTE(SUBSTITUTE(SUBSTITUTE(SUBSTITUTE(SUBSTITUTE(SUBSTITUTE(SUBSTITUTE(UPPER(O3:Q20&amp;""),"⌢",""),"⌣",""),"⌵",""),"－",""),"-","")," ",""),"　","")="INT"))+SUMPRODUCT(--(SUBSTITUTE(SUBSTITUTE(SUBSTITUTE(SUBSTITUTE(SUBSTITUTE(SUBSTITUTE(SUBSTITUTE(UPPER(O3:Q20&amp;""),"⌢",""),"⌣",""),"⌵",""),"－",""),"-","")," ",""),"　","")="OBS"))+SUMPRODUCT(--(SUBSTITUTE(SUBSTITUTE(SUBSTITUTE(SUBSTITUTE(SUBSTITUTE(SUBSTITUTE(SUBSTITUTE(UPPER(O3:Q20&amp;""),"⌢",""),"⌣",""),"⌵",""),"－",""),"-","")," ",""),"　","")="HR"))*2+K21</f>
        <v>1</v>
      </c>
      <c r="P21" s="292"/>
      <c r="Q21" s="293"/>
      <c r="R21" s="45"/>
      <c r="S21" s="291">
        <f>SUMPRODUCT(--(SUBSTITUTE(SUBSTITUTE(SUBSTITUTE(SUBSTITUTE(SUBSTITUTE(SUBSTITUTE(SUBSTITUTE(UPPER(S3:U20&amp;""),"⌢",""),"⌣",""),"⌵",""),"－",""),"-","")," ",""),"　","")="R"))+SUMPRODUCT(--(SUBSTITUTE(SUBSTITUTE(SUBSTITUTE(SUBSTITUTE(SUBSTITUTE(SUBSTITUTE(SUBSTITUTE(UPPER(S3:U20&amp;""),"⌢",""),"⌣",""),"⌵",""),"－",""),"-","")," ",""),"　","")="INT"))+SUMPRODUCT(--(SUBSTITUTE(SUBSTITUTE(SUBSTITUTE(SUBSTITUTE(SUBSTITUTE(SUBSTITUTE(SUBSTITUTE(UPPER(S3:U20&amp;""),"⌢",""),"⌣",""),"⌵",""),"－",""),"-","")," ",""),"　","")="OBS"))+SUMPRODUCT(--(SUBSTITUTE(SUBSTITUTE(SUBSTITUTE(SUBSTITUTE(SUBSTITUTE(SUBSTITUTE(SUBSTITUTE(UPPER(S3:U20&amp;""),"⌢",""),"⌣",""),"⌵",""),"－",""),"-","")," ",""),"　","")="HR"))*2+O21</f>
        <v>3</v>
      </c>
      <c r="T21" s="292"/>
      <c r="U21" s="293"/>
      <c r="V21" s="46"/>
      <c r="W21" s="291">
        <f>SUMPRODUCT(--(SUBSTITUTE(SUBSTITUTE(SUBSTITUTE(SUBSTITUTE(SUBSTITUTE(SUBSTITUTE(SUBSTITUTE(UPPER(W3:Y20&amp;""),"⌢",""),"⌣",""),"⌵",""),"－",""),"-","")," ",""),"　","")="R"))+SUMPRODUCT(--(SUBSTITUTE(SUBSTITUTE(SUBSTITUTE(SUBSTITUTE(SUBSTITUTE(SUBSTITUTE(SUBSTITUTE(UPPER(W3:Y20&amp;""),"⌢",""),"⌣",""),"⌵",""),"－",""),"-","")," ",""),"　","")="INT"))+SUMPRODUCT(--(SUBSTITUTE(SUBSTITUTE(SUBSTITUTE(SUBSTITUTE(SUBSTITUTE(SUBSTITUTE(SUBSTITUTE(UPPER(W3:Y20&amp;""),"⌢",""),"⌣",""),"⌵",""),"－",""),"-","")," ",""),"　","")="OBS"))+SUMPRODUCT(--(SUBSTITUTE(SUBSTITUTE(SUBSTITUTE(SUBSTITUTE(SUBSTITUTE(SUBSTITUTE(SUBSTITUTE(UPPER(W3:Y20&amp;""),"⌢",""),"⌣",""),"⌵",""),"－",""),"-","")," ",""),"　","")="HR"))*2+S21</f>
        <v>5</v>
      </c>
      <c r="X21" s="292"/>
      <c r="Y21" s="293"/>
      <c r="Z21" s="46"/>
      <c r="AA21" s="291">
        <f>SUMPRODUCT(--(SUBSTITUTE(SUBSTITUTE(SUBSTITUTE(SUBSTITUTE(SUBSTITUTE(SUBSTITUTE(SUBSTITUTE(UPPER(AA3:AC20&amp;""),"⌢",""),"⌣",""),"⌵",""),"－",""),"-","")," ",""),"　","")="R"))+SUMPRODUCT(--(SUBSTITUTE(SUBSTITUTE(SUBSTITUTE(SUBSTITUTE(SUBSTITUTE(SUBSTITUTE(SUBSTITUTE(UPPER(AA3:AC20&amp;""),"⌢",""),"⌣",""),"⌵",""),"－",""),"-","")," ",""),"　","")="INT"))+SUMPRODUCT(--(SUBSTITUTE(SUBSTITUTE(SUBSTITUTE(SUBSTITUTE(SUBSTITUTE(SUBSTITUTE(SUBSTITUTE(UPPER(AA3:AC20&amp;""),"⌢",""),"⌣",""),"⌵",""),"－",""),"-","")," ",""),"　","")="OBS"))+SUMPRODUCT(--(SUBSTITUTE(SUBSTITUTE(SUBSTITUTE(SUBSTITUTE(SUBSTITUTE(SUBSTITUTE(SUBSTITUTE(UPPER(AA3:AC20&amp;""),"⌢",""),"⌣",""),"⌵",""),"－",""),"-","")," ",""),"　","")="HR"))*2+W21</f>
        <v>5</v>
      </c>
      <c r="AB21" s="292"/>
      <c r="AC21" s="293"/>
      <c r="AD21" s="46"/>
      <c r="AE21" s="291">
        <f>SUMPRODUCT(--(SUBSTITUTE(SUBSTITUTE(SUBSTITUTE(SUBSTITUTE(SUBSTITUTE(SUBSTITUTE(SUBSTITUTE(UPPER(AE3:AG20&amp;""),"⌢",""),"⌣",""),"⌵",""),"－",""),"-","")," ",""),"　","")="R"))+SUMPRODUCT(--(SUBSTITUTE(SUBSTITUTE(SUBSTITUTE(SUBSTITUTE(SUBSTITUTE(SUBSTITUTE(SUBSTITUTE(UPPER(AE3:AG20&amp;""),"⌢",""),"⌣",""),"⌵",""),"－",""),"-","")," ",""),"　","")="INT"))+SUMPRODUCT(--(SUBSTITUTE(SUBSTITUTE(SUBSTITUTE(SUBSTITUTE(SUBSTITUTE(SUBSTITUTE(SUBSTITUTE(UPPER(AE3:AG20&amp;""),"⌢",""),"⌣",""),"⌵",""),"－",""),"-","")," ",""),"　","")="OBS"))+SUMPRODUCT(--(SUBSTITUTE(SUBSTITUTE(SUBSTITUTE(SUBSTITUTE(SUBSTITUTE(SUBSTITUTE(SUBSTITUTE(UPPER(AE3:AG20&amp;""),"⌢",""),"⌣",""),"⌵",""),"－",""),"-","")," ",""),"　","")="HR"))*2+AA21</f>
        <v>5</v>
      </c>
      <c r="AF21" s="292"/>
      <c r="AG21" s="293"/>
      <c r="AH21" s="42"/>
      <c r="AI21" s="31">
        <f>SUM(AI3:AI20)</f>
        <v>23</v>
      </c>
      <c r="AJ21" s="32">
        <f>SUM(AJ3:AJ20)</f>
        <v>5</v>
      </c>
      <c r="AK21" s="33">
        <f>SUM(AK3:AK20)</f>
        <v>13</v>
      </c>
      <c r="AL21" s="54">
        <f>SUM(AL3:AL20)</f>
        <v>3</v>
      </c>
      <c r="AM21" s="287"/>
    </row>
    <row r="22" spans="1:54" ht="15" customHeight="1" thickBot="1">
      <c r="A22" s="51" t="s">
        <v>16</v>
      </c>
      <c r="B22" s="51" t="s">
        <v>25</v>
      </c>
      <c r="C22" s="51" t="s">
        <v>23</v>
      </c>
      <c r="D22" s="13" t="s">
        <v>5</v>
      </c>
      <c r="E22" s="13" t="s">
        <v>17</v>
      </c>
      <c r="F22" s="43" t="s">
        <v>4</v>
      </c>
      <c r="G22" s="271">
        <v>1</v>
      </c>
      <c r="H22" s="272"/>
      <c r="I22" s="272"/>
      <c r="J22" s="14" t="inlineStr">
        <is>
          <t>投</t>
        </is>
      </c>
      <c r="K22" s="272">
        <v>2</v>
      </c>
      <c r="L22" s="272"/>
      <c r="M22" s="272"/>
      <c r="N22" s="14" t="inlineStr">
        <is>
          <t>投</t>
        </is>
      </c>
      <c r="O22" s="271">
        <v>3</v>
      </c>
      <c r="P22" s="272"/>
      <c r="Q22" s="272"/>
      <c r="R22" s="179" t="inlineStr">
        <is>
          <t>投</t>
        </is>
      </c>
      <c r="S22" s="271">
        <v>4</v>
      </c>
      <c r="T22" s="272"/>
      <c r="U22" s="272"/>
      <c r="V22" s="14" t="inlineStr">
        <is>
          <t>投</t>
        </is>
      </c>
      <c r="W22" s="271">
        <v>5</v>
      </c>
      <c r="X22" s="272"/>
      <c r="Y22" s="272"/>
      <c r="Z22" s="18" t="inlineStr">
        <is>
          <t>投</t>
        </is>
      </c>
      <c r="AA22" s="271">
        <v>6</v>
      </c>
      <c r="AB22" s="272"/>
      <c r="AC22" s="273"/>
      <c r="AD22" s="18" t="inlineStr">
        <is>
          <t>投</t>
        </is>
      </c>
      <c r="AE22" s="271">
        <v>7</v>
      </c>
      <c r="AF22" s="272"/>
      <c r="AG22" s="273"/>
      <c r="AH22" s="14" t="inlineStr">
        <is>
          <t>投</t>
        </is>
      </c>
      <c r="AI22" s="36" t="s">
        <v>24</v>
      </c>
      <c r="AJ22" s="34" t="s">
        <v>10</v>
      </c>
      <c r="AK22" s="35" t="s">
        <v>6</v>
      </c>
      <c r="AL22" s="53" t="s">
        <v>68</v>
      </c>
      <c r="AM22" s="55" t="s">
        <v>21</v>
      </c>
      <c r="AW22" s="197"/>
      <c r="AX22" s="1"/>
      <c r="AY22" s="29"/>
      <c r="AZ22" s="29"/>
      <c r="BA22" s="29"/>
      <c r="BB22" s="29"/>
    </row>
    <row r="23" spans="1:54" ht="15" customHeight="1">
      <c r="A23" s="58">
        <f>IF($E23="",0,SUMPRODUCT(--(SUBSTITUTE(SUBSTITUTE(SUBSTITUTE(SUBSTITUTE(SUBSTITUTE(SUBSTITUTE(SUBSTITUTE(UPPER($G$3:$I$20&amp;""),"⌢",""),"⌣",""),"⌵",""),"－",""),"-","")," ",""),"　","")=UPPER($E23&amp;"")))+SUMPRODUCT(--(SUBSTITUTE(SUBSTITUTE(SUBSTITUTE(SUBSTITUTE(SUBSTITUTE(SUBSTITUTE(SUBSTITUTE(UPPER($G$3:$I$20&amp;""),"⌢",""),"⌣",""),"⌵",""),"－",""),"-","")," ",""),"　","")=UPPER($E23&amp;"")&amp;"DP"))*2+SUMPRODUCT(--(SUBSTITUTE(SUBSTITUTE(SUBSTITUTE(SUBSTITUTE(SUBSTITUTE(SUBSTITUTE(SUBSTITUTE(UPPER($G$3:$I$20&amp;""),"⌢",""),"⌣",""),"⌵",""),"－",""),"-","")," ",""),"　","")="DP"&amp;UPPER($E23&amp;"")))*2+SUMPRODUCT(--(SUBSTITUTE(SUBSTITUTE(SUBSTITUTE(SUBSTITUTE(SUBSTITUTE(SUBSTITUTE(SUBSTITUTE(UPPER($G$3:$I$20&amp;""),"⌢",""),"⌣",""),"⌵",""),"－",""),"-","")," ",""),"　","")=UPPER($E23&amp;"")&amp;"TP"))*3+SUMPRODUCT(--(SUBSTITUTE(SUBSTITUTE(SUBSTITUTE(SUBSTITUTE(SUBSTITUTE(SUBSTITUTE(SUBSTITUTE(UPPER($G$3:$I$20&amp;""),"⌢",""),"⌣",""),"⌵",""),"－",""),"-","")," ",""),"　","")="TP"&amp;UPPER($E23&amp;"")))*3+SUMPRODUCT(--(SUBSTITUTE(SUBSTITUTE(SUBSTITUTE(SUBSTITUTE(SUBSTITUTE(SUBSTITUTE(SUBSTITUTE(UPPER($K$3:$M$20&amp;""),"⌢",""),"⌣",""),"⌵",""),"－",""),"-","")," ",""),"　","")=UPPER($E23&amp;"")))+SUMPRODUCT(--(SUBSTITUTE(SUBSTITUTE(SUBSTITUTE(SUBSTITUTE(SUBSTITUTE(SUBSTITUTE(SUBSTITUTE(UPPER($K$3:$M$20&amp;""),"⌢",""),"⌣",""),"⌵",""),"－",""),"-","")," ",""),"　","")=UPPER($E23&amp;"")&amp;"DP"))*2+SUMPRODUCT(--(SUBSTITUTE(SUBSTITUTE(SUBSTITUTE(SUBSTITUTE(SUBSTITUTE(SUBSTITUTE(SUBSTITUTE(UPPER($K$3:$M$20&amp;""),"⌢",""),"⌣",""),"⌵",""),"－",""),"-","")," ",""),"　","")="DP"&amp;UPPER($E23&amp;"")))*2+SUMPRODUCT(--(SUBSTITUTE(SUBSTITUTE(SUBSTITUTE(SUBSTITUTE(SUBSTITUTE(SUBSTITUTE(SUBSTITUTE(UPPER($K$3:$M$20&amp;""),"⌢",""),"⌣",""),"⌵",""),"－",""),"-","")," ",""),"　","")=UPPER($E23&amp;"")&amp;"TP"))*3+SUMPRODUCT(--(SUBSTITUTE(SUBSTITUTE(SUBSTITUTE(SUBSTITUTE(SUBSTITUTE(SUBSTITUTE(SUBSTITUTE(UPPER($K$3:$M$20&amp;""),"⌢",""),"⌣",""),"⌵",""),"－",""),"-","")," ",""),"　","")="TP"&amp;UPPER($E23&amp;"")))*3+SUMPRODUCT(--(SUBSTITUTE(SUBSTITUTE(SUBSTITUTE(SUBSTITUTE(SUBSTITUTE(SUBSTITUTE(SUBSTITUTE(UPPER($O$3:$Q$20&amp;""),"⌢",""),"⌣",""),"⌵",""),"－",""),"-","")," ",""),"　","")=UPPER($E23&amp;"")))+SUMPRODUCT(--(SUBSTITUTE(SUBSTITUTE(SUBSTITUTE(SUBSTITUTE(SUBSTITUTE(SUBSTITUTE(SUBSTITUTE(UPPER($O$3:$Q$20&amp;""),"⌢",""),"⌣",""),"⌵",""),"－",""),"-","")," ",""),"　","")=UPPER($E23&amp;"")&amp;"DP"))*2+SUMPRODUCT(--(SUBSTITUTE(SUBSTITUTE(SUBSTITUTE(SUBSTITUTE(SUBSTITUTE(SUBSTITUTE(SUBSTITUTE(UPPER($O$3:$Q$20&amp;""),"⌢",""),"⌣",""),"⌵",""),"－",""),"-","")," ",""),"　","")="DP"&amp;UPPER($E23&amp;"")))*2+SUMPRODUCT(--(SUBSTITUTE(SUBSTITUTE(SUBSTITUTE(SUBSTITUTE(SUBSTITUTE(SUBSTITUTE(SUBSTITUTE(UPPER($O$3:$Q$20&amp;""),"⌢",""),"⌣",""),"⌵",""),"－",""),"-","")," ",""),"　","")=UPPER($E23&amp;"")&amp;"TP"))*3+SUMPRODUCT(--(SUBSTITUTE(SUBSTITUTE(SUBSTITUTE(SUBSTITUTE(SUBSTITUTE(SUBSTITUTE(SUBSTITUTE(UPPER($O$3:$Q$20&amp;""),"⌢",""),"⌣",""),"⌵",""),"－",""),"-","")," ",""),"　","")="TP"&amp;UPPER($E23&amp;"")))*3+SUMPRODUCT(--(SUBSTITUTE(SUBSTITUTE(SUBSTITUTE(SUBSTITUTE(SUBSTITUTE(SUBSTITUTE(SUBSTITUTE(UPPER($S$3:$U$20&amp;""),"⌢",""),"⌣",""),"⌵",""),"－",""),"-","")," ",""),"　","")=UPPER($E23&amp;"")))+SUMPRODUCT(--(SUBSTITUTE(SUBSTITUTE(SUBSTITUTE(SUBSTITUTE(SUBSTITUTE(SUBSTITUTE(SUBSTITUTE(UPPER($S$3:$U$20&amp;""),"⌢",""),"⌣",""),"⌵",""),"－",""),"-","")," ",""),"　","")=UPPER($E23&amp;"")&amp;"DP"))*2+SUMPRODUCT(--(SUBSTITUTE(SUBSTITUTE(SUBSTITUTE(SUBSTITUTE(SUBSTITUTE(SUBSTITUTE(SUBSTITUTE(UPPER($S$3:$U$20&amp;""),"⌢",""),"⌣",""),"⌵",""),"－",""),"-","")," ",""),"　","")="DP"&amp;UPPER($E23&amp;"")))*2+SUMPRODUCT(--(SUBSTITUTE(SUBSTITUTE(SUBSTITUTE(SUBSTITUTE(SUBSTITUTE(SUBSTITUTE(SUBSTITUTE(UPPER($S$3:$U$20&amp;""),"⌢",""),"⌣",""),"⌵",""),"－",""),"-","")," ",""),"　","")=UPPER($E23&amp;"")&amp;"TP"))*3+SUMPRODUCT(--(SUBSTITUTE(SUBSTITUTE(SUBSTITUTE(SUBSTITUTE(SUBSTITUTE(SUBSTITUTE(SUBSTITUTE(UPPER($S$3:$U$20&amp;""),"⌢",""),"⌣",""),"⌵",""),"－",""),"-","")," ",""),"　","")="TP"&amp;UPPER($E23&amp;"")))*3+SUMPRODUCT(--(SUBSTITUTE(SUBSTITUTE(SUBSTITUTE(SUBSTITUTE(SUBSTITUTE(SUBSTITUTE(SUBSTITUTE(UPPER($W$3:$Y$20&amp;""),"⌢",""),"⌣",""),"⌵",""),"－",""),"-","")," ",""),"　","")=UPPER($E23&amp;"")))+SUMPRODUCT(--(SUBSTITUTE(SUBSTITUTE(SUBSTITUTE(SUBSTITUTE(SUBSTITUTE(SUBSTITUTE(SUBSTITUTE(UPPER($W$3:$Y$20&amp;""),"⌢",""),"⌣",""),"⌵",""),"－",""),"-","")," ",""),"　","")=UPPER($E23&amp;"")&amp;"DP"))*2+SUMPRODUCT(--(SUBSTITUTE(SUBSTITUTE(SUBSTITUTE(SUBSTITUTE(SUBSTITUTE(SUBSTITUTE(SUBSTITUTE(UPPER($W$3:$Y$20&amp;""),"⌢",""),"⌣",""),"⌵",""),"－",""),"-","")," ",""),"　","")="DP"&amp;UPPER($E23&amp;"")))*2+SUMPRODUCT(--(SUBSTITUTE(SUBSTITUTE(SUBSTITUTE(SUBSTITUTE(SUBSTITUTE(SUBSTITUTE(SUBSTITUTE(UPPER($W$3:$Y$20&amp;""),"⌢",""),"⌣",""),"⌵",""),"－",""),"-","")," ",""),"　","")=UPPER($E23&amp;"")&amp;"TP"))*3+SUMPRODUCT(--(SUBSTITUTE(SUBSTITUTE(SUBSTITUTE(SUBSTITUTE(SUBSTITUTE(SUBSTITUTE(SUBSTITUTE(UPPER($W$3:$Y$20&amp;""),"⌢",""),"⌣",""),"⌵",""),"－",""),"-","")," ",""),"　","")="TP"&amp;UPPER($E23&amp;"")))*3+SUMPRODUCT(--(SUBSTITUTE(SUBSTITUTE(SUBSTITUTE(SUBSTITUTE(SUBSTITUTE(SUBSTITUTE(SUBSTITUTE(UPPER($AA$3:$AC$20&amp;""),"⌢",""),"⌣",""),"⌵",""),"－",""),"-","")," ",""),"　","")=UPPER($E23&amp;"")))+SUMPRODUCT(--(SUBSTITUTE(SUBSTITUTE(SUBSTITUTE(SUBSTITUTE(SUBSTITUTE(SUBSTITUTE(SUBSTITUTE(UPPER($AA$3:$AC$20&amp;""),"⌢",""),"⌣",""),"⌵",""),"－",""),"-","")," ",""),"　","")=UPPER($E23&amp;"")&amp;"DP"))*2+SUMPRODUCT(--(SUBSTITUTE(SUBSTITUTE(SUBSTITUTE(SUBSTITUTE(SUBSTITUTE(SUBSTITUTE(SUBSTITUTE(UPPER($AA$3:$AC$20&amp;""),"⌢",""),"⌣",""),"⌵",""),"－",""),"-","")," ",""),"　","")="DP"&amp;UPPER($E23&amp;"")))*2+SUMPRODUCT(--(SUBSTITUTE(SUBSTITUTE(SUBSTITUTE(SUBSTITUTE(SUBSTITUTE(SUBSTITUTE(SUBSTITUTE(UPPER($AA$3:$AC$20&amp;""),"⌢",""),"⌣",""),"⌵",""),"－",""),"-","")," ",""),"　","")=UPPER($E23&amp;"")&amp;"TP"))*3+SUMPRODUCT(--(SUBSTITUTE(SUBSTITUTE(SUBSTITUTE(SUBSTITUTE(SUBSTITUTE(SUBSTITUTE(SUBSTITUTE(UPPER($AA$3:$AC$20&amp;""),"⌢",""),"⌣",""),"⌵",""),"－",""),"-","")," ",""),"　","")="TP"&amp;UPPER($E23&amp;"")))*3+SUMPRODUCT(--(SUBSTITUTE(SUBSTITUTE(SUBSTITUTE(SUBSTITUTE(SUBSTITUTE(SUBSTITUTE(SUBSTITUTE(UPPER($AE$3:$AG$20&amp;""),"⌢",""),"⌣",""),"⌵",""),"－",""),"-","")," ",""),"　","")=UPPER($E23&amp;"")))+SUMPRODUCT(--(SUBSTITUTE(SUBSTITUTE(SUBSTITUTE(SUBSTITUTE(SUBSTITUTE(SUBSTITUTE(SUBSTITUTE(UPPER($AE$3:$AG$20&amp;""),"⌢",""),"⌣",""),"⌵",""),"－",""),"-","")," ",""),"　","")=UPPER($E23&amp;"")&amp;"DP"))*2+SUMPRODUCT(--(SUBSTITUTE(SUBSTITUTE(SUBSTITUTE(SUBSTITUTE(SUBSTITUTE(SUBSTITUTE(SUBSTITUTE(UPPER($AE$3:$AG$20&amp;""),"⌢",""),"⌣",""),"⌵",""),"－",""),"-","")," ",""),"　","")="DP"&amp;UPPER($E23&amp;"")))*2+SUMPRODUCT(--(SUBSTITUTE(SUBSTITUTE(SUBSTITUTE(SUBSTITUTE(SUBSTITUTE(SUBSTITUTE(SUBSTITUTE(UPPER($AE$3:$AG$20&amp;""),"⌢",""),"⌣",""),"⌵",""),"－",""),"-","")," ",""),"　","")=UPPER($E23&amp;"")&amp;"TP"))*3+SUMPRODUCT(--(SUBSTITUTE(SUBSTITUTE(SUBSTITUTE(SUBSTITUTE(SUBSTITUTE(SUBSTITUTE(SUBSTITUTE(UPPER($AE$3:$AG$20&amp;""),"⌢",""),"⌣",""),"⌵",""),"－",""),"-","")," ",""),"　","")="TP"&amp;UPPER($E23&amp;"")))*3)</f>
        <v>1</v>
      </c>
      <c r="B23" s="58"/>
      <c r="C23" s="58"/>
      <c r="D23" s="275">
        <v>1</v>
      </c>
      <c r="E23" s="166" t="s">
        <v>180</v>
      </c>
      <c r="F23" s="167" t="s">
        <v>86</v>
      </c>
      <c r="G23" s="168" t="s">
        <v>183</v>
      </c>
      <c r="H23" s="63"/>
      <c r="I23" s="47"/>
      <c r="J23" s="246"/>
      <c r="K23" s="168"/>
      <c r="L23" s="63" t="s">
        <v>183</v>
      </c>
      <c r="M23" s="47"/>
      <c r="N23" s="246"/>
      <c r="O23" s="168"/>
      <c r="P23" s="63"/>
      <c r="Q23" s="47"/>
      <c r="R23" s="246"/>
      <c r="S23" s="168" t="s">
        <v>183</v>
      </c>
      <c r="T23" s="63"/>
      <c r="U23" s="47"/>
      <c r="V23" s="246"/>
      <c r="W23" s="168"/>
      <c r="X23" s="63"/>
      <c r="Y23" s="47"/>
      <c r="Z23" s="246"/>
      <c r="AA23" s="168" t="inlineStr">
        <is>
          <t>R －</t>
        </is>
      </c>
      <c r="AB23" s="63"/>
      <c r="AC23" s="47"/>
      <c r="AD23" s="246"/>
      <c r="AE23" s="63"/>
      <c r="AF23" s="63"/>
      <c r="AG23" s="47"/>
      <c r="AH23" s="246"/>
      <c r="AI23" s="44">
        <f>COUNTA(G23:I23,K23:M23,O23:Q23,S23:U23,W23:Y23,AA23:AC23,AE23:AG23)</f>
        <v>4</v>
      </c>
      <c r="AJ23" s="44">
        <f>SUMPRODUCT(--(SUBSTITUTE(SUBSTITUTE(SUBSTITUTE(SUBSTITUTE(SUBSTITUTE(SUBSTITUTE(SUBSTITUTE(UPPER(G23:AG23&amp;""),"⌢",""),"⌣",""),"⌵",""),"－",""),"-","")," ",""),"　","")="R"))+SUMPRODUCT(--(SUBSTITUTE(SUBSTITUTE(SUBSTITUTE(SUBSTITUTE(SUBSTITUTE(SUBSTITUTE(SUBSTITUTE(UPPER(G23:AG23&amp;""),"⌢",""),"⌣",""),"⌵",""),"－",""),"-","")," ",""),"　","")="HR"))*2</f>
        <v>1</v>
      </c>
      <c r="AK23" s="44">
        <f>COUNTIF(G23:AG23,"K")</f>
        <v>3</v>
      </c>
      <c r="AL23" s="44">
        <f>$A23</f>
        <v>1</v>
      </c>
      <c r="AM23" s="70" t="s">
        <v>20</v>
      </c>
      <c r="AO23" s="52">
        <v>81</v>
      </c>
      <c r="AP23" s="52" t="str" cm="1">
        <f t="array" ref="AP23:AP30">_xlfn.UNIQUE(SUBSTITUTE(SUBSTITUTE(F23:F40," DF",""),"DF",""))</f>
        <v>余自成</v>
      </c>
      <c r="AQ23" s="73">
        <f>SUMIF($F$23:$F$40,AP23,$AI$23:$AI$40)+SUMIF($F$23:$F$40,AP23&amp;" DF",$AI$23:$AI$40)+SUMIF($F$23:$F$40,AP23&amp;"DF",$AI$23:$AI$40)</f>
        <v>4</v>
      </c>
      <c r="AR23" s="73">
        <f>SUMIF($F$23:$F$40,AP23,$AJ$23:$AJ$40)+SUMIF($F$23:$F$40,AP23&amp;" DF",$AJ$23:$AJ$40)+SUMIF($F$23:$F$40,AP23&amp;"DF",$AJ$23:$AJ$40)</f>
        <v>1</v>
      </c>
      <c r="AS23" s="73">
        <f>SUMIF($F$23:$F$40,AP23,$AK$23:$AK$40)+SUMIF($F$23:$F$40,AP23&amp;" DF",$AK$23:$AK$40)+SUMIF($F$23:$F$40,AP23&amp;"DF",$AK$23:$AK$40)</f>
        <v>3</v>
      </c>
      <c r="AT23" s="73">
        <f>SUMIF($F$23:$F$40,AP23,$AL$23:$AL$40)+SUMIF($F$23:$F$40,AP23&amp;" DF",$AL$23:$AL$40)+SUMIF($F$23:$F$40,AP23&amp;"DF",$AL$23:$AL$40)</f>
        <v>1</v>
      </c>
      <c r="AW23" s="1"/>
      <c r="AX23" s="113"/>
    </row>
    <row r="24" spans="1:54" ht="15" customHeight="1" thickBot="1">
      <c r="A24" s="58">
        <f>IF($E24="",0,SUMPRODUCT(--(SUBSTITUTE(SUBSTITUTE(SUBSTITUTE(SUBSTITUTE(SUBSTITUTE(SUBSTITUTE(SUBSTITUTE(UPPER($G$3:$I$20&amp;""),"⌢",""),"⌣",""),"⌵",""),"－",""),"-","")," ",""),"　","")=UPPER($E24&amp;"")))+SUMPRODUCT(--(SUBSTITUTE(SUBSTITUTE(SUBSTITUTE(SUBSTITUTE(SUBSTITUTE(SUBSTITUTE(SUBSTITUTE(UPPER($G$3:$I$20&amp;""),"⌢",""),"⌣",""),"⌵",""),"－",""),"-","")," ",""),"　","")=UPPER($E24&amp;"")&amp;"DP"))*2+SUMPRODUCT(--(SUBSTITUTE(SUBSTITUTE(SUBSTITUTE(SUBSTITUTE(SUBSTITUTE(SUBSTITUTE(SUBSTITUTE(UPPER($G$3:$I$20&amp;""),"⌢",""),"⌣",""),"⌵",""),"－",""),"-","")," ",""),"　","")="DP"&amp;UPPER($E24&amp;"")))*2+SUMPRODUCT(--(SUBSTITUTE(SUBSTITUTE(SUBSTITUTE(SUBSTITUTE(SUBSTITUTE(SUBSTITUTE(SUBSTITUTE(UPPER($G$3:$I$20&amp;""),"⌢",""),"⌣",""),"⌵",""),"－",""),"-","")," ",""),"　","")=UPPER($E24&amp;"")&amp;"TP"))*3+SUMPRODUCT(--(SUBSTITUTE(SUBSTITUTE(SUBSTITUTE(SUBSTITUTE(SUBSTITUTE(SUBSTITUTE(SUBSTITUTE(UPPER($G$3:$I$20&amp;""),"⌢",""),"⌣",""),"⌵",""),"－",""),"-","")," ",""),"　","")="TP"&amp;UPPER($E24&amp;"")))*3+SUMPRODUCT(--(SUBSTITUTE(SUBSTITUTE(SUBSTITUTE(SUBSTITUTE(SUBSTITUTE(SUBSTITUTE(SUBSTITUTE(UPPER($K$3:$M$20&amp;""),"⌢",""),"⌣",""),"⌵",""),"－",""),"-","")," ",""),"　","")=UPPER($E24&amp;"")))+SUMPRODUCT(--(SUBSTITUTE(SUBSTITUTE(SUBSTITUTE(SUBSTITUTE(SUBSTITUTE(SUBSTITUTE(SUBSTITUTE(UPPER($K$3:$M$20&amp;""),"⌢",""),"⌣",""),"⌵",""),"－",""),"-","")," ",""),"　","")=UPPER($E24&amp;"")&amp;"DP"))*2+SUMPRODUCT(--(SUBSTITUTE(SUBSTITUTE(SUBSTITUTE(SUBSTITUTE(SUBSTITUTE(SUBSTITUTE(SUBSTITUTE(UPPER($K$3:$M$20&amp;""),"⌢",""),"⌣",""),"⌵",""),"－",""),"-","")," ",""),"　","")="DP"&amp;UPPER($E24&amp;"")))*2+SUMPRODUCT(--(SUBSTITUTE(SUBSTITUTE(SUBSTITUTE(SUBSTITUTE(SUBSTITUTE(SUBSTITUTE(SUBSTITUTE(UPPER($K$3:$M$20&amp;""),"⌢",""),"⌣",""),"⌵",""),"－",""),"-","")," ",""),"　","")=UPPER($E24&amp;"")&amp;"TP"))*3+SUMPRODUCT(--(SUBSTITUTE(SUBSTITUTE(SUBSTITUTE(SUBSTITUTE(SUBSTITUTE(SUBSTITUTE(SUBSTITUTE(UPPER($K$3:$M$20&amp;""),"⌢",""),"⌣",""),"⌵",""),"－",""),"-","")," ",""),"　","")="TP"&amp;UPPER($E24&amp;"")))*3+SUMPRODUCT(--(SUBSTITUTE(SUBSTITUTE(SUBSTITUTE(SUBSTITUTE(SUBSTITUTE(SUBSTITUTE(SUBSTITUTE(UPPER($O$3:$Q$20&amp;""),"⌢",""),"⌣",""),"⌵",""),"－",""),"-","")," ",""),"　","")=UPPER($E24&amp;"")))+SUMPRODUCT(--(SUBSTITUTE(SUBSTITUTE(SUBSTITUTE(SUBSTITUTE(SUBSTITUTE(SUBSTITUTE(SUBSTITUTE(UPPER($O$3:$Q$20&amp;""),"⌢",""),"⌣",""),"⌵",""),"－",""),"-","")," ",""),"　","")=UPPER($E24&amp;"")&amp;"DP"))*2+SUMPRODUCT(--(SUBSTITUTE(SUBSTITUTE(SUBSTITUTE(SUBSTITUTE(SUBSTITUTE(SUBSTITUTE(SUBSTITUTE(UPPER($O$3:$Q$20&amp;""),"⌢",""),"⌣",""),"⌵",""),"－",""),"-","")," ",""),"　","")="DP"&amp;UPPER($E24&amp;"")))*2+SUMPRODUCT(--(SUBSTITUTE(SUBSTITUTE(SUBSTITUTE(SUBSTITUTE(SUBSTITUTE(SUBSTITUTE(SUBSTITUTE(UPPER($O$3:$Q$20&amp;""),"⌢",""),"⌣",""),"⌵",""),"－",""),"-","")," ",""),"　","")=UPPER($E24&amp;"")&amp;"TP"))*3+SUMPRODUCT(--(SUBSTITUTE(SUBSTITUTE(SUBSTITUTE(SUBSTITUTE(SUBSTITUTE(SUBSTITUTE(SUBSTITUTE(UPPER($O$3:$Q$20&amp;""),"⌢",""),"⌣",""),"⌵",""),"－",""),"-","")," ",""),"　","")="TP"&amp;UPPER($E24&amp;"")))*3+SUMPRODUCT(--(SUBSTITUTE(SUBSTITUTE(SUBSTITUTE(SUBSTITUTE(SUBSTITUTE(SUBSTITUTE(SUBSTITUTE(UPPER($S$3:$U$20&amp;""),"⌢",""),"⌣",""),"⌵",""),"－",""),"-","")," ",""),"　","")=UPPER($E24&amp;"")))+SUMPRODUCT(--(SUBSTITUTE(SUBSTITUTE(SUBSTITUTE(SUBSTITUTE(SUBSTITUTE(SUBSTITUTE(SUBSTITUTE(UPPER($S$3:$U$20&amp;""),"⌢",""),"⌣",""),"⌵",""),"－",""),"-","")," ",""),"　","")=UPPER($E24&amp;"")&amp;"DP"))*2+SUMPRODUCT(--(SUBSTITUTE(SUBSTITUTE(SUBSTITUTE(SUBSTITUTE(SUBSTITUTE(SUBSTITUTE(SUBSTITUTE(UPPER($S$3:$U$20&amp;""),"⌢",""),"⌣",""),"⌵",""),"－",""),"-","")," ",""),"　","")="DP"&amp;UPPER($E24&amp;"")))*2+SUMPRODUCT(--(SUBSTITUTE(SUBSTITUTE(SUBSTITUTE(SUBSTITUTE(SUBSTITUTE(SUBSTITUTE(SUBSTITUTE(UPPER($S$3:$U$20&amp;""),"⌢",""),"⌣",""),"⌵",""),"－",""),"-","")," ",""),"　","")=UPPER($E24&amp;"")&amp;"TP"))*3+SUMPRODUCT(--(SUBSTITUTE(SUBSTITUTE(SUBSTITUTE(SUBSTITUTE(SUBSTITUTE(SUBSTITUTE(SUBSTITUTE(UPPER($S$3:$U$20&amp;""),"⌢",""),"⌣",""),"⌵",""),"－",""),"-","")," ",""),"　","")="TP"&amp;UPPER($E24&amp;"")))*3+SUMPRODUCT(--(SUBSTITUTE(SUBSTITUTE(SUBSTITUTE(SUBSTITUTE(SUBSTITUTE(SUBSTITUTE(SUBSTITUTE(UPPER($W$3:$Y$20&amp;""),"⌢",""),"⌣",""),"⌵",""),"－",""),"-","")," ",""),"　","")=UPPER($E24&amp;"")))+SUMPRODUCT(--(SUBSTITUTE(SUBSTITUTE(SUBSTITUTE(SUBSTITUTE(SUBSTITUTE(SUBSTITUTE(SUBSTITUTE(UPPER($W$3:$Y$20&amp;""),"⌢",""),"⌣",""),"⌵",""),"－",""),"-","")," ",""),"　","")=UPPER($E24&amp;"")&amp;"DP"))*2+SUMPRODUCT(--(SUBSTITUTE(SUBSTITUTE(SUBSTITUTE(SUBSTITUTE(SUBSTITUTE(SUBSTITUTE(SUBSTITUTE(UPPER($W$3:$Y$20&amp;""),"⌢",""),"⌣",""),"⌵",""),"－",""),"-","")," ",""),"　","")="DP"&amp;UPPER($E24&amp;"")))*2+SUMPRODUCT(--(SUBSTITUTE(SUBSTITUTE(SUBSTITUTE(SUBSTITUTE(SUBSTITUTE(SUBSTITUTE(SUBSTITUTE(UPPER($W$3:$Y$20&amp;""),"⌢",""),"⌣",""),"⌵",""),"－",""),"-","")," ",""),"　","")=UPPER($E24&amp;"")&amp;"TP"))*3+SUMPRODUCT(--(SUBSTITUTE(SUBSTITUTE(SUBSTITUTE(SUBSTITUTE(SUBSTITUTE(SUBSTITUTE(SUBSTITUTE(UPPER($W$3:$Y$20&amp;""),"⌢",""),"⌣",""),"⌵",""),"－",""),"-","")," ",""),"　","")="TP"&amp;UPPER($E24&amp;"")))*3+SUMPRODUCT(--(SUBSTITUTE(SUBSTITUTE(SUBSTITUTE(SUBSTITUTE(SUBSTITUTE(SUBSTITUTE(SUBSTITUTE(UPPER($AA$3:$AC$20&amp;""),"⌢",""),"⌣",""),"⌵",""),"－",""),"-","")," ",""),"　","")=UPPER($E24&amp;"")))+SUMPRODUCT(--(SUBSTITUTE(SUBSTITUTE(SUBSTITUTE(SUBSTITUTE(SUBSTITUTE(SUBSTITUTE(SUBSTITUTE(UPPER($AA$3:$AC$20&amp;""),"⌢",""),"⌣",""),"⌵",""),"－",""),"-","")," ",""),"　","")=UPPER($E24&amp;"")&amp;"DP"))*2+SUMPRODUCT(--(SUBSTITUTE(SUBSTITUTE(SUBSTITUTE(SUBSTITUTE(SUBSTITUTE(SUBSTITUTE(SUBSTITUTE(UPPER($AA$3:$AC$20&amp;""),"⌢",""),"⌣",""),"⌵",""),"－",""),"-","")," ",""),"　","")="DP"&amp;UPPER($E24&amp;"")))*2+SUMPRODUCT(--(SUBSTITUTE(SUBSTITUTE(SUBSTITUTE(SUBSTITUTE(SUBSTITUTE(SUBSTITUTE(SUBSTITUTE(UPPER($AA$3:$AC$20&amp;""),"⌢",""),"⌣",""),"⌵",""),"－",""),"-","")," ",""),"　","")=UPPER($E24&amp;"")&amp;"TP"))*3+SUMPRODUCT(--(SUBSTITUTE(SUBSTITUTE(SUBSTITUTE(SUBSTITUTE(SUBSTITUTE(SUBSTITUTE(SUBSTITUTE(UPPER($AA$3:$AC$20&amp;""),"⌢",""),"⌣",""),"⌵",""),"－",""),"-","")," ",""),"　","")="TP"&amp;UPPER($E24&amp;"")))*3+SUMPRODUCT(--(SUBSTITUTE(SUBSTITUTE(SUBSTITUTE(SUBSTITUTE(SUBSTITUTE(SUBSTITUTE(SUBSTITUTE(UPPER($AE$3:$AG$20&amp;""),"⌢",""),"⌣",""),"⌵",""),"－",""),"-","")," ",""),"　","")=UPPER($E24&amp;"")))+SUMPRODUCT(--(SUBSTITUTE(SUBSTITUTE(SUBSTITUTE(SUBSTITUTE(SUBSTITUTE(SUBSTITUTE(SUBSTITUTE(UPPER($AE$3:$AG$20&amp;""),"⌢",""),"⌣",""),"⌵",""),"－",""),"-","")," ",""),"　","")=UPPER($E24&amp;"")&amp;"DP"))*2+SUMPRODUCT(--(SUBSTITUTE(SUBSTITUTE(SUBSTITUTE(SUBSTITUTE(SUBSTITUTE(SUBSTITUTE(SUBSTITUTE(UPPER($AE$3:$AG$20&amp;""),"⌢",""),"⌣",""),"⌵",""),"－",""),"-","")," ",""),"　","")="DP"&amp;UPPER($E24&amp;"")))*2+SUMPRODUCT(--(SUBSTITUTE(SUBSTITUTE(SUBSTITUTE(SUBSTITUTE(SUBSTITUTE(SUBSTITUTE(SUBSTITUTE(UPPER($AE$3:$AG$20&amp;""),"⌢",""),"⌣",""),"⌵",""),"－",""),"-","")," ",""),"　","")=UPPER($E24&amp;"")&amp;"TP"))*3+SUMPRODUCT(--(SUBSTITUTE(SUBSTITUTE(SUBSTITUTE(SUBSTITUTE(SUBSTITUTE(SUBSTITUTE(SUBSTITUTE(UPPER($AE$3:$AG$20&amp;""),"⌢",""),"⌣",""),"⌵",""),"－",""),"-","")," ",""),"　","")="TP"&amp;UPPER($E24&amp;"")))*3)</f>
        <v>0</v>
      </c>
      <c r="B24" s="58"/>
      <c r="C24" s="58"/>
      <c r="D24" s="275"/>
      <c r="E24" s="166"/>
      <c r="F24" s="169"/>
      <c r="G24" s="170"/>
      <c r="H24" s="171"/>
      <c r="I24" s="75"/>
      <c r="J24" s="8"/>
      <c r="K24" s="170"/>
      <c r="L24" s="171"/>
      <c r="M24" s="75"/>
      <c r="N24" s="8"/>
      <c r="O24" s="170"/>
      <c r="P24" s="171"/>
      <c r="Q24" s="75"/>
      <c r="R24" s="8"/>
      <c r="S24" s="170"/>
      <c r="T24" s="171"/>
      <c r="U24" s="75"/>
      <c r="V24" s="8"/>
      <c r="W24" s="170"/>
      <c r="X24" s="171"/>
      <c r="Y24" s="75"/>
      <c r="Z24" s="8"/>
      <c r="AA24" s="170"/>
      <c r="AB24" s="171"/>
      <c r="AC24" s="75"/>
      <c r="AD24" s="8"/>
      <c r="AE24" s="171"/>
      <c r="AF24" s="171"/>
      <c r="AG24" s="75"/>
      <c r="AH24" s="8"/>
      <c r="AI24" s="44">
        <f t="shared" ref="AI24:AI40" si="16">COUNTA(G24:I24,K24:M24,O24:Q24,S24:U24,W24:Y24,AA24:AC24,AE24:AG24)</f>
        <v>0</v>
      </c>
      <c r="AJ24" s="44">
        <f>SUMPRODUCT(--(SUBSTITUTE(SUBSTITUTE(SUBSTITUTE(SUBSTITUTE(SUBSTITUTE(SUBSTITUTE(SUBSTITUTE(UPPER(G24:AG24&amp;""),"⌢",""),"⌣",""),"⌵",""),"－",""),"-","")," ",""),"　","")="R"))+SUMPRODUCT(--(SUBSTITUTE(SUBSTITUTE(SUBSTITUTE(SUBSTITUTE(SUBSTITUTE(SUBSTITUTE(SUBSTITUTE(UPPER(G24:AG24&amp;""),"⌢",""),"⌣",""),"⌵",""),"－",""),"-","")," ",""),"　","")="HR"))*2</f>
        <v>0</v>
      </c>
      <c r="AK24" s="44">
        <f t="shared" ref="AK24:AK40" si="18">COUNTIF(G24:AG24,"K")</f>
        <v>0</v>
      </c>
      <c r="AL24" s="44">
        <f>$A24</f>
        <v>0</v>
      </c>
      <c r="AM24" s="66" t="s">
        <v>33</v>
      </c>
      <c r="AO24" s="52"/>
      <c r="AP24" s="52" t="str">
        <v/>
      </c>
      <c r="AQ24" s="73">
        <f>SUMIF($F$23:$F$40,AP24,$AI$23:$AI$40)+SUMIF($F$23:$F$40,AP24&amp;" DF",$AI$23:$AI$40)+SUMIF($F$23:$F$40,AP24&amp;"DF",$AI$23:$AI$40)</f>
        <v>0</v>
      </c>
      <c r="AR24" s="73">
        <f>SUMIF($F$23:$F$40,AP24,$AJ$23:$AJ$40)+SUMIF($F$23:$F$40,AP24&amp;" DF",$AJ$23:$AJ$40)+SUMIF($F$23:$F$40,AP24&amp;"DF",$AJ$23:$AJ$40)</f>
        <v>0</v>
      </c>
      <c r="AS24" s="73">
        <f>SUMIF($F$23:$F$40,AP24,$AK$23:$AK$40)+SUMIF($F$23:$F$40,AP24&amp;" DF",$AK$23:$AK$40)+SUMIF($F$23:$F$40,AP24&amp;"DF",$AK$23:$AK$40)</f>
        <v>0</v>
      </c>
      <c r="AT24" s="73">
        <f>SUMIF($F$23:$F$40,AP24,$AL$23:$AL$40)+SUMIF($F$23:$F$40,AP24&amp;" DF",$AL$23:$AL$40)+SUMIF($F$23:$F$40,AP24&amp;"DF",$AL$23:$AL$40)</f>
        <v>0</v>
      </c>
      <c r="AV24" s="1"/>
      <c r="AW24" s="1"/>
      <c r="AX24" s="198"/>
    </row>
    <row r="25" spans="1:54" ht="15" customHeight="1">
      <c r="A25" s="58">
        <f>IF($E25="",0,SUMPRODUCT(--(SUBSTITUTE(SUBSTITUTE(SUBSTITUTE(SUBSTITUTE(SUBSTITUTE(SUBSTITUTE(SUBSTITUTE(UPPER($G$3:$I$20&amp;""),"⌢",""),"⌣",""),"⌵",""),"－",""),"-","")," ",""),"　","")=UPPER($E25&amp;"")))+SUMPRODUCT(--(SUBSTITUTE(SUBSTITUTE(SUBSTITUTE(SUBSTITUTE(SUBSTITUTE(SUBSTITUTE(SUBSTITUTE(UPPER($G$3:$I$20&amp;""),"⌢",""),"⌣",""),"⌵",""),"－",""),"-","")," ",""),"　","")=UPPER($E25&amp;"")&amp;"DP"))*2+SUMPRODUCT(--(SUBSTITUTE(SUBSTITUTE(SUBSTITUTE(SUBSTITUTE(SUBSTITUTE(SUBSTITUTE(SUBSTITUTE(UPPER($G$3:$I$20&amp;""),"⌢",""),"⌣",""),"⌵",""),"－",""),"-","")," ",""),"　","")="DP"&amp;UPPER($E25&amp;"")))*2+SUMPRODUCT(--(SUBSTITUTE(SUBSTITUTE(SUBSTITUTE(SUBSTITUTE(SUBSTITUTE(SUBSTITUTE(SUBSTITUTE(UPPER($G$3:$I$20&amp;""),"⌢",""),"⌣",""),"⌵",""),"－",""),"-","")," ",""),"　","")=UPPER($E25&amp;"")&amp;"TP"))*3+SUMPRODUCT(--(SUBSTITUTE(SUBSTITUTE(SUBSTITUTE(SUBSTITUTE(SUBSTITUTE(SUBSTITUTE(SUBSTITUTE(UPPER($G$3:$I$20&amp;""),"⌢",""),"⌣",""),"⌵",""),"－",""),"-","")," ",""),"　","")="TP"&amp;UPPER($E25&amp;"")))*3+SUMPRODUCT(--(SUBSTITUTE(SUBSTITUTE(SUBSTITUTE(SUBSTITUTE(SUBSTITUTE(SUBSTITUTE(SUBSTITUTE(UPPER($K$3:$M$20&amp;""),"⌢",""),"⌣",""),"⌵",""),"－",""),"-","")," ",""),"　","")=UPPER($E25&amp;"")))+SUMPRODUCT(--(SUBSTITUTE(SUBSTITUTE(SUBSTITUTE(SUBSTITUTE(SUBSTITUTE(SUBSTITUTE(SUBSTITUTE(UPPER($K$3:$M$20&amp;""),"⌢",""),"⌣",""),"⌵",""),"－",""),"-","")," ",""),"　","")=UPPER($E25&amp;"")&amp;"DP"))*2+SUMPRODUCT(--(SUBSTITUTE(SUBSTITUTE(SUBSTITUTE(SUBSTITUTE(SUBSTITUTE(SUBSTITUTE(SUBSTITUTE(UPPER($K$3:$M$20&amp;""),"⌢",""),"⌣",""),"⌵",""),"－",""),"-","")," ",""),"　","")="DP"&amp;UPPER($E25&amp;"")))*2+SUMPRODUCT(--(SUBSTITUTE(SUBSTITUTE(SUBSTITUTE(SUBSTITUTE(SUBSTITUTE(SUBSTITUTE(SUBSTITUTE(UPPER($K$3:$M$20&amp;""),"⌢",""),"⌣",""),"⌵",""),"－",""),"-","")," ",""),"　","")=UPPER($E25&amp;"")&amp;"TP"))*3+SUMPRODUCT(--(SUBSTITUTE(SUBSTITUTE(SUBSTITUTE(SUBSTITUTE(SUBSTITUTE(SUBSTITUTE(SUBSTITUTE(UPPER($K$3:$M$20&amp;""),"⌢",""),"⌣",""),"⌵",""),"－",""),"-","")," ",""),"　","")="TP"&amp;UPPER($E25&amp;"")))*3+SUMPRODUCT(--(SUBSTITUTE(SUBSTITUTE(SUBSTITUTE(SUBSTITUTE(SUBSTITUTE(SUBSTITUTE(SUBSTITUTE(UPPER($O$3:$Q$20&amp;""),"⌢",""),"⌣",""),"⌵",""),"－",""),"-","")," ",""),"　","")=UPPER($E25&amp;"")))+SUMPRODUCT(--(SUBSTITUTE(SUBSTITUTE(SUBSTITUTE(SUBSTITUTE(SUBSTITUTE(SUBSTITUTE(SUBSTITUTE(UPPER($O$3:$Q$20&amp;""),"⌢",""),"⌣",""),"⌵",""),"－",""),"-","")," ",""),"　","")=UPPER($E25&amp;"")&amp;"DP"))*2+SUMPRODUCT(--(SUBSTITUTE(SUBSTITUTE(SUBSTITUTE(SUBSTITUTE(SUBSTITUTE(SUBSTITUTE(SUBSTITUTE(UPPER($O$3:$Q$20&amp;""),"⌢",""),"⌣",""),"⌵",""),"－",""),"-","")," ",""),"　","")="DP"&amp;UPPER($E25&amp;"")))*2+SUMPRODUCT(--(SUBSTITUTE(SUBSTITUTE(SUBSTITUTE(SUBSTITUTE(SUBSTITUTE(SUBSTITUTE(SUBSTITUTE(UPPER($O$3:$Q$20&amp;""),"⌢",""),"⌣",""),"⌵",""),"－",""),"-","")," ",""),"　","")=UPPER($E25&amp;"")&amp;"TP"))*3+SUMPRODUCT(--(SUBSTITUTE(SUBSTITUTE(SUBSTITUTE(SUBSTITUTE(SUBSTITUTE(SUBSTITUTE(SUBSTITUTE(UPPER($O$3:$Q$20&amp;""),"⌢",""),"⌣",""),"⌵",""),"－",""),"-","")," ",""),"　","")="TP"&amp;UPPER($E25&amp;"")))*3+SUMPRODUCT(--(SUBSTITUTE(SUBSTITUTE(SUBSTITUTE(SUBSTITUTE(SUBSTITUTE(SUBSTITUTE(SUBSTITUTE(UPPER($S$3:$U$20&amp;""),"⌢",""),"⌣",""),"⌵",""),"－",""),"-","")," ",""),"　","")=UPPER($E25&amp;"")))+SUMPRODUCT(--(SUBSTITUTE(SUBSTITUTE(SUBSTITUTE(SUBSTITUTE(SUBSTITUTE(SUBSTITUTE(SUBSTITUTE(UPPER($S$3:$U$20&amp;""),"⌢",""),"⌣",""),"⌵",""),"－",""),"-","")," ",""),"　","")=UPPER($E25&amp;"")&amp;"DP"))*2+SUMPRODUCT(--(SUBSTITUTE(SUBSTITUTE(SUBSTITUTE(SUBSTITUTE(SUBSTITUTE(SUBSTITUTE(SUBSTITUTE(UPPER($S$3:$U$20&amp;""),"⌢",""),"⌣",""),"⌵",""),"－",""),"-","")," ",""),"　","")="DP"&amp;UPPER($E25&amp;"")))*2+SUMPRODUCT(--(SUBSTITUTE(SUBSTITUTE(SUBSTITUTE(SUBSTITUTE(SUBSTITUTE(SUBSTITUTE(SUBSTITUTE(UPPER($S$3:$U$20&amp;""),"⌢",""),"⌣",""),"⌵",""),"－",""),"-","")," ",""),"　","")=UPPER($E25&amp;"")&amp;"TP"))*3+SUMPRODUCT(--(SUBSTITUTE(SUBSTITUTE(SUBSTITUTE(SUBSTITUTE(SUBSTITUTE(SUBSTITUTE(SUBSTITUTE(UPPER($S$3:$U$20&amp;""),"⌢",""),"⌣",""),"⌵",""),"－",""),"-","")," ",""),"　","")="TP"&amp;UPPER($E25&amp;"")))*3+SUMPRODUCT(--(SUBSTITUTE(SUBSTITUTE(SUBSTITUTE(SUBSTITUTE(SUBSTITUTE(SUBSTITUTE(SUBSTITUTE(UPPER($W$3:$Y$20&amp;""),"⌢",""),"⌣",""),"⌵",""),"－",""),"-","")," ",""),"　","")=UPPER($E25&amp;"")))+SUMPRODUCT(--(SUBSTITUTE(SUBSTITUTE(SUBSTITUTE(SUBSTITUTE(SUBSTITUTE(SUBSTITUTE(SUBSTITUTE(UPPER($W$3:$Y$20&amp;""),"⌢",""),"⌣",""),"⌵",""),"－",""),"-","")," ",""),"　","")=UPPER($E25&amp;"")&amp;"DP"))*2+SUMPRODUCT(--(SUBSTITUTE(SUBSTITUTE(SUBSTITUTE(SUBSTITUTE(SUBSTITUTE(SUBSTITUTE(SUBSTITUTE(UPPER($W$3:$Y$20&amp;""),"⌢",""),"⌣",""),"⌵",""),"－",""),"-","")," ",""),"　","")="DP"&amp;UPPER($E25&amp;"")))*2+SUMPRODUCT(--(SUBSTITUTE(SUBSTITUTE(SUBSTITUTE(SUBSTITUTE(SUBSTITUTE(SUBSTITUTE(SUBSTITUTE(UPPER($W$3:$Y$20&amp;""),"⌢",""),"⌣",""),"⌵",""),"－",""),"-","")," ",""),"　","")=UPPER($E25&amp;"")&amp;"TP"))*3+SUMPRODUCT(--(SUBSTITUTE(SUBSTITUTE(SUBSTITUTE(SUBSTITUTE(SUBSTITUTE(SUBSTITUTE(SUBSTITUTE(UPPER($W$3:$Y$20&amp;""),"⌢",""),"⌣",""),"⌵",""),"－",""),"-","")," ",""),"　","")="TP"&amp;UPPER($E25&amp;"")))*3+SUMPRODUCT(--(SUBSTITUTE(SUBSTITUTE(SUBSTITUTE(SUBSTITUTE(SUBSTITUTE(SUBSTITUTE(SUBSTITUTE(UPPER($AA$3:$AC$20&amp;""),"⌢",""),"⌣",""),"⌵",""),"－",""),"-","")," ",""),"　","")=UPPER($E25&amp;"")))+SUMPRODUCT(--(SUBSTITUTE(SUBSTITUTE(SUBSTITUTE(SUBSTITUTE(SUBSTITUTE(SUBSTITUTE(SUBSTITUTE(UPPER($AA$3:$AC$20&amp;""),"⌢",""),"⌣",""),"⌵",""),"－",""),"-","")," ",""),"　","")=UPPER($E25&amp;"")&amp;"DP"))*2+SUMPRODUCT(--(SUBSTITUTE(SUBSTITUTE(SUBSTITUTE(SUBSTITUTE(SUBSTITUTE(SUBSTITUTE(SUBSTITUTE(UPPER($AA$3:$AC$20&amp;""),"⌢",""),"⌣",""),"⌵",""),"－",""),"-","")," ",""),"　","")="DP"&amp;UPPER($E25&amp;"")))*2+SUMPRODUCT(--(SUBSTITUTE(SUBSTITUTE(SUBSTITUTE(SUBSTITUTE(SUBSTITUTE(SUBSTITUTE(SUBSTITUTE(UPPER($AA$3:$AC$20&amp;""),"⌢",""),"⌣",""),"⌵",""),"－",""),"-","")," ",""),"　","")=UPPER($E25&amp;"")&amp;"TP"))*3+SUMPRODUCT(--(SUBSTITUTE(SUBSTITUTE(SUBSTITUTE(SUBSTITUTE(SUBSTITUTE(SUBSTITUTE(SUBSTITUTE(UPPER($AA$3:$AC$20&amp;""),"⌢",""),"⌣",""),"⌵",""),"－",""),"-","")," ",""),"　","")="TP"&amp;UPPER($E25&amp;"")))*3+SUMPRODUCT(--(SUBSTITUTE(SUBSTITUTE(SUBSTITUTE(SUBSTITUTE(SUBSTITUTE(SUBSTITUTE(SUBSTITUTE(UPPER($AE$3:$AG$20&amp;""),"⌢",""),"⌣",""),"⌵",""),"－",""),"-","")," ",""),"　","")=UPPER($E25&amp;"")))+SUMPRODUCT(--(SUBSTITUTE(SUBSTITUTE(SUBSTITUTE(SUBSTITUTE(SUBSTITUTE(SUBSTITUTE(SUBSTITUTE(UPPER($AE$3:$AG$20&amp;""),"⌢",""),"⌣",""),"⌵",""),"－",""),"-","")," ",""),"　","")=UPPER($E25&amp;"")&amp;"DP"))*2+SUMPRODUCT(--(SUBSTITUTE(SUBSTITUTE(SUBSTITUTE(SUBSTITUTE(SUBSTITUTE(SUBSTITUTE(SUBSTITUTE(UPPER($AE$3:$AG$20&amp;""),"⌢",""),"⌣",""),"⌵",""),"－",""),"-","")," ",""),"　","")="DP"&amp;UPPER($E25&amp;"")))*2+SUMPRODUCT(--(SUBSTITUTE(SUBSTITUTE(SUBSTITUTE(SUBSTITUTE(SUBSTITUTE(SUBSTITUTE(SUBSTITUTE(UPPER($AE$3:$AG$20&amp;""),"⌢",""),"⌣",""),"⌵",""),"－",""),"-","")," ",""),"　","")=UPPER($E25&amp;"")&amp;"TP"))*3+SUMPRODUCT(--(SUBSTITUTE(SUBSTITUTE(SUBSTITUTE(SUBSTITUTE(SUBSTITUTE(SUBSTITUTE(SUBSTITUTE(UPPER($AE$3:$AG$20&amp;""),"⌢",""),"⌣",""),"⌵",""),"－",""),"-","")," ",""),"　","")="TP"&amp;UPPER($E25&amp;"")))*3)</f>
        <v>0</v>
      </c>
      <c r="B25" s="58"/>
      <c r="C25" s="58"/>
      <c r="D25" s="276"/>
      <c r="E25" s="166"/>
      <c r="F25" s="169"/>
      <c r="G25" s="172"/>
      <c r="H25" s="173"/>
      <c r="I25" s="76"/>
      <c r="J25" s="8"/>
      <c r="K25" s="172"/>
      <c r="L25" s="173"/>
      <c r="M25" s="76"/>
      <c r="N25" s="8"/>
      <c r="O25" s="172"/>
      <c r="P25" s="173"/>
      <c r="Q25" s="76"/>
      <c r="R25" s="8"/>
      <c r="S25" s="172"/>
      <c r="T25" s="173"/>
      <c r="U25" s="76"/>
      <c r="V25" s="8"/>
      <c r="W25" s="172"/>
      <c r="X25" s="173"/>
      <c r="Y25" s="76"/>
      <c r="Z25" s="8"/>
      <c r="AA25" s="172"/>
      <c r="AB25" s="173"/>
      <c r="AC25" s="76"/>
      <c r="AD25" s="8"/>
      <c r="AE25" s="173"/>
      <c r="AF25" s="173"/>
      <c r="AG25" s="76"/>
      <c r="AH25" s="8"/>
      <c r="AI25" s="44">
        <f t="shared" si="16"/>
        <v>0</v>
      </c>
      <c r="AJ25" s="44">
        <f>SUMPRODUCT(--(SUBSTITUTE(SUBSTITUTE(SUBSTITUTE(SUBSTITUTE(SUBSTITUTE(SUBSTITUTE(SUBSTITUTE(UPPER(G25:AG25&amp;""),"⌢",""),"⌣",""),"⌵",""),"－",""),"-","")," ",""),"　","")="R"))+SUMPRODUCT(--(SUBSTITUTE(SUBSTITUTE(SUBSTITUTE(SUBSTITUTE(SUBSTITUTE(SUBSTITUTE(SUBSTITUTE(UPPER(G25:AG25&amp;""),"⌢",""),"⌣",""),"⌵",""),"－",""),"-","")," ",""),"　","")="HR"))*2</f>
        <v>0</v>
      </c>
      <c r="AK25" s="44">
        <f t="shared" si="18"/>
        <v>0</v>
      </c>
      <c r="AL25" s="44">
        <f>$A25</f>
        <v>0</v>
      </c>
      <c r="AM25" s="66"/>
      <c r="AO25" s="52">
        <v>36</v>
      </c>
      <c r="AP25" s="52" t="str">
        <v>張雅恩</v>
      </c>
      <c r="AQ25" s="73">
        <f>SUMIF($F$23:$F$40,AP25,$AI$23:$AI$40)+SUMIF($F$23:$F$40,AP25&amp;" DF",$AI$23:$AI$40)+SUMIF($F$23:$F$40,AP25&amp;"DF",$AI$23:$AI$40)</f>
        <v>4</v>
      </c>
      <c r="AR25" s="73">
        <f>SUMIF($F$23:$F$40,AP25,$AJ$23:$AJ$40)+SUMIF($F$23:$F$40,AP25&amp;" DF",$AJ$23:$AJ$40)+SUMIF($F$23:$F$40,AP25&amp;"DF",$AJ$23:$AJ$40)</f>
        <v>0</v>
      </c>
      <c r="AS25" s="73">
        <f>SUMIF($F$23:$F$40,AP25,$AK$23:$AK$40)+SUMIF($F$23:$F$40,AP25&amp;" DF",$AK$23:$AK$40)+SUMIF($F$23:$F$40,AP25&amp;"DF",$AK$23:$AK$40)</f>
        <v>4</v>
      </c>
      <c r="AT25" s="73">
        <f>SUMIF($F$23:$F$40,AP25,$AL$23:$AL$40)+SUMIF($F$23:$F$40,AP25&amp;" DF",$AL$23:$AL$40)+SUMIF($F$23:$F$40,AP25&amp;"DF",$AL$23:$AL$40)</f>
        <v>0</v>
      </c>
      <c r="AV25" s="194" t="str" cm="1">
        <f t="array" ref="AV25:AV26">_xlfn.UNIQUE(AM24:AM25)</f>
        <v>王辰光</v>
      </c>
      <c r="AW25" s="189">
        <v>23</v>
      </c>
      <c r="AX25" s="189">
        <v>6</v>
      </c>
      <c r="AY25" s="190">
        <v>14</v>
      </c>
    </row>
    <row r="26" spans="1:54" ht="15" customHeight="1">
      <c r="A26" s="58">
        <f>IF($E26="",0,SUMPRODUCT(--(SUBSTITUTE(SUBSTITUTE(SUBSTITUTE(SUBSTITUTE(SUBSTITUTE(SUBSTITUTE(SUBSTITUTE(UPPER($G$3:$I$20&amp;""),"⌢",""),"⌣",""),"⌵",""),"－",""),"-","")," ",""),"　","")=UPPER($E26&amp;"")))+SUMPRODUCT(--(SUBSTITUTE(SUBSTITUTE(SUBSTITUTE(SUBSTITUTE(SUBSTITUTE(SUBSTITUTE(SUBSTITUTE(UPPER($G$3:$I$20&amp;""),"⌢",""),"⌣",""),"⌵",""),"－",""),"-","")," ",""),"　","")=UPPER($E26&amp;"")&amp;"DP"))*2+SUMPRODUCT(--(SUBSTITUTE(SUBSTITUTE(SUBSTITUTE(SUBSTITUTE(SUBSTITUTE(SUBSTITUTE(SUBSTITUTE(UPPER($G$3:$I$20&amp;""),"⌢",""),"⌣",""),"⌵",""),"－",""),"-","")," ",""),"　","")="DP"&amp;UPPER($E26&amp;"")))*2+SUMPRODUCT(--(SUBSTITUTE(SUBSTITUTE(SUBSTITUTE(SUBSTITUTE(SUBSTITUTE(SUBSTITUTE(SUBSTITUTE(UPPER($G$3:$I$20&amp;""),"⌢",""),"⌣",""),"⌵",""),"－",""),"-","")," ",""),"　","")=UPPER($E26&amp;"")&amp;"TP"))*3+SUMPRODUCT(--(SUBSTITUTE(SUBSTITUTE(SUBSTITUTE(SUBSTITUTE(SUBSTITUTE(SUBSTITUTE(SUBSTITUTE(UPPER($G$3:$I$20&amp;""),"⌢",""),"⌣",""),"⌵",""),"－",""),"-","")," ",""),"　","")="TP"&amp;UPPER($E26&amp;"")))*3+SUMPRODUCT(--(SUBSTITUTE(SUBSTITUTE(SUBSTITUTE(SUBSTITUTE(SUBSTITUTE(SUBSTITUTE(SUBSTITUTE(UPPER($K$3:$M$20&amp;""),"⌢",""),"⌣",""),"⌵",""),"－",""),"-","")," ",""),"　","")=UPPER($E26&amp;"")))+SUMPRODUCT(--(SUBSTITUTE(SUBSTITUTE(SUBSTITUTE(SUBSTITUTE(SUBSTITUTE(SUBSTITUTE(SUBSTITUTE(UPPER($K$3:$M$20&amp;""),"⌢",""),"⌣",""),"⌵",""),"－",""),"-","")," ",""),"　","")=UPPER($E26&amp;"")&amp;"DP"))*2+SUMPRODUCT(--(SUBSTITUTE(SUBSTITUTE(SUBSTITUTE(SUBSTITUTE(SUBSTITUTE(SUBSTITUTE(SUBSTITUTE(UPPER($K$3:$M$20&amp;""),"⌢",""),"⌣",""),"⌵",""),"－",""),"-","")," ",""),"　","")="DP"&amp;UPPER($E26&amp;"")))*2+SUMPRODUCT(--(SUBSTITUTE(SUBSTITUTE(SUBSTITUTE(SUBSTITUTE(SUBSTITUTE(SUBSTITUTE(SUBSTITUTE(UPPER($K$3:$M$20&amp;""),"⌢",""),"⌣",""),"⌵",""),"－",""),"-","")," ",""),"　","")=UPPER($E26&amp;"")&amp;"TP"))*3+SUMPRODUCT(--(SUBSTITUTE(SUBSTITUTE(SUBSTITUTE(SUBSTITUTE(SUBSTITUTE(SUBSTITUTE(SUBSTITUTE(UPPER($K$3:$M$20&amp;""),"⌢",""),"⌣",""),"⌵",""),"－",""),"-","")," ",""),"　","")="TP"&amp;UPPER($E26&amp;"")))*3+SUMPRODUCT(--(SUBSTITUTE(SUBSTITUTE(SUBSTITUTE(SUBSTITUTE(SUBSTITUTE(SUBSTITUTE(SUBSTITUTE(UPPER($O$3:$Q$20&amp;""),"⌢",""),"⌣",""),"⌵",""),"－",""),"-","")," ",""),"　","")=UPPER($E26&amp;"")))+SUMPRODUCT(--(SUBSTITUTE(SUBSTITUTE(SUBSTITUTE(SUBSTITUTE(SUBSTITUTE(SUBSTITUTE(SUBSTITUTE(UPPER($O$3:$Q$20&amp;""),"⌢",""),"⌣",""),"⌵",""),"－",""),"-","")," ",""),"　","")=UPPER($E26&amp;"")&amp;"DP"))*2+SUMPRODUCT(--(SUBSTITUTE(SUBSTITUTE(SUBSTITUTE(SUBSTITUTE(SUBSTITUTE(SUBSTITUTE(SUBSTITUTE(UPPER($O$3:$Q$20&amp;""),"⌢",""),"⌣",""),"⌵",""),"－",""),"-","")," ",""),"　","")="DP"&amp;UPPER($E26&amp;"")))*2+SUMPRODUCT(--(SUBSTITUTE(SUBSTITUTE(SUBSTITUTE(SUBSTITUTE(SUBSTITUTE(SUBSTITUTE(SUBSTITUTE(UPPER($O$3:$Q$20&amp;""),"⌢",""),"⌣",""),"⌵",""),"－",""),"-","")," ",""),"　","")=UPPER($E26&amp;"")&amp;"TP"))*3+SUMPRODUCT(--(SUBSTITUTE(SUBSTITUTE(SUBSTITUTE(SUBSTITUTE(SUBSTITUTE(SUBSTITUTE(SUBSTITUTE(UPPER($O$3:$Q$20&amp;""),"⌢",""),"⌣",""),"⌵",""),"－",""),"-","")," ",""),"　","")="TP"&amp;UPPER($E26&amp;"")))*3+SUMPRODUCT(--(SUBSTITUTE(SUBSTITUTE(SUBSTITUTE(SUBSTITUTE(SUBSTITUTE(SUBSTITUTE(SUBSTITUTE(UPPER($S$3:$U$20&amp;""),"⌢",""),"⌣",""),"⌵",""),"－",""),"-","")," ",""),"　","")=UPPER($E26&amp;"")))+SUMPRODUCT(--(SUBSTITUTE(SUBSTITUTE(SUBSTITUTE(SUBSTITUTE(SUBSTITUTE(SUBSTITUTE(SUBSTITUTE(UPPER($S$3:$U$20&amp;""),"⌢",""),"⌣",""),"⌵",""),"－",""),"-","")," ",""),"　","")=UPPER($E26&amp;"")&amp;"DP"))*2+SUMPRODUCT(--(SUBSTITUTE(SUBSTITUTE(SUBSTITUTE(SUBSTITUTE(SUBSTITUTE(SUBSTITUTE(SUBSTITUTE(UPPER($S$3:$U$20&amp;""),"⌢",""),"⌣",""),"⌵",""),"－",""),"-","")," ",""),"　","")="DP"&amp;UPPER($E26&amp;"")))*2+SUMPRODUCT(--(SUBSTITUTE(SUBSTITUTE(SUBSTITUTE(SUBSTITUTE(SUBSTITUTE(SUBSTITUTE(SUBSTITUTE(UPPER($S$3:$U$20&amp;""),"⌢",""),"⌣",""),"⌵",""),"－",""),"-","")," ",""),"　","")=UPPER($E26&amp;"")&amp;"TP"))*3+SUMPRODUCT(--(SUBSTITUTE(SUBSTITUTE(SUBSTITUTE(SUBSTITUTE(SUBSTITUTE(SUBSTITUTE(SUBSTITUTE(UPPER($S$3:$U$20&amp;""),"⌢",""),"⌣",""),"⌵",""),"－",""),"-","")," ",""),"　","")="TP"&amp;UPPER($E26&amp;"")))*3+SUMPRODUCT(--(SUBSTITUTE(SUBSTITUTE(SUBSTITUTE(SUBSTITUTE(SUBSTITUTE(SUBSTITUTE(SUBSTITUTE(UPPER($W$3:$Y$20&amp;""),"⌢",""),"⌣",""),"⌵",""),"－",""),"-","")," ",""),"　","")=UPPER($E26&amp;"")))+SUMPRODUCT(--(SUBSTITUTE(SUBSTITUTE(SUBSTITUTE(SUBSTITUTE(SUBSTITUTE(SUBSTITUTE(SUBSTITUTE(UPPER($W$3:$Y$20&amp;""),"⌢",""),"⌣",""),"⌵",""),"－",""),"-","")," ",""),"　","")=UPPER($E26&amp;"")&amp;"DP"))*2+SUMPRODUCT(--(SUBSTITUTE(SUBSTITUTE(SUBSTITUTE(SUBSTITUTE(SUBSTITUTE(SUBSTITUTE(SUBSTITUTE(UPPER($W$3:$Y$20&amp;""),"⌢",""),"⌣",""),"⌵",""),"－",""),"-","")," ",""),"　","")="DP"&amp;UPPER($E26&amp;"")))*2+SUMPRODUCT(--(SUBSTITUTE(SUBSTITUTE(SUBSTITUTE(SUBSTITUTE(SUBSTITUTE(SUBSTITUTE(SUBSTITUTE(UPPER($W$3:$Y$20&amp;""),"⌢",""),"⌣",""),"⌵",""),"－",""),"-","")," ",""),"　","")=UPPER($E26&amp;"")&amp;"TP"))*3+SUMPRODUCT(--(SUBSTITUTE(SUBSTITUTE(SUBSTITUTE(SUBSTITUTE(SUBSTITUTE(SUBSTITUTE(SUBSTITUTE(UPPER($W$3:$Y$20&amp;""),"⌢",""),"⌣",""),"⌵",""),"－",""),"-","")," ",""),"　","")="TP"&amp;UPPER($E26&amp;"")))*3+SUMPRODUCT(--(SUBSTITUTE(SUBSTITUTE(SUBSTITUTE(SUBSTITUTE(SUBSTITUTE(SUBSTITUTE(SUBSTITUTE(UPPER($AA$3:$AC$20&amp;""),"⌢",""),"⌣",""),"⌵",""),"－",""),"-","")," ",""),"　","")=UPPER($E26&amp;"")))+SUMPRODUCT(--(SUBSTITUTE(SUBSTITUTE(SUBSTITUTE(SUBSTITUTE(SUBSTITUTE(SUBSTITUTE(SUBSTITUTE(UPPER($AA$3:$AC$20&amp;""),"⌢",""),"⌣",""),"⌵",""),"－",""),"-","")," ",""),"　","")=UPPER($E26&amp;"")&amp;"DP"))*2+SUMPRODUCT(--(SUBSTITUTE(SUBSTITUTE(SUBSTITUTE(SUBSTITUTE(SUBSTITUTE(SUBSTITUTE(SUBSTITUTE(UPPER($AA$3:$AC$20&amp;""),"⌢",""),"⌣",""),"⌵",""),"－",""),"-","")," ",""),"　","")="DP"&amp;UPPER($E26&amp;"")))*2+SUMPRODUCT(--(SUBSTITUTE(SUBSTITUTE(SUBSTITUTE(SUBSTITUTE(SUBSTITUTE(SUBSTITUTE(SUBSTITUTE(UPPER($AA$3:$AC$20&amp;""),"⌢",""),"⌣",""),"⌵",""),"－",""),"-","")," ",""),"　","")=UPPER($E26&amp;"")&amp;"TP"))*3+SUMPRODUCT(--(SUBSTITUTE(SUBSTITUTE(SUBSTITUTE(SUBSTITUTE(SUBSTITUTE(SUBSTITUTE(SUBSTITUTE(UPPER($AA$3:$AC$20&amp;""),"⌢",""),"⌣",""),"⌵",""),"－",""),"-","")," ",""),"　","")="TP"&amp;UPPER($E26&amp;"")))*3+SUMPRODUCT(--(SUBSTITUTE(SUBSTITUTE(SUBSTITUTE(SUBSTITUTE(SUBSTITUTE(SUBSTITUTE(SUBSTITUTE(UPPER($AE$3:$AG$20&amp;""),"⌢",""),"⌣",""),"⌵",""),"－",""),"-","")," ",""),"　","")=UPPER($E26&amp;"")))+SUMPRODUCT(--(SUBSTITUTE(SUBSTITUTE(SUBSTITUTE(SUBSTITUTE(SUBSTITUTE(SUBSTITUTE(SUBSTITUTE(UPPER($AE$3:$AG$20&amp;""),"⌢",""),"⌣",""),"⌵",""),"－",""),"-","")," ",""),"　","")=UPPER($E26&amp;"")&amp;"DP"))*2+SUMPRODUCT(--(SUBSTITUTE(SUBSTITUTE(SUBSTITUTE(SUBSTITUTE(SUBSTITUTE(SUBSTITUTE(SUBSTITUTE(UPPER($AE$3:$AG$20&amp;""),"⌢",""),"⌣",""),"⌵",""),"－",""),"-","")," ",""),"　","")="DP"&amp;UPPER($E26&amp;"")))*2+SUMPRODUCT(--(SUBSTITUTE(SUBSTITUTE(SUBSTITUTE(SUBSTITUTE(SUBSTITUTE(SUBSTITUTE(SUBSTITUTE(UPPER($AE$3:$AG$20&amp;""),"⌢",""),"⌣",""),"⌵",""),"－",""),"-","")," ",""),"　","")=UPPER($E26&amp;"")&amp;"TP"))*3+SUMPRODUCT(--(SUBSTITUTE(SUBSTITUTE(SUBSTITUTE(SUBSTITUTE(SUBSTITUTE(SUBSTITUTE(SUBSTITUTE(UPPER($AE$3:$AG$20&amp;""),"⌢",""),"⌣",""),"⌵",""),"－",""),"-","")," ",""),"　","")="TP"&amp;UPPER($E26&amp;"")))*3)</f>
        <v>0</v>
      </c>
      <c r="B26" s="58"/>
      <c r="C26" s="58"/>
      <c r="D26" s="274">
        <v>2</v>
      </c>
      <c r="E26" s="166" t="s">
        <v>191</v>
      </c>
      <c r="F26" s="174" t="s">
        <v>89</v>
      </c>
      <c r="G26" s="175" t="s">
        <v>183</v>
      </c>
      <c r="H26" s="176"/>
      <c r="I26" s="77"/>
      <c r="J26" s="8"/>
      <c r="K26" s="175"/>
      <c r="L26" s="176"/>
      <c r="M26" s="77"/>
      <c r="N26" s="8"/>
      <c r="O26" s="175" t="s">
        <v>183</v>
      </c>
      <c r="P26" s="176"/>
      <c r="Q26" s="77"/>
      <c r="R26" s="8"/>
      <c r="S26" s="175" t="s">
        <v>183</v>
      </c>
      <c r="T26" s="176"/>
      <c r="U26" s="77"/>
      <c r="V26" s="8"/>
      <c r="W26" s="175"/>
      <c r="X26" s="176"/>
      <c r="Y26" s="77"/>
      <c r="Z26" s="8"/>
      <c r="AA26" s="175" t="s">
        <v>183</v>
      </c>
      <c r="AB26" s="176"/>
      <c r="AC26" s="77"/>
      <c r="AD26" s="8"/>
      <c r="AE26" s="176"/>
      <c r="AF26" s="176"/>
      <c r="AG26" s="77"/>
      <c r="AH26" s="8"/>
      <c r="AI26" s="44">
        <f t="shared" si="16"/>
        <v>4</v>
      </c>
      <c r="AJ26" s="44">
        <f>SUMPRODUCT(--(SUBSTITUTE(SUBSTITUTE(SUBSTITUTE(SUBSTITUTE(SUBSTITUTE(SUBSTITUTE(SUBSTITUTE(UPPER(G26:AG26&amp;""),"⌢",""),"⌣",""),"⌵",""),"－",""),"-","")," ",""),"　","")="R"))+SUMPRODUCT(--(SUBSTITUTE(SUBSTITUTE(SUBSTITUTE(SUBSTITUTE(SUBSTITUTE(SUBSTITUTE(SUBSTITUTE(UPPER(G26:AG26&amp;""),"⌢",""),"⌣",""),"⌵",""),"－",""),"-","")," ",""),"　","")="HR"))*2</f>
        <v>0</v>
      </c>
      <c r="AK26" s="44">
        <f t="shared" si="18"/>
        <v>4</v>
      </c>
      <c r="AL26" s="44">
        <f>$A26</f>
        <v>0</v>
      </c>
      <c r="AM26" s="68" t="s">
        <v>8</v>
      </c>
      <c r="AO26" s="242" t="s">
        <v>233</v>
      </c>
      <c r="AP26" s="52" t="str">
        <v>李怡慧</v>
      </c>
      <c r="AQ26" s="73">
        <f>SUMIF($F$23:$F$40,AP26,$AI$23:$AI$40)+SUMIF($F$23:$F$40,AP26&amp;" DF",$AI$23:$AI$40)+SUMIF($F$23:$F$40,AP26&amp;"DF",$AI$23:$AI$40)</f>
        <v>0</v>
      </c>
      <c r="AR26" s="73">
        <f>SUMIF($F$23:$F$40,AP26,$AJ$23:$AJ$40)+SUMIF($F$23:$F$40,AP26&amp;" DF",$AJ$23:$AJ$40)+SUMIF($F$23:$F$40,AP26&amp;"DF",$AJ$23:$AJ$40)</f>
        <v>0</v>
      </c>
      <c r="AS26" s="73">
        <f>SUMIF($F$23:$F$40,AP26,$AK$23:$AK$40)+SUMIF($F$23:$F$40,AP26&amp;" DF",$AK$23:$AK$40)+SUMIF($F$23:$F$40,AP26&amp;"DF",$AK$23:$AK$40)</f>
        <v>0</v>
      </c>
      <c r="AT26" s="73">
        <f>SUMIF($F$23:$F$40,AP26,$AL$23:$AL$40)+SUMIF($F$23:$F$40,AP26&amp;" DF",$AL$23:$AL$40)+SUMIF($F$23:$F$40,AP26&amp;"DF",$AL$23:$AL$40)</f>
        <v>0</v>
      </c>
      <c r="AV26" s="195">
        <v>0</v>
      </c>
      <c r="AW26" s="52"/>
      <c r="AX26" s="73"/>
      <c r="AY26" s="191"/>
    </row>
    <row r="27" spans="1:54" ht="15" customHeight="1" thickBot="1">
      <c r="A27" s="58">
        <f>IF($E27="",0,SUMPRODUCT(--(SUBSTITUTE(SUBSTITUTE(SUBSTITUTE(SUBSTITUTE(SUBSTITUTE(SUBSTITUTE(SUBSTITUTE(UPPER($G$3:$I$20&amp;""),"⌢",""),"⌣",""),"⌵",""),"－",""),"-","")," ",""),"　","")=UPPER($E27&amp;"")))+SUMPRODUCT(--(SUBSTITUTE(SUBSTITUTE(SUBSTITUTE(SUBSTITUTE(SUBSTITUTE(SUBSTITUTE(SUBSTITUTE(UPPER($G$3:$I$20&amp;""),"⌢",""),"⌣",""),"⌵",""),"－",""),"-","")," ",""),"　","")=UPPER($E27&amp;"")&amp;"DP"))*2+SUMPRODUCT(--(SUBSTITUTE(SUBSTITUTE(SUBSTITUTE(SUBSTITUTE(SUBSTITUTE(SUBSTITUTE(SUBSTITUTE(UPPER($G$3:$I$20&amp;""),"⌢",""),"⌣",""),"⌵",""),"－",""),"-","")," ",""),"　","")="DP"&amp;UPPER($E27&amp;"")))*2+SUMPRODUCT(--(SUBSTITUTE(SUBSTITUTE(SUBSTITUTE(SUBSTITUTE(SUBSTITUTE(SUBSTITUTE(SUBSTITUTE(UPPER($G$3:$I$20&amp;""),"⌢",""),"⌣",""),"⌵",""),"－",""),"-","")," ",""),"　","")=UPPER($E27&amp;"")&amp;"TP"))*3+SUMPRODUCT(--(SUBSTITUTE(SUBSTITUTE(SUBSTITUTE(SUBSTITUTE(SUBSTITUTE(SUBSTITUTE(SUBSTITUTE(UPPER($G$3:$I$20&amp;""),"⌢",""),"⌣",""),"⌵",""),"－",""),"-","")," ",""),"　","")="TP"&amp;UPPER($E27&amp;"")))*3+SUMPRODUCT(--(SUBSTITUTE(SUBSTITUTE(SUBSTITUTE(SUBSTITUTE(SUBSTITUTE(SUBSTITUTE(SUBSTITUTE(UPPER($K$3:$M$20&amp;""),"⌢",""),"⌣",""),"⌵",""),"－",""),"-","")," ",""),"　","")=UPPER($E27&amp;"")))+SUMPRODUCT(--(SUBSTITUTE(SUBSTITUTE(SUBSTITUTE(SUBSTITUTE(SUBSTITUTE(SUBSTITUTE(SUBSTITUTE(UPPER($K$3:$M$20&amp;""),"⌢",""),"⌣",""),"⌵",""),"－",""),"-","")," ",""),"　","")=UPPER($E27&amp;"")&amp;"DP"))*2+SUMPRODUCT(--(SUBSTITUTE(SUBSTITUTE(SUBSTITUTE(SUBSTITUTE(SUBSTITUTE(SUBSTITUTE(SUBSTITUTE(UPPER($K$3:$M$20&amp;""),"⌢",""),"⌣",""),"⌵",""),"－",""),"-","")," ",""),"　","")="DP"&amp;UPPER($E27&amp;"")))*2+SUMPRODUCT(--(SUBSTITUTE(SUBSTITUTE(SUBSTITUTE(SUBSTITUTE(SUBSTITUTE(SUBSTITUTE(SUBSTITUTE(UPPER($K$3:$M$20&amp;""),"⌢",""),"⌣",""),"⌵",""),"－",""),"-","")," ",""),"　","")=UPPER($E27&amp;"")&amp;"TP"))*3+SUMPRODUCT(--(SUBSTITUTE(SUBSTITUTE(SUBSTITUTE(SUBSTITUTE(SUBSTITUTE(SUBSTITUTE(SUBSTITUTE(UPPER($K$3:$M$20&amp;""),"⌢",""),"⌣",""),"⌵",""),"－",""),"-","")," ",""),"　","")="TP"&amp;UPPER($E27&amp;"")))*3+SUMPRODUCT(--(SUBSTITUTE(SUBSTITUTE(SUBSTITUTE(SUBSTITUTE(SUBSTITUTE(SUBSTITUTE(SUBSTITUTE(UPPER($O$3:$Q$20&amp;""),"⌢",""),"⌣",""),"⌵",""),"－",""),"-","")," ",""),"　","")=UPPER($E27&amp;"")))+SUMPRODUCT(--(SUBSTITUTE(SUBSTITUTE(SUBSTITUTE(SUBSTITUTE(SUBSTITUTE(SUBSTITUTE(SUBSTITUTE(UPPER($O$3:$Q$20&amp;""),"⌢",""),"⌣",""),"⌵",""),"－",""),"-","")," ",""),"　","")=UPPER($E27&amp;"")&amp;"DP"))*2+SUMPRODUCT(--(SUBSTITUTE(SUBSTITUTE(SUBSTITUTE(SUBSTITUTE(SUBSTITUTE(SUBSTITUTE(SUBSTITUTE(UPPER($O$3:$Q$20&amp;""),"⌢",""),"⌣",""),"⌵",""),"－",""),"-","")," ",""),"　","")="DP"&amp;UPPER($E27&amp;"")))*2+SUMPRODUCT(--(SUBSTITUTE(SUBSTITUTE(SUBSTITUTE(SUBSTITUTE(SUBSTITUTE(SUBSTITUTE(SUBSTITUTE(UPPER($O$3:$Q$20&amp;""),"⌢",""),"⌣",""),"⌵",""),"－",""),"-","")," ",""),"　","")=UPPER($E27&amp;"")&amp;"TP"))*3+SUMPRODUCT(--(SUBSTITUTE(SUBSTITUTE(SUBSTITUTE(SUBSTITUTE(SUBSTITUTE(SUBSTITUTE(SUBSTITUTE(UPPER($O$3:$Q$20&amp;""),"⌢",""),"⌣",""),"⌵",""),"－",""),"-","")," ",""),"　","")="TP"&amp;UPPER($E27&amp;"")))*3+SUMPRODUCT(--(SUBSTITUTE(SUBSTITUTE(SUBSTITUTE(SUBSTITUTE(SUBSTITUTE(SUBSTITUTE(SUBSTITUTE(UPPER($S$3:$U$20&amp;""),"⌢",""),"⌣",""),"⌵",""),"－",""),"-","")," ",""),"　","")=UPPER($E27&amp;"")))+SUMPRODUCT(--(SUBSTITUTE(SUBSTITUTE(SUBSTITUTE(SUBSTITUTE(SUBSTITUTE(SUBSTITUTE(SUBSTITUTE(UPPER($S$3:$U$20&amp;""),"⌢",""),"⌣",""),"⌵",""),"－",""),"-","")," ",""),"　","")=UPPER($E27&amp;"")&amp;"DP"))*2+SUMPRODUCT(--(SUBSTITUTE(SUBSTITUTE(SUBSTITUTE(SUBSTITUTE(SUBSTITUTE(SUBSTITUTE(SUBSTITUTE(UPPER($S$3:$U$20&amp;""),"⌢",""),"⌣",""),"⌵",""),"－",""),"-","")," ",""),"　","")="DP"&amp;UPPER($E27&amp;"")))*2+SUMPRODUCT(--(SUBSTITUTE(SUBSTITUTE(SUBSTITUTE(SUBSTITUTE(SUBSTITUTE(SUBSTITUTE(SUBSTITUTE(UPPER($S$3:$U$20&amp;""),"⌢",""),"⌣",""),"⌵",""),"－",""),"-","")," ",""),"　","")=UPPER($E27&amp;"")&amp;"TP"))*3+SUMPRODUCT(--(SUBSTITUTE(SUBSTITUTE(SUBSTITUTE(SUBSTITUTE(SUBSTITUTE(SUBSTITUTE(SUBSTITUTE(UPPER($S$3:$U$20&amp;""),"⌢",""),"⌣",""),"⌵",""),"－",""),"-","")," ",""),"　","")="TP"&amp;UPPER($E27&amp;"")))*3+SUMPRODUCT(--(SUBSTITUTE(SUBSTITUTE(SUBSTITUTE(SUBSTITUTE(SUBSTITUTE(SUBSTITUTE(SUBSTITUTE(UPPER($W$3:$Y$20&amp;""),"⌢",""),"⌣",""),"⌵",""),"－",""),"-","")," ",""),"　","")=UPPER($E27&amp;"")))+SUMPRODUCT(--(SUBSTITUTE(SUBSTITUTE(SUBSTITUTE(SUBSTITUTE(SUBSTITUTE(SUBSTITUTE(SUBSTITUTE(UPPER($W$3:$Y$20&amp;""),"⌢",""),"⌣",""),"⌵",""),"－",""),"-","")," ",""),"　","")=UPPER($E27&amp;"")&amp;"DP"))*2+SUMPRODUCT(--(SUBSTITUTE(SUBSTITUTE(SUBSTITUTE(SUBSTITUTE(SUBSTITUTE(SUBSTITUTE(SUBSTITUTE(UPPER($W$3:$Y$20&amp;""),"⌢",""),"⌣",""),"⌵",""),"－",""),"-","")," ",""),"　","")="DP"&amp;UPPER($E27&amp;"")))*2+SUMPRODUCT(--(SUBSTITUTE(SUBSTITUTE(SUBSTITUTE(SUBSTITUTE(SUBSTITUTE(SUBSTITUTE(SUBSTITUTE(UPPER($W$3:$Y$20&amp;""),"⌢",""),"⌣",""),"⌵",""),"－",""),"-","")," ",""),"　","")=UPPER($E27&amp;"")&amp;"TP"))*3+SUMPRODUCT(--(SUBSTITUTE(SUBSTITUTE(SUBSTITUTE(SUBSTITUTE(SUBSTITUTE(SUBSTITUTE(SUBSTITUTE(UPPER($W$3:$Y$20&amp;""),"⌢",""),"⌣",""),"⌵",""),"－",""),"-","")," ",""),"　","")="TP"&amp;UPPER($E27&amp;"")))*3+SUMPRODUCT(--(SUBSTITUTE(SUBSTITUTE(SUBSTITUTE(SUBSTITUTE(SUBSTITUTE(SUBSTITUTE(SUBSTITUTE(UPPER($AA$3:$AC$20&amp;""),"⌢",""),"⌣",""),"⌵",""),"－",""),"-","")," ",""),"　","")=UPPER($E27&amp;"")))+SUMPRODUCT(--(SUBSTITUTE(SUBSTITUTE(SUBSTITUTE(SUBSTITUTE(SUBSTITUTE(SUBSTITUTE(SUBSTITUTE(UPPER($AA$3:$AC$20&amp;""),"⌢",""),"⌣",""),"⌵",""),"－",""),"-","")," ",""),"　","")=UPPER($E27&amp;"")&amp;"DP"))*2+SUMPRODUCT(--(SUBSTITUTE(SUBSTITUTE(SUBSTITUTE(SUBSTITUTE(SUBSTITUTE(SUBSTITUTE(SUBSTITUTE(UPPER($AA$3:$AC$20&amp;""),"⌢",""),"⌣",""),"⌵",""),"－",""),"-","")," ",""),"　","")="DP"&amp;UPPER($E27&amp;"")))*2+SUMPRODUCT(--(SUBSTITUTE(SUBSTITUTE(SUBSTITUTE(SUBSTITUTE(SUBSTITUTE(SUBSTITUTE(SUBSTITUTE(UPPER($AA$3:$AC$20&amp;""),"⌢",""),"⌣",""),"⌵",""),"－",""),"-","")," ",""),"　","")=UPPER($E27&amp;"")&amp;"TP"))*3+SUMPRODUCT(--(SUBSTITUTE(SUBSTITUTE(SUBSTITUTE(SUBSTITUTE(SUBSTITUTE(SUBSTITUTE(SUBSTITUTE(UPPER($AA$3:$AC$20&amp;""),"⌢",""),"⌣",""),"⌵",""),"－",""),"-","")," ",""),"　","")="TP"&amp;UPPER($E27&amp;"")))*3+SUMPRODUCT(--(SUBSTITUTE(SUBSTITUTE(SUBSTITUTE(SUBSTITUTE(SUBSTITUTE(SUBSTITUTE(SUBSTITUTE(UPPER($AE$3:$AG$20&amp;""),"⌢",""),"⌣",""),"⌵",""),"－",""),"-","")," ",""),"　","")=UPPER($E27&amp;"")))+SUMPRODUCT(--(SUBSTITUTE(SUBSTITUTE(SUBSTITUTE(SUBSTITUTE(SUBSTITUTE(SUBSTITUTE(SUBSTITUTE(UPPER($AE$3:$AG$20&amp;""),"⌢",""),"⌣",""),"⌵",""),"－",""),"-","")," ",""),"　","")=UPPER($E27&amp;"")&amp;"DP"))*2+SUMPRODUCT(--(SUBSTITUTE(SUBSTITUTE(SUBSTITUTE(SUBSTITUTE(SUBSTITUTE(SUBSTITUTE(SUBSTITUTE(UPPER($AE$3:$AG$20&amp;""),"⌢",""),"⌣",""),"⌵",""),"－",""),"-","")," ",""),"　","")="DP"&amp;UPPER($E27&amp;"")))*2+SUMPRODUCT(--(SUBSTITUTE(SUBSTITUTE(SUBSTITUTE(SUBSTITUTE(SUBSTITUTE(SUBSTITUTE(SUBSTITUTE(UPPER($AE$3:$AG$20&amp;""),"⌢",""),"⌣",""),"⌵",""),"－",""),"-","")," ",""),"　","")=UPPER($E27&amp;"")&amp;"TP"))*3+SUMPRODUCT(--(SUBSTITUTE(SUBSTITUTE(SUBSTITUTE(SUBSTITUTE(SUBSTITUTE(SUBSTITUTE(SUBSTITUTE(UPPER($AE$3:$AG$20&amp;""),"⌢",""),"⌣",""),"⌵",""),"－",""),"-","")," ",""),"　","")="TP"&amp;UPPER($E27&amp;"")))*3)</f>
        <v>0</v>
      </c>
      <c r="B27" s="58"/>
      <c r="C27" s="58"/>
      <c r="D27" s="275"/>
      <c r="E27" s="166" t="s">
        <v>173</v>
      </c>
      <c r="F27" s="174" t="inlineStr">
        <is>
          <t>李怡慧 DF</t>
        </is>
      </c>
      <c r="G27" s="170"/>
      <c r="H27" s="171"/>
      <c r="I27" s="75"/>
      <c r="J27" s="8"/>
      <c r="K27" s="170"/>
      <c r="L27" s="171"/>
      <c r="M27" s="75"/>
      <c r="N27" s="8"/>
      <c r="O27" s="170"/>
      <c r="P27" s="171"/>
      <c r="Q27" s="75"/>
      <c r="R27" s="8"/>
      <c r="S27" s="170"/>
      <c r="T27" s="171"/>
      <c r="U27" s="75"/>
      <c r="V27" s="8"/>
      <c r="W27" s="170"/>
      <c r="X27" s="171"/>
      <c r="Y27" s="75"/>
      <c r="Z27" s="8"/>
      <c r="AA27" s="170"/>
      <c r="AB27" s="171"/>
      <c r="AC27" s="75"/>
      <c r="AD27" s="8"/>
      <c r="AE27" s="171"/>
      <c r="AF27" s="171"/>
      <c r="AG27" s="75"/>
      <c r="AH27" s="8"/>
      <c r="AI27" s="44">
        <f t="shared" si="16"/>
        <v>0</v>
      </c>
      <c r="AJ27" s="44">
        <f>SUMPRODUCT(--(SUBSTITUTE(SUBSTITUTE(SUBSTITUTE(SUBSTITUTE(SUBSTITUTE(SUBSTITUTE(SUBSTITUTE(UPPER(G27:AG27&amp;""),"⌢",""),"⌣",""),"⌵",""),"－",""),"-","")," ",""),"　","")="R"))+SUMPRODUCT(--(SUBSTITUTE(SUBSTITUTE(SUBSTITUTE(SUBSTITUTE(SUBSTITUTE(SUBSTITUTE(SUBSTITUTE(UPPER(G27:AG27&amp;""),"⌢",""),"⌣",""),"⌵",""),"－",""),"-","")," ",""),"　","")="HR"))*2</f>
        <v>0</v>
      </c>
      <c r="AK27" s="44">
        <f t="shared" si="18"/>
        <v>0</v>
      </c>
      <c r="AL27" s="44">
        <f>$A27</f>
        <v>0</v>
      </c>
      <c r="AM27" s="66" t="s">
        <v>56</v>
      </c>
      <c r="AO27" s="52">
        <v>0</v>
      </c>
      <c r="AP27" s="52" t="str">
        <v>吳品逸</v>
      </c>
      <c r="AQ27" s="73">
        <f>SUMIF($F$23:$F$40,AP27,$AI$23:$AI$40)+SUMIF($F$23:$F$40,AP27&amp;" DF",$AI$23:$AI$40)+SUMIF($F$23:$F$40,AP27&amp;"DF",$AI$23:$AI$40)</f>
        <v>4</v>
      </c>
      <c r="AR27" s="73">
        <f>SUMIF($F$23:$F$40,AP27,$AJ$23:$AJ$40)+SUMIF($F$23:$F$40,AP27&amp;" DF",$AJ$23:$AJ$40)+SUMIF($F$23:$F$40,AP27&amp;"DF",$AJ$23:$AJ$40)</f>
        <v>3</v>
      </c>
      <c r="AS27" s="73">
        <f>SUMIF($F$23:$F$40,AP27,$AK$23:$AK$40)+SUMIF($F$23:$F$40,AP27&amp;" DF",$AK$23:$AK$40)+SUMIF($F$23:$F$40,AP27&amp;"DF",$AK$23:$AK$40)</f>
        <v>0</v>
      </c>
      <c r="AT27" s="73">
        <f>SUMIF($F$23:$F$40,AP27,$AL$23:$AL$40)+SUMIF($F$23:$F$40,AP27&amp;" DF",$AL$23:$AL$40)+SUMIF($F$23:$F$40,AP27&amp;"DF",$AL$23:$AL$40)</f>
        <v>1</v>
      </c>
      <c r="AV27" s="196"/>
      <c r="AW27" s="201"/>
      <c r="AX27" s="192"/>
      <c r="AY27" s="193"/>
    </row>
    <row r="28" spans="1:54" ht="15" customHeight="1">
      <c r="A28" s="58">
        <f>IF($E28="",0,SUMPRODUCT(--(SUBSTITUTE(SUBSTITUTE(SUBSTITUTE(SUBSTITUTE(SUBSTITUTE(SUBSTITUTE(SUBSTITUTE(UPPER($G$3:$I$20&amp;""),"⌢",""),"⌣",""),"⌵",""),"－",""),"-","")," ",""),"　","")=UPPER($E28&amp;"")))+SUMPRODUCT(--(SUBSTITUTE(SUBSTITUTE(SUBSTITUTE(SUBSTITUTE(SUBSTITUTE(SUBSTITUTE(SUBSTITUTE(UPPER($G$3:$I$20&amp;""),"⌢",""),"⌣",""),"⌵",""),"－",""),"-","")," ",""),"　","")=UPPER($E28&amp;"")&amp;"DP"))*2+SUMPRODUCT(--(SUBSTITUTE(SUBSTITUTE(SUBSTITUTE(SUBSTITUTE(SUBSTITUTE(SUBSTITUTE(SUBSTITUTE(UPPER($G$3:$I$20&amp;""),"⌢",""),"⌣",""),"⌵",""),"－",""),"-","")," ",""),"　","")="DP"&amp;UPPER($E28&amp;"")))*2+SUMPRODUCT(--(SUBSTITUTE(SUBSTITUTE(SUBSTITUTE(SUBSTITUTE(SUBSTITUTE(SUBSTITUTE(SUBSTITUTE(UPPER($G$3:$I$20&amp;""),"⌢",""),"⌣",""),"⌵",""),"－",""),"-","")," ",""),"　","")=UPPER($E28&amp;"")&amp;"TP"))*3+SUMPRODUCT(--(SUBSTITUTE(SUBSTITUTE(SUBSTITUTE(SUBSTITUTE(SUBSTITUTE(SUBSTITUTE(SUBSTITUTE(UPPER($G$3:$I$20&amp;""),"⌢",""),"⌣",""),"⌵",""),"－",""),"-","")," ",""),"　","")="TP"&amp;UPPER($E28&amp;"")))*3+SUMPRODUCT(--(SUBSTITUTE(SUBSTITUTE(SUBSTITUTE(SUBSTITUTE(SUBSTITUTE(SUBSTITUTE(SUBSTITUTE(UPPER($K$3:$M$20&amp;""),"⌢",""),"⌣",""),"⌵",""),"－",""),"-","")," ",""),"　","")=UPPER($E28&amp;"")))+SUMPRODUCT(--(SUBSTITUTE(SUBSTITUTE(SUBSTITUTE(SUBSTITUTE(SUBSTITUTE(SUBSTITUTE(SUBSTITUTE(UPPER($K$3:$M$20&amp;""),"⌢",""),"⌣",""),"⌵",""),"－",""),"-","")," ",""),"　","")=UPPER($E28&amp;"")&amp;"DP"))*2+SUMPRODUCT(--(SUBSTITUTE(SUBSTITUTE(SUBSTITUTE(SUBSTITUTE(SUBSTITUTE(SUBSTITUTE(SUBSTITUTE(UPPER($K$3:$M$20&amp;""),"⌢",""),"⌣",""),"⌵",""),"－",""),"-","")," ",""),"　","")="DP"&amp;UPPER($E28&amp;"")))*2+SUMPRODUCT(--(SUBSTITUTE(SUBSTITUTE(SUBSTITUTE(SUBSTITUTE(SUBSTITUTE(SUBSTITUTE(SUBSTITUTE(UPPER($K$3:$M$20&amp;""),"⌢",""),"⌣",""),"⌵",""),"－",""),"-","")," ",""),"　","")=UPPER($E28&amp;"")&amp;"TP"))*3+SUMPRODUCT(--(SUBSTITUTE(SUBSTITUTE(SUBSTITUTE(SUBSTITUTE(SUBSTITUTE(SUBSTITUTE(SUBSTITUTE(UPPER($K$3:$M$20&amp;""),"⌢",""),"⌣",""),"⌵",""),"－",""),"-","")," ",""),"　","")="TP"&amp;UPPER($E28&amp;"")))*3+SUMPRODUCT(--(SUBSTITUTE(SUBSTITUTE(SUBSTITUTE(SUBSTITUTE(SUBSTITUTE(SUBSTITUTE(SUBSTITUTE(UPPER($O$3:$Q$20&amp;""),"⌢",""),"⌣",""),"⌵",""),"－",""),"-","")," ",""),"　","")=UPPER($E28&amp;"")))+SUMPRODUCT(--(SUBSTITUTE(SUBSTITUTE(SUBSTITUTE(SUBSTITUTE(SUBSTITUTE(SUBSTITUTE(SUBSTITUTE(UPPER($O$3:$Q$20&amp;""),"⌢",""),"⌣",""),"⌵",""),"－",""),"-","")," ",""),"　","")=UPPER($E28&amp;"")&amp;"DP"))*2+SUMPRODUCT(--(SUBSTITUTE(SUBSTITUTE(SUBSTITUTE(SUBSTITUTE(SUBSTITUTE(SUBSTITUTE(SUBSTITUTE(UPPER($O$3:$Q$20&amp;""),"⌢",""),"⌣",""),"⌵",""),"－",""),"-","")," ",""),"　","")="DP"&amp;UPPER($E28&amp;"")))*2+SUMPRODUCT(--(SUBSTITUTE(SUBSTITUTE(SUBSTITUTE(SUBSTITUTE(SUBSTITUTE(SUBSTITUTE(SUBSTITUTE(UPPER($O$3:$Q$20&amp;""),"⌢",""),"⌣",""),"⌵",""),"－",""),"-","")," ",""),"　","")=UPPER($E28&amp;"")&amp;"TP"))*3+SUMPRODUCT(--(SUBSTITUTE(SUBSTITUTE(SUBSTITUTE(SUBSTITUTE(SUBSTITUTE(SUBSTITUTE(SUBSTITUTE(UPPER($O$3:$Q$20&amp;""),"⌢",""),"⌣",""),"⌵",""),"－",""),"-","")," ",""),"　","")="TP"&amp;UPPER($E28&amp;"")))*3+SUMPRODUCT(--(SUBSTITUTE(SUBSTITUTE(SUBSTITUTE(SUBSTITUTE(SUBSTITUTE(SUBSTITUTE(SUBSTITUTE(UPPER($S$3:$U$20&amp;""),"⌢",""),"⌣",""),"⌵",""),"－",""),"-","")," ",""),"　","")=UPPER($E28&amp;"")))+SUMPRODUCT(--(SUBSTITUTE(SUBSTITUTE(SUBSTITUTE(SUBSTITUTE(SUBSTITUTE(SUBSTITUTE(SUBSTITUTE(UPPER($S$3:$U$20&amp;""),"⌢",""),"⌣",""),"⌵",""),"－",""),"-","")," ",""),"　","")=UPPER($E28&amp;"")&amp;"DP"))*2+SUMPRODUCT(--(SUBSTITUTE(SUBSTITUTE(SUBSTITUTE(SUBSTITUTE(SUBSTITUTE(SUBSTITUTE(SUBSTITUTE(UPPER($S$3:$U$20&amp;""),"⌢",""),"⌣",""),"⌵",""),"－",""),"-","")," ",""),"　","")="DP"&amp;UPPER($E28&amp;"")))*2+SUMPRODUCT(--(SUBSTITUTE(SUBSTITUTE(SUBSTITUTE(SUBSTITUTE(SUBSTITUTE(SUBSTITUTE(SUBSTITUTE(UPPER($S$3:$U$20&amp;""),"⌢",""),"⌣",""),"⌵",""),"－",""),"-","")," ",""),"　","")=UPPER($E28&amp;"")&amp;"TP"))*3+SUMPRODUCT(--(SUBSTITUTE(SUBSTITUTE(SUBSTITUTE(SUBSTITUTE(SUBSTITUTE(SUBSTITUTE(SUBSTITUTE(UPPER($S$3:$U$20&amp;""),"⌢",""),"⌣",""),"⌵",""),"－",""),"-","")," ",""),"　","")="TP"&amp;UPPER($E28&amp;"")))*3+SUMPRODUCT(--(SUBSTITUTE(SUBSTITUTE(SUBSTITUTE(SUBSTITUTE(SUBSTITUTE(SUBSTITUTE(SUBSTITUTE(UPPER($W$3:$Y$20&amp;""),"⌢",""),"⌣",""),"⌵",""),"－",""),"-","")," ",""),"　","")=UPPER($E28&amp;"")))+SUMPRODUCT(--(SUBSTITUTE(SUBSTITUTE(SUBSTITUTE(SUBSTITUTE(SUBSTITUTE(SUBSTITUTE(SUBSTITUTE(UPPER($W$3:$Y$20&amp;""),"⌢",""),"⌣",""),"⌵",""),"－",""),"-","")," ",""),"　","")=UPPER($E28&amp;"")&amp;"DP"))*2+SUMPRODUCT(--(SUBSTITUTE(SUBSTITUTE(SUBSTITUTE(SUBSTITUTE(SUBSTITUTE(SUBSTITUTE(SUBSTITUTE(UPPER($W$3:$Y$20&amp;""),"⌢",""),"⌣",""),"⌵",""),"－",""),"-","")," ",""),"　","")="DP"&amp;UPPER($E28&amp;"")))*2+SUMPRODUCT(--(SUBSTITUTE(SUBSTITUTE(SUBSTITUTE(SUBSTITUTE(SUBSTITUTE(SUBSTITUTE(SUBSTITUTE(UPPER($W$3:$Y$20&amp;""),"⌢",""),"⌣",""),"⌵",""),"－",""),"-","")," ",""),"　","")=UPPER($E28&amp;"")&amp;"TP"))*3+SUMPRODUCT(--(SUBSTITUTE(SUBSTITUTE(SUBSTITUTE(SUBSTITUTE(SUBSTITUTE(SUBSTITUTE(SUBSTITUTE(UPPER($W$3:$Y$20&amp;""),"⌢",""),"⌣",""),"⌵",""),"－",""),"-","")," ",""),"　","")="TP"&amp;UPPER($E28&amp;"")))*3+SUMPRODUCT(--(SUBSTITUTE(SUBSTITUTE(SUBSTITUTE(SUBSTITUTE(SUBSTITUTE(SUBSTITUTE(SUBSTITUTE(UPPER($AA$3:$AC$20&amp;""),"⌢",""),"⌣",""),"⌵",""),"－",""),"-","")," ",""),"　","")=UPPER($E28&amp;"")))+SUMPRODUCT(--(SUBSTITUTE(SUBSTITUTE(SUBSTITUTE(SUBSTITUTE(SUBSTITUTE(SUBSTITUTE(SUBSTITUTE(UPPER($AA$3:$AC$20&amp;""),"⌢",""),"⌣",""),"⌵",""),"－",""),"-","")," ",""),"　","")=UPPER($E28&amp;"")&amp;"DP"))*2+SUMPRODUCT(--(SUBSTITUTE(SUBSTITUTE(SUBSTITUTE(SUBSTITUTE(SUBSTITUTE(SUBSTITUTE(SUBSTITUTE(UPPER($AA$3:$AC$20&amp;""),"⌢",""),"⌣",""),"⌵",""),"－",""),"-","")," ",""),"　","")="DP"&amp;UPPER($E28&amp;"")))*2+SUMPRODUCT(--(SUBSTITUTE(SUBSTITUTE(SUBSTITUTE(SUBSTITUTE(SUBSTITUTE(SUBSTITUTE(SUBSTITUTE(UPPER($AA$3:$AC$20&amp;""),"⌢",""),"⌣",""),"⌵",""),"－",""),"-","")," ",""),"　","")=UPPER($E28&amp;"")&amp;"TP"))*3+SUMPRODUCT(--(SUBSTITUTE(SUBSTITUTE(SUBSTITUTE(SUBSTITUTE(SUBSTITUTE(SUBSTITUTE(SUBSTITUTE(UPPER($AA$3:$AC$20&amp;""),"⌢",""),"⌣",""),"⌵",""),"－",""),"-","")," ",""),"　","")="TP"&amp;UPPER($E28&amp;"")))*3+SUMPRODUCT(--(SUBSTITUTE(SUBSTITUTE(SUBSTITUTE(SUBSTITUTE(SUBSTITUTE(SUBSTITUTE(SUBSTITUTE(UPPER($AE$3:$AG$20&amp;""),"⌢",""),"⌣",""),"⌵",""),"－",""),"-","")," ",""),"　","")=UPPER($E28&amp;"")))+SUMPRODUCT(--(SUBSTITUTE(SUBSTITUTE(SUBSTITUTE(SUBSTITUTE(SUBSTITUTE(SUBSTITUTE(SUBSTITUTE(UPPER($AE$3:$AG$20&amp;""),"⌢",""),"⌣",""),"⌵",""),"－",""),"-","")," ",""),"　","")=UPPER($E28&amp;"")&amp;"DP"))*2+SUMPRODUCT(--(SUBSTITUTE(SUBSTITUTE(SUBSTITUTE(SUBSTITUTE(SUBSTITUTE(SUBSTITUTE(SUBSTITUTE(UPPER($AE$3:$AG$20&amp;""),"⌢",""),"⌣",""),"⌵",""),"－",""),"-","")," ",""),"　","")="DP"&amp;UPPER($E28&amp;"")))*2+SUMPRODUCT(--(SUBSTITUTE(SUBSTITUTE(SUBSTITUTE(SUBSTITUTE(SUBSTITUTE(SUBSTITUTE(SUBSTITUTE(UPPER($AE$3:$AG$20&amp;""),"⌢",""),"⌣",""),"⌵",""),"－",""),"-","")," ",""),"　","")=UPPER($E28&amp;"")&amp;"TP"))*3+SUMPRODUCT(--(SUBSTITUTE(SUBSTITUTE(SUBSTITUTE(SUBSTITUTE(SUBSTITUTE(SUBSTITUTE(SUBSTITUTE(UPPER($AE$3:$AG$20&amp;""),"⌢",""),"⌣",""),"⌵",""),"－",""),"-","")," ",""),"　","")="TP"&amp;UPPER($E28&amp;"")))*3)</f>
        <v>0</v>
      </c>
      <c r="B28" s="58"/>
      <c r="C28" s="58"/>
      <c r="D28" s="276"/>
      <c r="E28" s="166"/>
      <c r="F28" s="174"/>
      <c r="G28" s="172"/>
      <c r="H28" s="173"/>
      <c r="I28" s="76"/>
      <c r="J28" s="8"/>
      <c r="K28" s="172"/>
      <c r="L28" s="173"/>
      <c r="M28" s="76"/>
      <c r="N28" s="8"/>
      <c r="O28" s="172"/>
      <c r="P28" s="173"/>
      <c r="Q28" s="76"/>
      <c r="R28" s="8"/>
      <c r="S28" s="172"/>
      <c r="T28" s="173"/>
      <c r="U28" s="76"/>
      <c r="V28" s="8"/>
      <c r="W28" s="172"/>
      <c r="X28" s="173"/>
      <c r="Y28" s="76"/>
      <c r="Z28" s="8"/>
      <c r="AA28" s="172"/>
      <c r="AB28" s="173"/>
      <c r="AC28" s="76"/>
      <c r="AD28" s="8"/>
      <c r="AE28" s="173"/>
      <c r="AF28" s="173"/>
      <c r="AG28" s="76"/>
      <c r="AH28" s="8"/>
      <c r="AI28" s="44">
        <f t="shared" si="16"/>
        <v>0</v>
      </c>
      <c r="AJ28" s="44">
        <f>SUMPRODUCT(--(SUBSTITUTE(SUBSTITUTE(SUBSTITUTE(SUBSTITUTE(SUBSTITUTE(SUBSTITUTE(SUBSTITUTE(UPPER(G28:AG28&amp;""),"⌢",""),"⌣",""),"⌵",""),"－",""),"-","")," ",""),"　","")="R"))+SUMPRODUCT(--(SUBSTITUTE(SUBSTITUTE(SUBSTITUTE(SUBSTITUTE(SUBSTITUTE(SUBSTITUTE(SUBSTITUTE(UPPER(G28:AG28&amp;""),"⌢",""),"⌣",""),"⌵",""),"－",""),"-","")," ",""),"　","")="HR"))*2</f>
        <v>0</v>
      </c>
      <c r="AK28" s="44">
        <f t="shared" si="18"/>
        <v>0</v>
      </c>
      <c r="AL28" s="44">
        <f>$A28</f>
        <v>0</v>
      </c>
      <c r="AM28" s="66"/>
      <c r="AO28" s="52">
        <v>39</v>
      </c>
      <c r="AP28" s="52" t="str">
        <v>郭亦倫</v>
      </c>
      <c r="AQ28" s="73">
        <f>SUMIF($F$23:$F$40,AP28,$AI$23:$AI$40)+SUMIF($F$23:$F$40,AP28&amp;" DF",$AI$23:$AI$40)+SUMIF($F$23:$F$40,AP28&amp;"DF",$AI$23:$AI$40)</f>
        <v>4</v>
      </c>
      <c r="AR28" s="73">
        <f>SUMIF($F$23:$F$40,AP28,$AJ$23:$AJ$40)+SUMIF($F$23:$F$40,AP28&amp;" DF",$AJ$23:$AJ$40)+SUMIF($F$23:$F$40,AP28&amp;"DF",$AJ$23:$AJ$40)</f>
        <v>0</v>
      </c>
      <c r="AS28" s="73">
        <f>SUMIF($F$23:$F$40,AP28,$AK$23:$AK$40)+SUMIF($F$23:$F$40,AP28&amp;" DF",$AK$23:$AK$40)+SUMIF($F$23:$F$40,AP28&amp;"DF",$AK$23:$AK$40)</f>
        <v>4</v>
      </c>
      <c r="AT28" s="73">
        <f>SUMIF($F$23:$F$40,AP28,$AL$23:$AL$40)+SUMIF($F$23:$F$40,AP28&amp;" DF",$AL$23:$AL$40)+SUMIF($F$23:$F$40,AP28&amp;"DF",$AL$23:$AL$40)</f>
        <v>2</v>
      </c>
      <c r="AW28" s="1"/>
    </row>
    <row r="29" spans="1:54" ht="15" customHeight="1">
      <c r="A29" s="58">
        <f>IF($E29="",0,SUMPRODUCT(--(SUBSTITUTE(SUBSTITUTE(SUBSTITUTE(SUBSTITUTE(SUBSTITUTE(SUBSTITUTE(SUBSTITUTE(UPPER($G$3:$I$20&amp;""),"⌢",""),"⌣",""),"⌵",""),"－",""),"-","")," ",""),"　","")=UPPER($E29&amp;"")))+SUMPRODUCT(--(SUBSTITUTE(SUBSTITUTE(SUBSTITUTE(SUBSTITUTE(SUBSTITUTE(SUBSTITUTE(SUBSTITUTE(UPPER($G$3:$I$20&amp;""),"⌢",""),"⌣",""),"⌵",""),"－",""),"-","")," ",""),"　","")=UPPER($E29&amp;"")&amp;"DP"))*2+SUMPRODUCT(--(SUBSTITUTE(SUBSTITUTE(SUBSTITUTE(SUBSTITUTE(SUBSTITUTE(SUBSTITUTE(SUBSTITUTE(UPPER($G$3:$I$20&amp;""),"⌢",""),"⌣",""),"⌵",""),"－",""),"-","")," ",""),"　","")="DP"&amp;UPPER($E29&amp;"")))*2+SUMPRODUCT(--(SUBSTITUTE(SUBSTITUTE(SUBSTITUTE(SUBSTITUTE(SUBSTITUTE(SUBSTITUTE(SUBSTITUTE(UPPER($G$3:$I$20&amp;""),"⌢",""),"⌣",""),"⌵",""),"－",""),"-","")," ",""),"　","")=UPPER($E29&amp;"")&amp;"TP"))*3+SUMPRODUCT(--(SUBSTITUTE(SUBSTITUTE(SUBSTITUTE(SUBSTITUTE(SUBSTITUTE(SUBSTITUTE(SUBSTITUTE(UPPER($G$3:$I$20&amp;""),"⌢",""),"⌣",""),"⌵",""),"－",""),"-","")," ",""),"　","")="TP"&amp;UPPER($E29&amp;"")))*3+SUMPRODUCT(--(SUBSTITUTE(SUBSTITUTE(SUBSTITUTE(SUBSTITUTE(SUBSTITUTE(SUBSTITUTE(SUBSTITUTE(UPPER($K$3:$M$20&amp;""),"⌢",""),"⌣",""),"⌵",""),"－",""),"-","")," ",""),"　","")=UPPER($E29&amp;"")))+SUMPRODUCT(--(SUBSTITUTE(SUBSTITUTE(SUBSTITUTE(SUBSTITUTE(SUBSTITUTE(SUBSTITUTE(SUBSTITUTE(UPPER($K$3:$M$20&amp;""),"⌢",""),"⌣",""),"⌵",""),"－",""),"-","")," ",""),"　","")=UPPER($E29&amp;"")&amp;"DP"))*2+SUMPRODUCT(--(SUBSTITUTE(SUBSTITUTE(SUBSTITUTE(SUBSTITUTE(SUBSTITUTE(SUBSTITUTE(SUBSTITUTE(UPPER($K$3:$M$20&amp;""),"⌢",""),"⌣",""),"⌵",""),"－",""),"-","")," ",""),"　","")="DP"&amp;UPPER($E29&amp;"")))*2+SUMPRODUCT(--(SUBSTITUTE(SUBSTITUTE(SUBSTITUTE(SUBSTITUTE(SUBSTITUTE(SUBSTITUTE(SUBSTITUTE(UPPER($K$3:$M$20&amp;""),"⌢",""),"⌣",""),"⌵",""),"－",""),"-","")," ",""),"　","")=UPPER($E29&amp;"")&amp;"TP"))*3+SUMPRODUCT(--(SUBSTITUTE(SUBSTITUTE(SUBSTITUTE(SUBSTITUTE(SUBSTITUTE(SUBSTITUTE(SUBSTITUTE(UPPER($K$3:$M$20&amp;""),"⌢",""),"⌣",""),"⌵",""),"－",""),"-","")," ",""),"　","")="TP"&amp;UPPER($E29&amp;"")))*3+SUMPRODUCT(--(SUBSTITUTE(SUBSTITUTE(SUBSTITUTE(SUBSTITUTE(SUBSTITUTE(SUBSTITUTE(SUBSTITUTE(UPPER($O$3:$Q$20&amp;""),"⌢",""),"⌣",""),"⌵",""),"－",""),"-","")," ",""),"　","")=UPPER($E29&amp;"")))+SUMPRODUCT(--(SUBSTITUTE(SUBSTITUTE(SUBSTITUTE(SUBSTITUTE(SUBSTITUTE(SUBSTITUTE(SUBSTITUTE(UPPER($O$3:$Q$20&amp;""),"⌢",""),"⌣",""),"⌵",""),"－",""),"-","")," ",""),"　","")=UPPER($E29&amp;"")&amp;"DP"))*2+SUMPRODUCT(--(SUBSTITUTE(SUBSTITUTE(SUBSTITUTE(SUBSTITUTE(SUBSTITUTE(SUBSTITUTE(SUBSTITUTE(UPPER($O$3:$Q$20&amp;""),"⌢",""),"⌣",""),"⌵",""),"－",""),"-","")," ",""),"　","")="DP"&amp;UPPER($E29&amp;"")))*2+SUMPRODUCT(--(SUBSTITUTE(SUBSTITUTE(SUBSTITUTE(SUBSTITUTE(SUBSTITUTE(SUBSTITUTE(SUBSTITUTE(UPPER($O$3:$Q$20&amp;""),"⌢",""),"⌣",""),"⌵",""),"－",""),"-","")," ",""),"　","")=UPPER($E29&amp;"")&amp;"TP"))*3+SUMPRODUCT(--(SUBSTITUTE(SUBSTITUTE(SUBSTITUTE(SUBSTITUTE(SUBSTITUTE(SUBSTITUTE(SUBSTITUTE(UPPER($O$3:$Q$20&amp;""),"⌢",""),"⌣",""),"⌵",""),"－",""),"-","")," ",""),"　","")="TP"&amp;UPPER($E29&amp;"")))*3+SUMPRODUCT(--(SUBSTITUTE(SUBSTITUTE(SUBSTITUTE(SUBSTITUTE(SUBSTITUTE(SUBSTITUTE(SUBSTITUTE(UPPER($S$3:$U$20&amp;""),"⌢",""),"⌣",""),"⌵",""),"－",""),"-","")," ",""),"　","")=UPPER($E29&amp;"")))+SUMPRODUCT(--(SUBSTITUTE(SUBSTITUTE(SUBSTITUTE(SUBSTITUTE(SUBSTITUTE(SUBSTITUTE(SUBSTITUTE(UPPER($S$3:$U$20&amp;""),"⌢",""),"⌣",""),"⌵",""),"－",""),"-","")," ",""),"　","")=UPPER($E29&amp;"")&amp;"DP"))*2+SUMPRODUCT(--(SUBSTITUTE(SUBSTITUTE(SUBSTITUTE(SUBSTITUTE(SUBSTITUTE(SUBSTITUTE(SUBSTITUTE(UPPER($S$3:$U$20&amp;""),"⌢",""),"⌣",""),"⌵",""),"－",""),"-","")," ",""),"　","")="DP"&amp;UPPER($E29&amp;"")))*2+SUMPRODUCT(--(SUBSTITUTE(SUBSTITUTE(SUBSTITUTE(SUBSTITUTE(SUBSTITUTE(SUBSTITUTE(SUBSTITUTE(UPPER($S$3:$U$20&amp;""),"⌢",""),"⌣",""),"⌵",""),"－",""),"-","")," ",""),"　","")=UPPER($E29&amp;"")&amp;"TP"))*3+SUMPRODUCT(--(SUBSTITUTE(SUBSTITUTE(SUBSTITUTE(SUBSTITUTE(SUBSTITUTE(SUBSTITUTE(SUBSTITUTE(UPPER($S$3:$U$20&amp;""),"⌢",""),"⌣",""),"⌵",""),"－",""),"-","")," ",""),"　","")="TP"&amp;UPPER($E29&amp;"")))*3+SUMPRODUCT(--(SUBSTITUTE(SUBSTITUTE(SUBSTITUTE(SUBSTITUTE(SUBSTITUTE(SUBSTITUTE(SUBSTITUTE(UPPER($W$3:$Y$20&amp;""),"⌢",""),"⌣",""),"⌵",""),"－",""),"-","")," ",""),"　","")=UPPER($E29&amp;"")))+SUMPRODUCT(--(SUBSTITUTE(SUBSTITUTE(SUBSTITUTE(SUBSTITUTE(SUBSTITUTE(SUBSTITUTE(SUBSTITUTE(UPPER($W$3:$Y$20&amp;""),"⌢",""),"⌣",""),"⌵",""),"－",""),"-","")," ",""),"　","")=UPPER($E29&amp;"")&amp;"DP"))*2+SUMPRODUCT(--(SUBSTITUTE(SUBSTITUTE(SUBSTITUTE(SUBSTITUTE(SUBSTITUTE(SUBSTITUTE(SUBSTITUTE(UPPER($W$3:$Y$20&amp;""),"⌢",""),"⌣",""),"⌵",""),"－",""),"-","")," ",""),"　","")="DP"&amp;UPPER($E29&amp;"")))*2+SUMPRODUCT(--(SUBSTITUTE(SUBSTITUTE(SUBSTITUTE(SUBSTITUTE(SUBSTITUTE(SUBSTITUTE(SUBSTITUTE(UPPER($W$3:$Y$20&amp;""),"⌢",""),"⌣",""),"⌵",""),"－",""),"-","")," ",""),"　","")=UPPER($E29&amp;"")&amp;"TP"))*3+SUMPRODUCT(--(SUBSTITUTE(SUBSTITUTE(SUBSTITUTE(SUBSTITUTE(SUBSTITUTE(SUBSTITUTE(SUBSTITUTE(UPPER($W$3:$Y$20&amp;""),"⌢",""),"⌣",""),"⌵",""),"－",""),"-","")," ",""),"　","")="TP"&amp;UPPER($E29&amp;"")))*3+SUMPRODUCT(--(SUBSTITUTE(SUBSTITUTE(SUBSTITUTE(SUBSTITUTE(SUBSTITUTE(SUBSTITUTE(SUBSTITUTE(UPPER($AA$3:$AC$20&amp;""),"⌢",""),"⌣",""),"⌵",""),"－",""),"-","")," ",""),"　","")=UPPER($E29&amp;"")))+SUMPRODUCT(--(SUBSTITUTE(SUBSTITUTE(SUBSTITUTE(SUBSTITUTE(SUBSTITUTE(SUBSTITUTE(SUBSTITUTE(UPPER($AA$3:$AC$20&amp;""),"⌢",""),"⌣",""),"⌵",""),"－",""),"-","")," ",""),"　","")=UPPER($E29&amp;"")&amp;"DP"))*2+SUMPRODUCT(--(SUBSTITUTE(SUBSTITUTE(SUBSTITUTE(SUBSTITUTE(SUBSTITUTE(SUBSTITUTE(SUBSTITUTE(UPPER($AA$3:$AC$20&amp;""),"⌢",""),"⌣",""),"⌵",""),"－",""),"-","")," ",""),"　","")="DP"&amp;UPPER($E29&amp;"")))*2+SUMPRODUCT(--(SUBSTITUTE(SUBSTITUTE(SUBSTITUTE(SUBSTITUTE(SUBSTITUTE(SUBSTITUTE(SUBSTITUTE(UPPER($AA$3:$AC$20&amp;""),"⌢",""),"⌣",""),"⌵",""),"－",""),"-","")," ",""),"　","")=UPPER($E29&amp;"")&amp;"TP"))*3+SUMPRODUCT(--(SUBSTITUTE(SUBSTITUTE(SUBSTITUTE(SUBSTITUTE(SUBSTITUTE(SUBSTITUTE(SUBSTITUTE(UPPER($AA$3:$AC$20&amp;""),"⌢",""),"⌣",""),"⌵",""),"－",""),"-","")," ",""),"　","")="TP"&amp;UPPER($E29&amp;"")))*3+SUMPRODUCT(--(SUBSTITUTE(SUBSTITUTE(SUBSTITUTE(SUBSTITUTE(SUBSTITUTE(SUBSTITUTE(SUBSTITUTE(UPPER($AE$3:$AG$20&amp;""),"⌢",""),"⌣",""),"⌵",""),"－",""),"-","")," ",""),"　","")=UPPER($E29&amp;"")))+SUMPRODUCT(--(SUBSTITUTE(SUBSTITUTE(SUBSTITUTE(SUBSTITUTE(SUBSTITUTE(SUBSTITUTE(SUBSTITUTE(UPPER($AE$3:$AG$20&amp;""),"⌢",""),"⌣",""),"⌵",""),"－",""),"-","")," ",""),"　","")=UPPER($E29&amp;"")&amp;"DP"))*2+SUMPRODUCT(--(SUBSTITUTE(SUBSTITUTE(SUBSTITUTE(SUBSTITUTE(SUBSTITUTE(SUBSTITUTE(SUBSTITUTE(UPPER($AE$3:$AG$20&amp;""),"⌢",""),"⌣",""),"⌵",""),"－",""),"-","")," ",""),"　","")="DP"&amp;UPPER($E29&amp;"")))*2+SUMPRODUCT(--(SUBSTITUTE(SUBSTITUTE(SUBSTITUTE(SUBSTITUTE(SUBSTITUTE(SUBSTITUTE(SUBSTITUTE(UPPER($AE$3:$AG$20&amp;""),"⌢",""),"⌣",""),"⌵",""),"－",""),"-","")," ",""),"　","")=UPPER($E29&amp;"")&amp;"TP"))*3+SUMPRODUCT(--(SUBSTITUTE(SUBSTITUTE(SUBSTITUTE(SUBSTITUTE(SUBSTITUTE(SUBSTITUTE(SUBSTITUTE(UPPER($AE$3:$AG$20&amp;""),"⌢",""),"⌣",""),"⌵",""),"－",""),"-","")," ",""),"　","")="TP"&amp;UPPER($E29&amp;"")))*3)</f>
        <v>1</v>
      </c>
      <c r="B29" s="58"/>
      <c r="C29" s="58"/>
      <c r="D29" s="274">
        <v>3</v>
      </c>
      <c r="E29" s="166">
        <v>0</v>
      </c>
      <c r="F29" s="174" t="s">
        <v>88</v>
      </c>
      <c r="G29" s="175" t="inlineStr">
        <is>
          <t>R ⌢</t>
        </is>
      </c>
      <c r="H29" s="176"/>
      <c r="I29" s="77"/>
      <c r="J29" s="8"/>
      <c r="K29" s="175"/>
      <c r="L29" s="176"/>
      <c r="M29" s="77"/>
      <c r="N29" s="8"/>
      <c r="O29" s="175" t="inlineStr">
        <is>
          <t>R ⌣</t>
        </is>
      </c>
      <c r="P29" s="176"/>
      <c r="Q29" s="77"/>
      <c r="R29" s="8"/>
      <c r="S29" s="175" t="inlineStr">
        <is>
          <t>131 ⌣</t>
        </is>
      </c>
      <c r="T29" s="176"/>
      <c r="U29" s="77"/>
      <c r="V29" s="8"/>
      <c r="W29" s="175"/>
      <c r="X29" s="176"/>
      <c r="Y29" s="77"/>
      <c r="Z29" s="8"/>
      <c r="AA29" s="175" t="inlineStr">
        <is>
          <t>R －</t>
        </is>
      </c>
      <c r="AB29" s="176"/>
      <c r="AC29" s="77"/>
      <c r="AD29" s="8"/>
      <c r="AE29" s="176"/>
      <c r="AF29" s="176"/>
      <c r="AG29" s="77"/>
      <c r="AH29" s="8"/>
      <c r="AI29" s="44">
        <f t="shared" si="16"/>
        <v>4</v>
      </c>
      <c r="AJ29" s="44">
        <f>SUMPRODUCT(--(SUBSTITUTE(SUBSTITUTE(SUBSTITUTE(SUBSTITUTE(SUBSTITUTE(SUBSTITUTE(SUBSTITUTE(UPPER(G29:AG29&amp;""),"⌢",""),"⌣",""),"⌵",""),"－",""),"-","")," ",""),"　","")="R"))+SUMPRODUCT(--(SUBSTITUTE(SUBSTITUTE(SUBSTITUTE(SUBSTITUTE(SUBSTITUTE(SUBSTITUTE(SUBSTITUTE(UPPER(G29:AG29&amp;""),"⌢",""),"⌣",""),"⌵",""),"－",""),"-","")," ",""),"　","")="HR"))*2</f>
        <v>3</v>
      </c>
      <c r="AK29" s="44">
        <f t="shared" si="18"/>
        <v>0</v>
      </c>
      <c r="AL29" s="44">
        <f>$A29</f>
        <v>1</v>
      </c>
      <c r="AM29" s="69"/>
      <c r="AO29" s="52">
        <v>37</v>
      </c>
      <c r="AP29" s="52" t="str">
        <v>古國偉</v>
      </c>
      <c r="AQ29" s="73">
        <f>SUMIF($F$23:$F$40,AP29,$AI$23:$AI$40)+SUMIF($F$23:$F$40,AP29&amp;" DF",$AI$23:$AI$40)+SUMIF($F$23:$F$40,AP29&amp;"DF",$AI$23:$AI$40)</f>
        <v>4</v>
      </c>
      <c r="AR29" s="73">
        <f>SUMIF($F$23:$F$40,AP29,$AJ$23:$AJ$40)+SUMIF($F$23:$F$40,AP29&amp;" DF",$AJ$23:$AJ$40)+SUMIF($F$23:$F$40,AP29&amp;"DF",$AJ$23:$AJ$40)</f>
        <v>2</v>
      </c>
      <c r="AS29" s="73">
        <f>SUMIF($F$23:$F$40,AP29,$AK$23:$AK$40)+SUMIF($F$23:$F$40,AP29&amp;" DF",$AK$23:$AK$40)+SUMIF($F$23:$F$40,AP29&amp;"DF",$AK$23:$AK$40)</f>
        <v>2</v>
      </c>
      <c r="AT29" s="73">
        <f>SUMIF($F$23:$F$40,AP29,$AL$23:$AL$40)+SUMIF($F$23:$F$40,AP29&amp;" DF",$AL$23:$AL$40)+SUMIF($F$23:$F$40,AP29&amp;"DF",$AL$23:$AL$40)</f>
        <v>1</v>
      </c>
      <c r="AW29" s="1"/>
    </row>
    <row r="30" spans="1:54" ht="15" customHeight="1">
      <c r="A30" s="58">
        <f>IF($E30="",0,SUMPRODUCT(--(SUBSTITUTE(SUBSTITUTE(SUBSTITUTE(SUBSTITUTE(SUBSTITUTE(SUBSTITUTE(SUBSTITUTE(UPPER($G$3:$I$20&amp;""),"⌢",""),"⌣",""),"⌵",""),"－",""),"-","")," ",""),"　","")=UPPER($E30&amp;"")))+SUMPRODUCT(--(SUBSTITUTE(SUBSTITUTE(SUBSTITUTE(SUBSTITUTE(SUBSTITUTE(SUBSTITUTE(SUBSTITUTE(UPPER($G$3:$I$20&amp;""),"⌢",""),"⌣",""),"⌵",""),"－",""),"-","")," ",""),"　","")=UPPER($E30&amp;"")&amp;"DP"))*2+SUMPRODUCT(--(SUBSTITUTE(SUBSTITUTE(SUBSTITUTE(SUBSTITUTE(SUBSTITUTE(SUBSTITUTE(SUBSTITUTE(UPPER($G$3:$I$20&amp;""),"⌢",""),"⌣",""),"⌵",""),"－",""),"-","")," ",""),"　","")="DP"&amp;UPPER($E30&amp;"")))*2+SUMPRODUCT(--(SUBSTITUTE(SUBSTITUTE(SUBSTITUTE(SUBSTITUTE(SUBSTITUTE(SUBSTITUTE(SUBSTITUTE(UPPER($G$3:$I$20&amp;""),"⌢",""),"⌣",""),"⌵",""),"－",""),"-","")," ",""),"　","")=UPPER($E30&amp;"")&amp;"TP"))*3+SUMPRODUCT(--(SUBSTITUTE(SUBSTITUTE(SUBSTITUTE(SUBSTITUTE(SUBSTITUTE(SUBSTITUTE(SUBSTITUTE(UPPER($G$3:$I$20&amp;""),"⌢",""),"⌣",""),"⌵",""),"－",""),"-","")," ",""),"　","")="TP"&amp;UPPER($E30&amp;"")))*3+SUMPRODUCT(--(SUBSTITUTE(SUBSTITUTE(SUBSTITUTE(SUBSTITUTE(SUBSTITUTE(SUBSTITUTE(SUBSTITUTE(UPPER($K$3:$M$20&amp;""),"⌢",""),"⌣",""),"⌵",""),"－",""),"-","")," ",""),"　","")=UPPER($E30&amp;"")))+SUMPRODUCT(--(SUBSTITUTE(SUBSTITUTE(SUBSTITUTE(SUBSTITUTE(SUBSTITUTE(SUBSTITUTE(SUBSTITUTE(UPPER($K$3:$M$20&amp;""),"⌢",""),"⌣",""),"⌵",""),"－",""),"-","")," ",""),"　","")=UPPER($E30&amp;"")&amp;"DP"))*2+SUMPRODUCT(--(SUBSTITUTE(SUBSTITUTE(SUBSTITUTE(SUBSTITUTE(SUBSTITUTE(SUBSTITUTE(SUBSTITUTE(UPPER($K$3:$M$20&amp;""),"⌢",""),"⌣",""),"⌵",""),"－",""),"-","")," ",""),"　","")="DP"&amp;UPPER($E30&amp;"")))*2+SUMPRODUCT(--(SUBSTITUTE(SUBSTITUTE(SUBSTITUTE(SUBSTITUTE(SUBSTITUTE(SUBSTITUTE(SUBSTITUTE(UPPER($K$3:$M$20&amp;""),"⌢",""),"⌣",""),"⌵",""),"－",""),"-","")," ",""),"　","")=UPPER($E30&amp;"")&amp;"TP"))*3+SUMPRODUCT(--(SUBSTITUTE(SUBSTITUTE(SUBSTITUTE(SUBSTITUTE(SUBSTITUTE(SUBSTITUTE(SUBSTITUTE(UPPER($K$3:$M$20&amp;""),"⌢",""),"⌣",""),"⌵",""),"－",""),"-","")," ",""),"　","")="TP"&amp;UPPER($E30&amp;"")))*3+SUMPRODUCT(--(SUBSTITUTE(SUBSTITUTE(SUBSTITUTE(SUBSTITUTE(SUBSTITUTE(SUBSTITUTE(SUBSTITUTE(UPPER($O$3:$Q$20&amp;""),"⌢",""),"⌣",""),"⌵",""),"－",""),"-","")," ",""),"　","")=UPPER($E30&amp;"")))+SUMPRODUCT(--(SUBSTITUTE(SUBSTITUTE(SUBSTITUTE(SUBSTITUTE(SUBSTITUTE(SUBSTITUTE(SUBSTITUTE(UPPER($O$3:$Q$20&amp;""),"⌢",""),"⌣",""),"⌵",""),"－",""),"-","")," ",""),"　","")=UPPER($E30&amp;"")&amp;"DP"))*2+SUMPRODUCT(--(SUBSTITUTE(SUBSTITUTE(SUBSTITUTE(SUBSTITUTE(SUBSTITUTE(SUBSTITUTE(SUBSTITUTE(UPPER($O$3:$Q$20&amp;""),"⌢",""),"⌣",""),"⌵",""),"－",""),"-","")," ",""),"　","")="DP"&amp;UPPER($E30&amp;"")))*2+SUMPRODUCT(--(SUBSTITUTE(SUBSTITUTE(SUBSTITUTE(SUBSTITUTE(SUBSTITUTE(SUBSTITUTE(SUBSTITUTE(UPPER($O$3:$Q$20&amp;""),"⌢",""),"⌣",""),"⌵",""),"－",""),"-","")," ",""),"　","")=UPPER($E30&amp;"")&amp;"TP"))*3+SUMPRODUCT(--(SUBSTITUTE(SUBSTITUTE(SUBSTITUTE(SUBSTITUTE(SUBSTITUTE(SUBSTITUTE(SUBSTITUTE(UPPER($O$3:$Q$20&amp;""),"⌢",""),"⌣",""),"⌵",""),"－",""),"-","")," ",""),"　","")="TP"&amp;UPPER($E30&amp;"")))*3+SUMPRODUCT(--(SUBSTITUTE(SUBSTITUTE(SUBSTITUTE(SUBSTITUTE(SUBSTITUTE(SUBSTITUTE(SUBSTITUTE(UPPER($S$3:$U$20&amp;""),"⌢",""),"⌣",""),"⌵",""),"－",""),"-","")," ",""),"　","")=UPPER($E30&amp;"")))+SUMPRODUCT(--(SUBSTITUTE(SUBSTITUTE(SUBSTITUTE(SUBSTITUTE(SUBSTITUTE(SUBSTITUTE(SUBSTITUTE(UPPER($S$3:$U$20&amp;""),"⌢",""),"⌣",""),"⌵",""),"－",""),"-","")," ",""),"　","")=UPPER($E30&amp;"")&amp;"DP"))*2+SUMPRODUCT(--(SUBSTITUTE(SUBSTITUTE(SUBSTITUTE(SUBSTITUTE(SUBSTITUTE(SUBSTITUTE(SUBSTITUTE(UPPER($S$3:$U$20&amp;""),"⌢",""),"⌣",""),"⌵",""),"－",""),"-","")," ",""),"　","")="DP"&amp;UPPER($E30&amp;"")))*2+SUMPRODUCT(--(SUBSTITUTE(SUBSTITUTE(SUBSTITUTE(SUBSTITUTE(SUBSTITUTE(SUBSTITUTE(SUBSTITUTE(UPPER($S$3:$U$20&amp;""),"⌢",""),"⌣",""),"⌵",""),"－",""),"-","")," ",""),"　","")=UPPER($E30&amp;"")&amp;"TP"))*3+SUMPRODUCT(--(SUBSTITUTE(SUBSTITUTE(SUBSTITUTE(SUBSTITUTE(SUBSTITUTE(SUBSTITUTE(SUBSTITUTE(UPPER($S$3:$U$20&amp;""),"⌢",""),"⌣",""),"⌵",""),"－",""),"-","")," ",""),"　","")="TP"&amp;UPPER($E30&amp;"")))*3+SUMPRODUCT(--(SUBSTITUTE(SUBSTITUTE(SUBSTITUTE(SUBSTITUTE(SUBSTITUTE(SUBSTITUTE(SUBSTITUTE(UPPER($W$3:$Y$20&amp;""),"⌢",""),"⌣",""),"⌵",""),"－",""),"-","")," ",""),"　","")=UPPER($E30&amp;"")))+SUMPRODUCT(--(SUBSTITUTE(SUBSTITUTE(SUBSTITUTE(SUBSTITUTE(SUBSTITUTE(SUBSTITUTE(SUBSTITUTE(UPPER($W$3:$Y$20&amp;""),"⌢",""),"⌣",""),"⌵",""),"－",""),"-","")," ",""),"　","")=UPPER($E30&amp;"")&amp;"DP"))*2+SUMPRODUCT(--(SUBSTITUTE(SUBSTITUTE(SUBSTITUTE(SUBSTITUTE(SUBSTITUTE(SUBSTITUTE(SUBSTITUTE(UPPER($W$3:$Y$20&amp;""),"⌢",""),"⌣",""),"⌵",""),"－",""),"-","")," ",""),"　","")="DP"&amp;UPPER($E30&amp;"")))*2+SUMPRODUCT(--(SUBSTITUTE(SUBSTITUTE(SUBSTITUTE(SUBSTITUTE(SUBSTITUTE(SUBSTITUTE(SUBSTITUTE(UPPER($W$3:$Y$20&amp;""),"⌢",""),"⌣",""),"⌵",""),"－",""),"-","")," ",""),"　","")=UPPER($E30&amp;"")&amp;"TP"))*3+SUMPRODUCT(--(SUBSTITUTE(SUBSTITUTE(SUBSTITUTE(SUBSTITUTE(SUBSTITUTE(SUBSTITUTE(SUBSTITUTE(UPPER($W$3:$Y$20&amp;""),"⌢",""),"⌣",""),"⌵",""),"－",""),"-","")," ",""),"　","")="TP"&amp;UPPER($E30&amp;"")))*3+SUMPRODUCT(--(SUBSTITUTE(SUBSTITUTE(SUBSTITUTE(SUBSTITUTE(SUBSTITUTE(SUBSTITUTE(SUBSTITUTE(UPPER($AA$3:$AC$20&amp;""),"⌢",""),"⌣",""),"⌵",""),"－",""),"-","")," ",""),"　","")=UPPER($E30&amp;"")))+SUMPRODUCT(--(SUBSTITUTE(SUBSTITUTE(SUBSTITUTE(SUBSTITUTE(SUBSTITUTE(SUBSTITUTE(SUBSTITUTE(UPPER($AA$3:$AC$20&amp;""),"⌢",""),"⌣",""),"⌵",""),"－",""),"-","")," ",""),"　","")=UPPER($E30&amp;"")&amp;"DP"))*2+SUMPRODUCT(--(SUBSTITUTE(SUBSTITUTE(SUBSTITUTE(SUBSTITUTE(SUBSTITUTE(SUBSTITUTE(SUBSTITUTE(UPPER($AA$3:$AC$20&amp;""),"⌢",""),"⌣",""),"⌵",""),"－",""),"-","")," ",""),"　","")="DP"&amp;UPPER($E30&amp;"")))*2+SUMPRODUCT(--(SUBSTITUTE(SUBSTITUTE(SUBSTITUTE(SUBSTITUTE(SUBSTITUTE(SUBSTITUTE(SUBSTITUTE(UPPER($AA$3:$AC$20&amp;""),"⌢",""),"⌣",""),"⌵",""),"－",""),"-","")," ",""),"　","")=UPPER($E30&amp;"")&amp;"TP"))*3+SUMPRODUCT(--(SUBSTITUTE(SUBSTITUTE(SUBSTITUTE(SUBSTITUTE(SUBSTITUTE(SUBSTITUTE(SUBSTITUTE(UPPER($AA$3:$AC$20&amp;""),"⌢",""),"⌣",""),"⌵",""),"－",""),"-","")," ",""),"　","")="TP"&amp;UPPER($E30&amp;"")))*3+SUMPRODUCT(--(SUBSTITUTE(SUBSTITUTE(SUBSTITUTE(SUBSTITUTE(SUBSTITUTE(SUBSTITUTE(SUBSTITUTE(UPPER($AE$3:$AG$20&amp;""),"⌢",""),"⌣",""),"⌵",""),"－",""),"-","")," ",""),"　","")=UPPER($E30&amp;"")))+SUMPRODUCT(--(SUBSTITUTE(SUBSTITUTE(SUBSTITUTE(SUBSTITUTE(SUBSTITUTE(SUBSTITUTE(SUBSTITUTE(UPPER($AE$3:$AG$20&amp;""),"⌢",""),"⌣",""),"⌵",""),"－",""),"-","")," ",""),"　","")=UPPER($E30&amp;"")&amp;"DP"))*2+SUMPRODUCT(--(SUBSTITUTE(SUBSTITUTE(SUBSTITUTE(SUBSTITUTE(SUBSTITUTE(SUBSTITUTE(SUBSTITUTE(UPPER($AE$3:$AG$20&amp;""),"⌢",""),"⌣",""),"⌵",""),"－",""),"-","")," ",""),"　","")="DP"&amp;UPPER($E30&amp;"")))*2+SUMPRODUCT(--(SUBSTITUTE(SUBSTITUTE(SUBSTITUTE(SUBSTITUTE(SUBSTITUTE(SUBSTITUTE(SUBSTITUTE(UPPER($AE$3:$AG$20&amp;""),"⌢",""),"⌣",""),"⌵",""),"－",""),"-","")," ",""),"　","")=UPPER($E30&amp;"")&amp;"TP"))*3+SUMPRODUCT(--(SUBSTITUTE(SUBSTITUTE(SUBSTITUTE(SUBSTITUTE(SUBSTITUTE(SUBSTITUTE(SUBSTITUTE(UPPER($AE$3:$AG$20&amp;""),"⌢",""),"⌣",""),"⌵",""),"－",""),"-","")," ",""),"　","")="TP"&amp;UPPER($E30&amp;"")))*3)</f>
        <v>0</v>
      </c>
      <c r="B30" s="58"/>
      <c r="C30" s="58"/>
      <c r="D30" s="275"/>
      <c r="E30" s="166"/>
      <c r="F30" s="169"/>
      <c r="G30" s="170"/>
      <c r="H30" s="171"/>
      <c r="I30" s="75"/>
      <c r="J30" s="8"/>
      <c r="K30" s="170"/>
      <c r="L30" s="171"/>
      <c r="M30" s="75"/>
      <c r="N30" s="8"/>
      <c r="O30" s="170"/>
      <c r="P30" s="171"/>
      <c r="Q30" s="75"/>
      <c r="R30" s="8"/>
      <c r="S30" s="170"/>
      <c r="T30" s="171"/>
      <c r="U30" s="75"/>
      <c r="V30" s="8"/>
      <c r="W30" s="170"/>
      <c r="X30" s="171"/>
      <c r="Y30" s="75"/>
      <c r="Z30" s="8"/>
      <c r="AA30" s="170"/>
      <c r="AB30" s="171"/>
      <c r="AC30" s="75"/>
      <c r="AD30" s="8"/>
      <c r="AE30" s="171"/>
      <c r="AF30" s="171"/>
      <c r="AG30" s="75"/>
      <c r="AH30" s="8"/>
      <c r="AI30" s="44">
        <f t="shared" si="16"/>
        <v>0</v>
      </c>
      <c r="AJ30" s="44">
        <f>SUMPRODUCT(--(SUBSTITUTE(SUBSTITUTE(SUBSTITUTE(SUBSTITUTE(SUBSTITUTE(SUBSTITUTE(SUBSTITUTE(UPPER(G30:AG30&amp;""),"⌢",""),"⌣",""),"⌵",""),"－",""),"-","")," ",""),"　","")="R"))+SUMPRODUCT(--(SUBSTITUTE(SUBSTITUTE(SUBSTITUTE(SUBSTITUTE(SUBSTITUTE(SUBSTITUTE(SUBSTITUTE(UPPER(G30:AG30&amp;""),"⌢",""),"⌣",""),"⌵",""),"－",""),"-","")," ",""),"　","")="HR"))*2</f>
        <v>0</v>
      </c>
      <c r="AK30" s="44">
        <f t="shared" si="18"/>
        <v>0</v>
      </c>
      <c r="AL30" s="44">
        <f>$A30</f>
        <v>0</v>
      </c>
      <c r="AM30" s="68" t="s">
        <v>9</v>
      </c>
      <c r="AO30" s="52">
        <v>58</v>
      </c>
      <c r="AP30" s="52" t="str">
        <v>蔡孟洵</v>
      </c>
      <c r="AQ30" s="73">
        <f>SUMIF($F$23:$F$40,AP30,$AI$23:$AI$40)+SUMIF($F$23:$F$40,AP30&amp;" DF",$AI$23:$AI$40)+SUMIF($F$23:$F$40,AP30&amp;"DF",$AI$23:$AI$40)</f>
        <v>3</v>
      </c>
      <c r="AR30" s="73">
        <f>SUMIF($F$23:$F$40,AP30,$AJ$23:$AJ$40)+SUMIF($F$23:$F$40,AP30&amp;" DF",$AJ$23:$AJ$40)+SUMIF($F$23:$F$40,AP30&amp;"DF",$AJ$23:$AJ$40)</f>
        <v>0</v>
      </c>
      <c r="AS30" s="73">
        <f>SUMIF($F$23:$F$40,AP30,$AK$23:$AK$40)+SUMIF($F$23:$F$40,AP30&amp;" DF",$AK$23:$AK$40)+SUMIF($F$23:$F$40,AP30&amp;"DF",$AK$23:$AK$40)</f>
        <v>1</v>
      </c>
      <c r="AT30" s="73">
        <f>SUMIF($F$23:$F$40,AP30,$AL$23:$AL$40)+SUMIF($F$23:$F$40,AP30&amp;" DF",$AL$23:$AL$40)+SUMIF($F$23:$F$40,AP30&amp;"DF",$AL$23:$AL$40)</f>
        <v>0</v>
      </c>
      <c r="AW30" s="1"/>
    </row>
    <row r="31" spans="1:54" ht="15" customHeight="1">
      <c r="A31" s="58">
        <f>IF($E31="",0,SUMPRODUCT(--(SUBSTITUTE(SUBSTITUTE(SUBSTITUTE(SUBSTITUTE(SUBSTITUTE(SUBSTITUTE(SUBSTITUTE(UPPER($G$3:$I$20&amp;""),"⌢",""),"⌣",""),"⌵",""),"－",""),"-","")," ",""),"　","")=UPPER($E31&amp;"")))+SUMPRODUCT(--(SUBSTITUTE(SUBSTITUTE(SUBSTITUTE(SUBSTITUTE(SUBSTITUTE(SUBSTITUTE(SUBSTITUTE(UPPER($G$3:$I$20&amp;""),"⌢",""),"⌣",""),"⌵",""),"－",""),"-","")," ",""),"　","")=UPPER($E31&amp;"")&amp;"DP"))*2+SUMPRODUCT(--(SUBSTITUTE(SUBSTITUTE(SUBSTITUTE(SUBSTITUTE(SUBSTITUTE(SUBSTITUTE(SUBSTITUTE(UPPER($G$3:$I$20&amp;""),"⌢",""),"⌣",""),"⌵",""),"－",""),"-","")," ",""),"　","")="DP"&amp;UPPER($E31&amp;"")))*2+SUMPRODUCT(--(SUBSTITUTE(SUBSTITUTE(SUBSTITUTE(SUBSTITUTE(SUBSTITUTE(SUBSTITUTE(SUBSTITUTE(UPPER($G$3:$I$20&amp;""),"⌢",""),"⌣",""),"⌵",""),"－",""),"-","")," ",""),"　","")=UPPER($E31&amp;"")&amp;"TP"))*3+SUMPRODUCT(--(SUBSTITUTE(SUBSTITUTE(SUBSTITUTE(SUBSTITUTE(SUBSTITUTE(SUBSTITUTE(SUBSTITUTE(UPPER($G$3:$I$20&amp;""),"⌢",""),"⌣",""),"⌵",""),"－",""),"-","")," ",""),"　","")="TP"&amp;UPPER($E31&amp;"")))*3+SUMPRODUCT(--(SUBSTITUTE(SUBSTITUTE(SUBSTITUTE(SUBSTITUTE(SUBSTITUTE(SUBSTITUTE(SUBSTITUTE(UPPER($K$3:$M$20&amp;""),"⌢",""),"⌣",""),"⌵",""),"－",""),"-","")," ",""),"　","")=UPPER($E31&amp;"")))+SUMPRODUCT(--(SUBSTITUTE(SUBSTITUTE(SUBSTITUTE(SUBSTITUTE(SUBSTITUTE(SUBSTITUTE(SUBSTITUTE(UPPER($K$3:$M$20&amp;""),"⌢",""),"⌣",""),"⌵",""),"－",""),"-","")," ",""),"　","")=UPPER($E31&amp;"")&amp;"DP"))*2+SUMPRODUCT(--(SUBSTITUTE(SUBSTITUTE(SUBSTITUTE(SUBSTITUTE(SUBSTITUTE(SUBSTITUTE(SUBSTITUTE(UPPER($K$3:$M$20&amp;""),"⌢",""),"⌣",""),"⌵",""),"－",""),"-","")," ",""),"　","")="DP"&amp;UPPER($E31&amp;"")))*2+SUMPRODUCT(--(SUBSTITUTE(SUBSTITUTE(SUBSTITUTE(SUBSTITUTE(SUBSTITUTE(SUBSTITUTE(SUBSTITUTE(UPPER($K$3:$M$20&amp;""),"⌢",""),"⌣",""),"⌵",""),"－",""),"-","")," ",""),"　","")=UPPER($E31&amp;"")&amp;"TP"))*3+SUMPRODUCT(--(SUBSTITUTE(SUBSTITUTE(SUBSTITUTE(SUBSTITUTE(SUBSTITUTE(SUBSTITUTE(SUBSTITUTE(UPPER($K$3:$M$20&amp;""),"⌢",""),"⌣",""),"⌵",""),"－",""),"-","")," ",""),"　","")="TP"&amp;UPPER($E31&amp;"")))*3+SUMPRODUCT(--(SUBSTITUTE(SUBSTITUTE(SUBSTITUTE(SUBSTITUTE(SUBSTITUTE(SUBSTITUTE(SUBSTITUTE(UPPER($O$3:$Q$20&amp;""),"⌢",""),"⌣",""),"⌵",""),"－",""),"-","")," ",""),"　","")=UPPER($E31&amp;"")))+SUMPRODUCT(--(SUBSTITUTE(SUBSTITUTE(SUBSTITUTE(SUBSTITUTE(SUBSTITUTE(SUBSTITUTE(SUBSTITUTE(UPPER($O$3:$Q$20&amp;""),"⌢",""),"⌣",""),"⌵",""),"－",""),"-","")," ",""),"　","")=UPPER($E31&amp;"")&amp;"DP"))*2+SUMPRODUCT(--(SUBSTITUTE(SUBSTITUTE(SUBSTITUTE(SUBSTITUTE(SUBSTITUTE(SUBSTITUTE(SUBSTITUTE(UPPER($O$3:$Q$20&amp;""),"⌢",""),"⌣",""),"⌵",""),"－",""),"-","")," ",""),"　","")="DP"&amp;UPPER($E31&amp;"")))*2+SUMPRODUCT(--(SUBSTITUTE(SUBSTITUTE(SUBSTITUTE(SUBSTITUTE(SUBSTITUTE(SUBSTITUTE(SUBSTITUTE(UPPER($O$3:$Q$20&amp;""),"⌢",""),"⌣",""),"⌵",""),"－",""),"-","")," ",""),"　","")=UPPER($E31&amp;"")&amp;"TP"))*3+SUMPRODUCT(--(SUBSTITUTE(SUBSTITUTE(SUBSTITUTE(SUBSTITUTE(SUBSTITUTE(SUBSTITUTE(SUBSTITUTE(UPPER($O$3:$Q$20&amp;""),"⌢",""),"⌣",""),"⌵",""),"－",""),"-","")," ",""),"　","")="TP"&amp;UPPER($E31&amp;"")))*3+SUMPRODUCT(--(SUBSTITUTE(SUBSTITUTE(SUBSTITUTE(SUBSTITUTE(SUBSTITUTE(SUBSTITUTE(SUBSTITUTE(UPPER($S$3:$U$20&amp;""),"⌢",""),"⌣",""),"⌵",""),"－",""),"-","")," ",""),"　","")=UPPER($E31&amp;"")))+SUMPRODUCT(--(SUBSTITUTE(SUBSTITUTE(SUBSTITUTE(SUBSTITUTE(SUBSTITUTE(SUBSTITUTE(SUBSTITUTE(UPPER($S$3:$U$20&amp;""),"⌢",""),"⌣",""),"⌵",""),"－",""),"-","")," ",""),"　","")=UPPER($E31&amp;"")&amp;"DP"))*2+SUMPRODUCT(--(SUBSTITUTE(SUBSTITUTE(SUBSTITUTE(SUBSTITUTE(SUBSTITUTE(SUBSTITUTE(SUBSTITUTE(UPPER($S$3:$U$20&amp;""),"⌢",""),"⌣",""),"⌵",""),"－",""),"-","")," ",""),"　","")="DP"&amp;UPPER($E31&amp;"")))*2+SUMPRODUCT(--(SUBSTITUTE(SUBSTITUTE(SUBSTITUTE(SUBSTITUTE(SUBSTITUTE(SUBSTITUTE(SUBSTITUTE(UPPER($S$3:$U$20&amp;""),"⌢",""),"⌣",""),"⌵",""),"－",""),"-","")," ",""),"　","")=UPPER($E31&amp;"")&amp;"TP"))*3+SUMPRODUCT(--(SUBSTITUTE(SUBSTITUTE(SUBSTITUTE(SUBSTITUTE(SUBSTITUTE(SUBSTITUTE(SUBSTITUTE(UPPER($S$3:$U$20&amp;""),"⌢",""),"⌣",""),"⌵",""),"－",""),"-","")," ",""),"　","")="TP"&amp;UPPER($E31&amp;"")))*3+SUMPRODUCT(--(SUBSTITUTE(SUBSTITUTE(SUBSTITUTE(SUBSTITUTE(SUBSTITUTE(SUBSTITUTE(SUBSTITUTE(UPPER($W$3:$Y$20&amp;""),"⌢",""),"⌣",""),"⌵",""),"－",""),"-","")," ",""),"　","")=UPPER($E31&amp;"")))+SUMPRODUCT(--(SUBSTITUTE(SUBSTITUTE(SUBSTITUTE(SUBSTITUTE(SUBSTITUTE(SUBSTITUTE(SUBSTITUTE(UPPER($W$3:$Y$20&amp;""),"⌢",""),"⌣",""),"⌵",""),"－",""),"-","")," ",""),"　","")=UPPER($E31&amp;"")&amp;"DP"))*2+SUMPRODUCT(--(SUBSTITUTE(SUBSTITUTE(SUBSTITUTE(SUBSTITUTE(SUBSTITUTE(SUBSTITUTE(SUBSTITUTE(UPPER($W$3:$Y$20&amp;""),"⌢",""),"⌣",""),"⌵",""),"－",""),"-","")," ",""),"　","")="DP"&amp;UPPER($E31&amp;"")))*2+SUMPRODUCT(--(SUBSTITUTE(SUBSTITUTE(SUBSTITUTE(SUBSTITUTE(SUBSTITUTE(SUBSTITUTE(SUBSTITUTE(UPPER($W$3:$Y$20&amp;""),"⌢",""),"⌣",""),"⌵",""),"－",""),"-","")," ",""),"　","")=UPPER($E31&amp;"")&amp;"TP"))*3+SUMPRODUCT(--(SUBSTITUTE(SUBSTITUTE(SUBSTITUTE(SUBSTITUTE(SUBSTITUTE(SUBSTITUTE(SUBSTITUTE(UPPER($W$3:$Y$20&amp;""),"⌢",""),"⌣",""),"⌵",""),"－",""),"-","")," ",""),"　","")="TP"&amp;UPPER($E31&amp;"")))*3+SUMPRODUCT(--(SUBSTITUTE(SUBSTITUTE(SUBSTITUTE(SUBSTITUTE(SUBSTITUTE(SUBSTITUTE(SUBSTITUTE(UPPER($AA$3:$AC$20&amp;""),"⌢",""),"⌣",""),"⌵",""),"－",""),"-","")," ",""),"　","")=UPPER($E31&amp;"")))+SUMPRODUCT(--(SUBSTITUTE(SUBSTITUTE(SUBSTITUTE(SUBSTITUTE(SUBSTITUTE(SUBSTITUTE(SUBSTITUTE(UPPER($AA$3:$AC$20&amp;""),"⌢",""),"⌣",""),"⌵",""),"－",""),"-","")," ",""),"　","")=UPPER($E31&amp;"")&amp;"DP"))*2+SUMPRODUCT(--(SUBSTITUTE(SUBSTITUTE(SUBSTITUTE(SUBSTITUTE(SUBSTITUTE(SUBSTITUTE(SUBSTITUTE(UPPER($AA$3:$AC$20&amp;""),"⌢",""),"⌣",""),"⌵",""),"－",""),"-","")," ",""),"　","")="DP"&amp;UPPER($E31&amp;"")))*2+SUMPRODUCT(--(SUBSTITUTE(SUBSTITUTE(SUBSTITUTE(SUBSTITUTE(SUBSTITUTE(SUBSTITUTE(SUBSTITUTE(UPPER($AA$3:$AC$20&amp;""),"⌢",""),"⌣",""),"⌵",""),"－",""),"-","")," ",""),"　","")=UPPER($E31&amp;"")&amp;"TP"))*3+SUMPRODUCT(--(SUBSTITUTE(SUBSTITUTE(SUBSTITUTE(SUBSTITUTE(SUBSTITUTE(SUBSTITUTE(SUBSTITUTE(UPPER($AA$3:$AC$20&amp;""),"⌢",""),"⌣",""),"⌵",""),"－",""),"-","")," ",""),"　","")="TP"&amp;UPPER($E31&amp;"")))*3+SUMPRODUCT(--(SUBSTITUTE(SUBSTITUTE(SUBSTITUTE(SUBSTITUTE(SUBSTITUTE(SUBSTITUTE(SUBSTITUTE(UPPER($AE$3:$AG$20&amp;""),"⌢",""),"⌣",""),"⌵",""),"－",""),"-","")," ",""),"　","")=UPPER($E31&amp;"")))+SUMPRODUCT(--(SUBSTITUTE(SUBSTITUTE(SUBSTITUTE(SUBSTITUTE(SUBSTITUTE(SUBSTITUTE(SUBSTITUTE(UPPER($AE$3:$AG$20&amp;""),"⌢",""),"⌣",""),"⌵",""),"－",""),"-","")," ",""),"　","")=UPPER($E31&amp;"")&amp;"DP"))*2+SUMPRODUCT(--(SUBSTITUTE(SUBSTITUTE(SUBSTITUTE(SUBSTITUTE(SUBSTITUTE(SUBSTITUTE(SUBSTITUTE(UPPER($AE$3:$AG$20&amp;""),"⌢",""),"⌣",""),"⌵",""),"－",""),"-","")," ",""),"　","")="DP"&amp;UPPER($E31&amp;"")))*2+SUMPRODUCT(--(SUBSTITUTE(SUBSTITUTE(SUBSTITUTE(SUBSTITUTE(SUBSTITUTE(SUBSTITUTE(SUBSTITUTE(UPPER($AE$3:$AG$20&amp;""),"⌢",""),"⌣",""),"⌵",""),"－",""),"-","")," ",""),"　","")=UPPER($E31&amp;"")&amp;"TP"))*3+SUMPRODUCT(--(SUBSTITUTE(SUBSTITUTE(SUBSTITUTE(SUBSTITUTE(SUBSTITUTE(SUBSTITUTE(SUBSTITUTE(UPPER($AE$3:$AG$20&amp;""),"⌢",""),"⌣",""),"⌵",""),"－",""),"-","")," ",""),"　","")="TP"&amp;UPPER($E31&amp;"")))*3)</f>
        <v>0</v>
      </c>
      <c r="B31" s="58"/>
      <c r="C31" s="58"/>
      <c r="D31" s="276"/>
      <c r="E31" s="166"/>
      <c r="F31" s="169"/>
      <c r="G31" s="172"/>
      <c r="H31" s="173"/>
      <c r="I31" s="76"/>
      <c r="J31" s="8"/>
      <c r="K31" s="172"/>
      <c r="L31" s="173"/>
      <c r="M31" s="76"/>
      <c r="N31" s="8"/>
      <c r="O31" s="172"/>
      <c r="P31" s="173"/>
      <c r="Q31" s="76"/>
      <c r="R31" s="8"/>
      <c r="S31" s="172"/>
      <c r="T31" s="173"/>
      <c r="U31" s="76"/>
      <c r="V31" s="8"/>
      <c r="W31" s="172"/>
      <c r="X31" s="173"/>
      <c r="Y31" s="76"/>
      <c r="Z31" s="8"/>
      <c r="AA31" s="172"/>
      <c r="AB31" s="173"/>
      <c r="AC31" s="76"/>
      <c r="AD31" s="8"/>
      <c r="AE31" s="173"/>
      <c r="AF31" s="173"/>
      <c r="AG31" s="76"/>
      <c r="AH31" s="8"/>
      <c r="AI31" s="44">
        <f t="shared" si="16"/>
        <v>0</v>
      </c>
      <c r="AJ31" s="44">
        <f>SUMPRODUCT(--(SUBSTITUTE(SUBSTITUTE(SUBSTITUTE(SUBSTITUTE(SUBSTITUTE(SUBSTITUTE(SUBSTITUTE(UPPER(G31:AG31&amp;""),"⌢",""),"⌣",""),"⌵",""),"－",""),"-","")," ",""),"　","")="R"))+SUMPRODUCT(--(SUBSTITUTE(SUBSTITUTE(SUBSTITUTE(SUBSTITUTE(SUBSTITUTE(SUBSTITUTE(SUBSTITUTE(UPPER(G31:AG31&amp;""),"⌢",""),"⌣",""),"⌵",""),"－",""),"-","")," ",""),"　","")="HR"))*2</f>
        <v>0</v>
      </c>
      <c r="AK31" s="44">
        <f t="shared" si="18"/>
        <v>0</v>
      </c>
      <c r="AL31" s="44">
        <f>$A31</f>
        <v>0</v>
      </c>
      <c r="AM31" s="66" t="s">
        <v>181</v>
      </c>
      <c r="AO31" s="52"/>
      <c r="AP31" s="52"/>
      <c r="AQ31" s="73">
        <f>SUMIF($F$23:$F$40,AP31,$AI$23:$AI$40)+SUMIF($F$23:$F$40,AP31&amp;" DF",$AI$23:$AI$40)+SUMIF($F$23:$F$40,AP31&amp;"DF",$AI$23:$AI$40)</f>
        <v>0</v>
      </c>
      <c r="AR31" s="73">
        <f>SUMIF($F$23:$F$40,AP31,$AJ$23:$AJ$40)+SUMIF($F$23:$F$40,AP31&amp;" DF",$AJ$23:$AJ$40)+SUMIF($F$23:$F$40,AP31&amp;"DF",$AJ$23:$AJ$40)</f>
        <v>0</v>
      </c>
      <c r="AS31" s="73">
        <f>SUMIF($F$23:$F$40,AP31,$AK$23:$AK$40)+SUMIF($F$23:$F$40,AP31&amp;" DF",$AK$23:$AK$40)+SUMIF($F$23:$F$40,AP31&amp;"DF",$AK$23:$AK$40)</f>
        <v>0</v>
      </c>
      <c r="AT31" s="73">
        <f>SUMIF($F$23:$F$40,AP31,$AL$23:$AL$40)+SUMIF($F$23:$F$40,AP31&amp;" DF",$AL$23:$AL$40)+SUMIF($F$23:$F$40,AP31&amp;"DF",$AL$23:$AL$40)</f>
        <v>0</v>
      </c>
    </row>
    <row r="32" spans="1:54" ht="15" customHeight="1">
      <c r="A32" s="58">
        <f>IF($E32="",0,SUMPRODUCT(--(SUBSTITUTE(SUBSTITUTE(SUBSTITUTE(SUBSTITUTE(SUBSTITUTE(SUBSTITUTE(SUBSTITUTE(UPPER($G$3:$I$20&amp;""),"⌢",""),"⌣",""),"⌵",""),"－",""),"-","")," ",""),"　","")=UPPER($E32&amp;"")))+SUMPRODUCT(--(SUBSTITUTE(SUBSTITUTE(SUBSTITUTE(SUBSTITUTE(SUBSTITUTE(SUBSTITUTE(SUBSTITUTE(UPPER($G$3:$I$20&amp;""),"⌢",""),"⌣",""),"⌵",""),"－",""),"-","")," ",""),"　","")=UPPER($E32&amp;"")&amp;"DP"))*2+SUMPRODUCT(--(SUBSTITUTE(SUBSTITUTE(SUBSTITUTE(SUBSTITUTE(SUBSTITUTE(SUBSTITUTE(SUBSTITUTE(UPPER($G$3:$I$20&amp;""),"⌢",""),"⌣",""),"⌵",""),"－",""),"-","")," ",""),"　","")="DP"&amp;UPPER($E32&amp;"")))*2+SUMPRODUCT(--(SUBSTITUTE(SUBSTITUTE(SUBSTITUTE(SUBSTITUTE(SUBSTITUTE(SUBSTITUTE(SUBSTITUTE(UPPER($G$3:$I$20&amp;""),"⌢",""),"⌣",""),"⌵",""),"－",""),"-","")," ",""),"　","")=UPPER($E32&amp;"")&amp;"TP"))*3+SUMPRODUCT(--(SUBSTITUTE(SUBSTITUTE(SUBSTITUTE(SUBSTITUTE(SUBSTITUTE(SUBSTITUTE(SUBSTITUTE(UPPER($G$3:$I$20&amp;""),"⌢",""),"⌣",""),"⌵",""),"－",""),"-","")," ",""),"　","")="TP"&amp;UPPER($E32&amp;"")))*3+SUMPRODUCT(--(SUBSTITUTE(SUBSTITUTE(SUBSTITUTE(SUBSTITUTE(SUBSTITUTE(SUBSTITUTE(SUBSTITUTE(UPPER($K$3:$M$20&amp;""),"⌢",""),"⌣",""),"⌵",""),"－",""),"-","")," ",""),"　","")=UPPER($E32&amp;"")))+SUMPRODUCT(--(SUBSTITUTE(SUBSTITUTE(SUBSTITUTE(SUBSTITUTE(SUBSTITUTE(SUBSTITUTE(SUBSTITUTE(UPPER($K$3:$M$20&amp;""),"⌢",""),"⌣",""),"⌵",""),"－",""),"-","")," ",""),"　","")=UPPER($E32&amp;"")&amp;"DP"))*2+SUMPRODUCT(--(SUBSTITUTE(SUBSTITUTE(SUBSTITUTE(SUBSTITUTE(SUBSTITUTE(SUBSTITUTE(SUBSTITUTE(UPPER($K$3:$M$20&amp;""),"⌢",""),"⌣",""),"⌵",""),"－",""),"-","")," ",""),"　","")="DP"&amp;UPPER($E32&amp;"")))*2+SUMPRODUCT(--(SUBSTITUTE(SUBSTITUTE(SUBSTITUTE(SUBSTITUTE(SUBSTITUTE(SUBSTITUTE(SUBSTITUTE(UPPER($K$3:$M$20&amp;""),"⌢",""),"⌣",""),"⌵",""),"－",""),"-","")," ",""),"　","")=UPPER($E32&amp;"")&amp;"TP"))*3+SUMPRODUCT(--(SUBSTITUTE(SUBSTITUTE(SUBSTITUTE(SUBSTITUTE(SUBSTITUTE(SUBSTITUTE(SUBSTITUTE(UPPER($K$3:$M$20&amp;""),"⌢",""),"⌣",""),"⌵",""),"－",""),"-","")," ",""),"　","")="TP"&amp;UPPER($E32&amp;"")))*3+SUMPRODUCT(--(SUBSTITUTE(SUBSTITUTE(SUBSTITUTE(SUBSTITUTE(SUBSTITUTE(SUBSTITUTE(SUBSTITUTE(UPPER($O$3:$Q$20&amp;""),"⌢",""),"⌣",""),"⌵",""),"－",""),"-","")," ",""),"　","")=UPPER($E32&amp;"")))+SUMPRODUCT(--(SUBSTITUTE(SUBSTITUTE(SUBSTITUTE(SUBSTITUTE(SUBSTITUTE(SUBSTITUTE(SUBSTITUTE(UPPER($O$3:$Q$20&amp;""),"⌢",""),"⌣",""),"⌵",""),"－",""),"-","")," ",""),"　","")=UPPER($E32&amp;"")&amp;"DP"))*2+SUMPRODUCT(--(SUBSTITUTE(SUBSTITUTE(SUBSTITUTE(SUBSTITUTE(SUBSTITUTE(SUBSTITUTE(SUBSTITUTE(UPPER($O$3:$Q$20&amp;""),"⌢",""),"⌣",""),"⌵",""),"－",""),"-","")," ",""),"　","")="DP"&amp;UPPER($E32&amp;"")))*2+SUMPRODUCT(--(SUBSTITUTE(SUBSTITUTE(SUBSTITUTE(SUBSTITUTE(SUBSTITUTE(SUBSTITUTE(SUBSTITUTE(UPPER($O$3:$Q$20&amp;""),"⌢",""),"⌣",""),"⌵",""),"－",""),"-","")," ",""),"　","")=UPPER($E32&amp;"")&amp;"TP"))*3+SUMPRODUCT(--(SUBSTITUTE(SUBSTITUTE(SUBSTITUTE(SUBSTITUTE(SUBSTITUTE(SUBSTITUTE(SUBSTITUTE(UPPER($O$3:$Q$20&amp;""),"⌢",""),"⌣",""),"⌵",""),"－",""),"-","")," ",""),"　","")="TP"&amp;UPPER($E32&amp;"")))*3+SUMPRODUCT(--(SUBSTITUTE(SUBSTITUTE(SUBSTITUTE(SUBSTITUTE(SUBSTITUTE(SUBSTITUTE(SUBSTITUTE(UPPER($S$3:$U$20&amp;""),"⌢",""),"⌣",""),"⌵",""),"－",""),"-","")," ",""),"　","")=UPPER($E32&amp;"")))+SUMPRODUCT(--(SUBSTITUTE(SUBSTITUTE(SUBSTITUTE(SUBSTITUTE(SUBSTITUTE(SUBSTITUTE(SUBSTITUTE(UPPER($S$3:$U$20&amp;""),"⌢",""),"⌣",""),"⌵",""),"－",""),"-","")," ",""),"　","")=UPPER($E32&amp;"")&amp;"DP"))*2+SUMPRODUCT(--(SUBSTITUTE(SUBSTITUTE(SUBSTITUTE(SUBSTITUTE(SUBSTITUTE(SUBSTITUTE(SUBSTITUTE(UPPER($S$3:$U$20&amp;""),"⌢",""),"⌣",""),"⌵",""),"－",""),"-","")," ",""),"　","")="DP"&amp;UPPER($E32&amp;"")))*2+SUMPRODUCT(--(SUBSTITUTE(SUBSTITUTE(SUBSTITUTE(SUBSTITUTE(SUBSTITUTE(SUBSTITUTE(SUBSTITUTE(UPPER($S$3:$U$20&amp;""),"⌢",""),"⌣",""),"⌵",""),"－",""),"-","")," ",""),"　","")=UPPER($E32&amp;"")&amp;"TP"))*3+SUMPRODUCT(--(SUBSTITUTE(SUBSTITUTE(SUBSTITUTE(SUBSTITUTE(SUBSTITUTE(SUBSTITUTE(SUBSTITUTE(UPPER($S$3:$U$20&amp;""),"⌢",""),"⌣",""),"⌵",""),"－",""),"-","")," ",""),"　","")="TP"&amp;UPPER($E32&amp;"")))*3+SUMPRODUCT(--(SUBSTITUTE(SUBSTITUTE(SUBSTITUTE(SUBSTITUTE(SUBSTITUTE(SUBSTITUTE(SUBSTITUTE(UPPER($W$3:$Y$20&amp;""),"⌢",""),"⌣",""),"⌵",""),"－",""),"-","")," ",""),"　","")=UPPER($E32&amp;"")))+SUMPRODUCT(--(SUBSTITUTE(SUBSTITUTE(SUBSTITUTE(SUBSTITUTE(SUBSTITUTE(SUBSTITUTE(SUBSTITUTE(UPPER($W$3:$Y$20&amp;""),"⌢",""),"⌣",""),"⌵",""),"－",""),"-","")," ",""),"　","")=UPPER($E32&amp;"")&amp;"DP"))*2+SUMPRODUCT(--(SUBSTITUTE(SUBSTITUTE(SUBSTITUTE(SUBSTITUTE(SUBSTITUTE(SUBSTITUTE(SUBSTITUTE(UPPER($W$3:$Y$20&amp;""),"⌢",""),"⌣",""),"⌵",""),"－",""),"-","")," ",""),"　","")="DP"&amp;UPPER($E32&amp;"")))*2+SUMPRODUCT(--(SUBSTITUTE(SUBSTITUTE(SUBSTITUTE(SUBSTITUTE(SUBSTITUTE(SUBSTITUTE(SUBSTITUTE(UPPER($W$3:$Y$20&amp;""),"⌢",""),"⌣",""),"⌵",""),"－",""),"-","")," ",""),"　","")=UPPER($E32&amp;"")&amp;"TP"))*3+SUMPRODUCT(--(SUBSTITUTE(SUBSTITUTE(SUBSTITUTE(SUBSTITUTE(SUBSTITUTE(SUBSTITUTE(SUBSTITUTE(UPPER($W$3:$Y$20&amp;""),"⌢",""),"⌣",""),"⌵",""),"－",""),"-","")," ",""),"　","")="TP"&amp;UPPER($E32&amp;"")))*3+SUMPRODUCT(--(SUBSTITUTE(SUBSTITUTE(SUBSTITUTE(SUBSTITUTE(SUBSTITUTE(SUBSTITUTE(SUBSTITUTE(UPPER($AA$3:$AC$20&amp;""),"⌢",""),"⌣",""),"⌵",""),"－",""),"-","")," ",""),"　","")=UPPER($E32&amp;"")))+SUMPRODUCT(--(SUBSTITUTE(SUBSTITUTE(SUBSTITUTE(SUBSTITUTE(SUBSTITUTE(SUBSTITUTE(SUBSTITUTE(UPPER($AA$3:$AC$20&amp;""),"⌢",""),"⌣",""),"⌵",""),"－",""),"-","")," ",""),"　","")=UPPER($E32&amp;"")&amp;"DP"))*2+SUMPRODUCT(--(SUBSTITUTE(SUBSTITUTE(SUBSTITUTE(SUBSTITUTE(SUBSTITUTE(SUBSTITUTE(SUBSTITUTE(UPPER($AA$3:$AC$20&amp;""),"⌢",""),"⌣",""),"⌵",""),"－",""),"-","")," ",""),"　","")="DP"&amp;UPPER($E32&amp;"")))*2+SUMPRODUCT(--(SUBSTITUTE(SUBSTITUTE(SUBSTITUTE(SUBSTITUTE(SUBSTITUTE(SUBSTITUTE(SUBSTITUTE(UPPER($AA$3:$AC$20&amp;""),"⌢",""),"⌣",""),"⌵",""),"－",""),"-","")," ",""),"　","")=UPPER($E32&amp;"")&amp;"TP"))*3+SUMPRODUCT(--(SUBSTITUTE(SUBSTITUTE(SUBSTITUTE(SUBSTITUTE(SUBSTITUTE(SUBSTITUTE(SUBSTITUTE(UPPER($AA$3:$AC$20&amp;""),"⌢",""),"⌣",""),"⌵",""),"－",""),"-","")," ",""),"　","")="TP"&amp;UPPER($E32&amp;"")))*3+SUMPRODUCT(--(SUBSTITUTE(SUBSTITUTE(SUBSTITUTE(SUBSTITUTE(SUBSTITUTE(SUBSTITUTE(SUBSTITUTE(UPPER($AE$3:$AG$20&amp;""),"⌢",""),"⌣",""),"⌵",""),"－",""),"-","")," ",""),"　","")=UPPER($E32&amp;"")))+SUMPRODUCT(--(SUBSTITUTE(SUBSTITUTE(SUBSTITUTE(SUBSTITUTE(SUBSTITUTE(SUBSTITUTE(SUBSTITUTE(UPPER($AE$3:$AG$20&amp;""),"⌢",""),"⌣",""),"⌵",""),"－",""),"-","")," ",""),"　","")=UPPER($E32&amp;"")&amp;"DP"))*2+SUMPRODUCT(--(SUBSTITUTE(SUBSTITUTE(SUBSTITUTE(SUBSTITUTE(SUBSTITUTE(SUBSTITUTE(SUBSTITUTE(UPPER($AE$3:$AG$20&amp;""),"⌢",""),"⌣",""),"⌵",""),"－",""),"-","")," ",""),"　","")="DP"&amp;UPPER($E32&amp;"")))*2+SUMPRODUCT(--(SUBSTITUTE(SUBSTITUTE(SUBSTITUTE(SUBSTITUTE(SUBSTITUTE(SUBSTITUTE(SUBSTITUTE(UPPER($AE$3:$AG$20&amp;""),"⌢",""),"⌣",""),"⌵",""),"－",""),"-","")," ",""),"　","")=UPPER($E32&amp;"")&amp;"TP"))*3+SUMPRODUCT(--(SUBSTITUTE(SUBSTITUTE(SUBSTITUTE(SUBSTITUTE(SUBSTITUTE(SUBSTITUTE(SUBSTITUTE(UPPER($AE$3:$AG$20&amp;""),"⌢",""),"⌣",""),"⌵",""),"－",""),"-","")," ",""),"　","")="TP"&amp;UPPER($E32&amp;"")))*3)</f>
        <v>2</v>
      </c>
      <c r="B32" s="58"/>
      <c r="C32" s="58"/>
      <c r="D32" s="274">
        <v>4</v>
      </c>
      <c r="E32" s="166" t="s">
        <v>177</v>
      </c>
      <c r="F32" s="169" t="s">
        <v>83</v>
      </c>
      <c r="G32" s="175" t="s">
        <v>183</v>
      </c>
      <c r="H32" s="176"/>
      <c r="I32" s="77"/>
      <c r="J32" s="8"/>
      <c r="K32" s="175"/>
      <c r="L32" s="176"/>
      <c r="M32" s="77"/>
      <c r="N32" s="8"/>
      <c r="O32" s="175" t="s">
        <v>183</v>
      </c>
      <c r="P32" s="176"/>
      <c r="Q32" s="77"/>
      <c r="R32" s="8"/>
      <c r="S32" s="175"/>
      <c r="T32" s="176"/>
      <c r="U32" s="77"/>
      <c r="V32" s="8"/>
      <c r="W32" s="175" t="s">
        <v>183</v>
      </c>
      <c r="X32" s="176"/>
      <c r="Y32" s="77"/>
      <c r="Z32" s="8"/>
      <c r="AA32" s="175" t="s">
        <v>183</v>
      </c>
      <c r="AB32" s="176"/>
      <c r="AC32" s="77"/>
      <c r="AD32" s="8"/>
      <c r="AE32" s="176"/>
      <c r="AF32" s="176"/>
      <c r="AG32" s="77"/>
      <c r="AH32" s="8"/>
      <c r="AI32" s="44">
        <f t="shared" si="16"/>
        <v>4</v>
      </c>
      <c r="AJ32" s="44">
        <f>SUMPRODUCT(--(SUBSTITUTE(SUBSTITUTE(SUBSTITUTE(SUBSTITUTE(SUBSTITUTE(SUBSTITUTE(SUBSTITUTE(UPPER(G32:AG32&amp;""),"⌢",""),"⌣",""),"⌵",""),"－",""),"-","")," ",""),"　","")="R"))+SUMPRODUCT(--(SUBSTITUTE(SUBSTITUTE(SUBSTITUTE(SUBSTITUTE(SUBSTITUTE(SUBSTITUTE(SUBSTITUTE(UPPER(G32:AG32&amp;""),"⌢",""),"⌣",""),"⌵",""),"－",""),"-","")," ",""),"　","")="HR"))*2</f>
        <v>0</v>
      </c>
      <c r="AK32" s="44">
        <f t="shared" si="18"/>
        <v>4</v>
      </c>
      <c r="AL32" s="44">
        <f>$A32</f>
        <v>2</v>
      </c>
      <c r="AM32" s="66"/>
      <c r="AO32" s="52"/>
      <c r="AP32" s="52"/>
      <c r="AQ32" s="73"/>
      <c r="AR32" s="73"/>
      <c r="AS32" s="73"/>
      <c r="AT32" s="73"/>
    </row>
    <row r="33" spans="1:46" ht="15" customHeight="1">
      <c r="A33" s="58">
        <f>IF($E33="",0,SUMPRODUCT(--(SUBSTITUTE(SUBSTITUTE(SUBSTITUTE(SUBSTITUTE(SUBSTITUTE(SUBSTITUTE(SUBSTITUTE(UPPER($G$3:$I$20&amp;""),"⌢",""),"⌣",""),"⌵",""),"－",""),"-","")," ",""),"　","")=UPPER($E33&amp;"")))+SUMPRODUCT(--(SUBSTITUTE(SUBSTITUTE(SUBSTITUTE(SUBSTITUTE(SUBSTITUTE(SUBSTITUTE(SUBSTITUTE(UPPER($G$3:$I$20&amp;""),"⌢",""),"⌣",""),"⌵",""),"－",""),"-","")," ",""),"　","")=UPPER($E33&amp;"")&amp;"DP"))*2+SUMPRODUCT(--(SUBSTITUTE(SUBSTITUTE(SUBSTITUTE(SUBSTITUTE(SUBSTITUTE(SUBSTITUTE(SUBSTITUTE(UPPER($G$3:$I$20&amp;""),"⌢",""),"⌣",""),"⌵",""),"－",""),"-","")," ",""),"　","")="DP"&amp;UPPER($E33&amp;"")))*2+SUMPRODUCT(--(SUBSTITUTE(SUBSTITUTE(SUBSTITUTE(SUBSTITUTE(SUBSTITUTE(SUBSTITUTE(SUBSTITUTE(UPPER($G$3:$I$20&amp;""),"⌢",""),"⌣",""),"⌵",""),"－",""),"-","")," ",""),"　","")=UPPER($E33&amp;"")&amp;"TP"))*3+SUMPRODUCT(--(SUBSTITUTE(SUBSTITUTE(SUBSTITUTE(SUBSTITUTE(SUBSTITUTE(SUBSTITUTE(SUBSTITUTE(UPPER($G$3:$I$20&amp;""),"⌢",""),"⌣",""),"⌵",""),"－",""),"-","")," ",""),"　","")="TP"&amp;UPPER($E33&amp;"")))*3+SUMPRODUCT(--(SUBSTITUTE(SUBSTITUTE(SUBSTITUTE(SUBSTITUTE(SUBSTITUTE(SUBSTITUTE(SUBSTITUTE(UPPER($K$3:$M$20&amp;""),"⌢",""),"⌣",""),"⌵",""),"－",""),"-","")," ",""),"　","")=UPPER($E33&amp;"")))+SUMPRODUCT(--(SUBSTITUTE(SUBSTITUTE(SUBSTITUTE(SUBSTITUTE(SUBSTITUTE(SUBSTITUTE(SUBSTITUTE(UPPER($K$3:$M$20&amp;""),"⌢",""),"⌣",""),"⌵",""),"－",""),"-","")," ",""),"　","")=UPPER($E33&amp;"")&amp;"DP"))*2+SUMPRODUCT(--(SUBSTITUTE(SUBSTITUTE(SUBSTITUTE(SUBSTITUTE(SUBSTITUTE(SUBSTITUTE(SUBSTITUTE(UPPER($K$3:$M$20&amp;""),"⌢",""),"⌣",""),"⌵",""),"－",""),"-","")," ",""),"　","")="DP"&amp;UPPER($E33&amp;"")))*2+SUMPRODUCT(--(SUBSTITUTE(SUBSTITUTE(SUBSTITUTE(SUBSTITUTE(SUBSTITUTE(SUBSTITUTE(SUBSTITUTE(UPPER($K$3:$M$20&amp;""),"⌢",""),"⌣",""),"⌵",""),"－",""),"-","")," ",""),"　","")=UPPER($E33&amp;"")&amp;"TP"))*3+SUMPRODUCT(--(SUBSTITUTE(SUBSTITUTE(SUBSTITUTE(SUBSTITUTE(SUBSTITUTE(SUBSTITUTE(SUBSTITUTE(UPPER($K$3:$M$20&amp;""),"⌢",""),"⌣",""),"⌵",""),"－",""),"-","")," ",""),"　","")="TP"&amp;UPPER($E33&amp;"")))*3+SUMPRODUCT(--(SUBSTITUTE(SUBSTITUTE(SUBSTITUTE(SUBSTITUTE(SUBSTITUTE(SUBSTITUTE(SUBSTITUTE(UPPER($O$3:$Q$20&amp;""),"⌢",""),"⌣",""),"⌵",""),"－",""),"-","")," ",""),"　","")=UPPER($E33&amp;"")))+SUMPRODUCT(--(SUBSTITUTE(SUBSTITUTE(SUBSTITUTE(SUBSTITUTE(SUBSTITUTE(SUBSTITUTE(SUBSTITUTE(UPPER($O$3:$Q$20&amp;""),"⌢",""),"⌣",""),"⌵",""),"－",""),"-","")," ",""),"　","")=UPPER($E33&amp;"")&amp;"DP"))*2+SUMPRODUCT(--(SUBSTITUTE(SUBSTITUTE(SUBSTITUTE(SUBSTITUTE(SUBSTITUTE(SUBSTITUTE(SUBSTITUTE(UPPER($O$3:$Q$20&amp;""),"⌢",""),"⌣",""),"⌵",""),"－",""),"-","")," ",""),"　","")="DP"&amp;UPPER($E33&amp;"")))*2+SUMPRODUCT(--(SUBSTITUTE(SUBSTITUTE(SUBSTITUTE(SUBSTITUTE(SUBSTITUTE(SUBSTITUTE(SUBSTITUTE(UPPER($O$3:$Q$20&amp;""),"⌢",""),"⌣",""),"⌵",""),"－",""),"-","")," ",""),"　","")=UPPER($E33&amp;"")&amp;"TP"))*3+SUMPRODUCT(--(SUBSTITUTE(SUBSTITUTE(SUBSTITUTE(SUBSTITUTE(SUBSTITUTE(SUBSTITUTE(SUBSTITUTE(UPPER($O$3:$Q$20&amp;""),"⌢",""),"⌣",""),"⌵",""),"－",""),"-","")," ",""),"　","")="TP"&amp;UPPER($E33&amp;"")))*3+SUMPRODUCT(--(SUBSTITUTE(SUBSTITUTE(SUBSTITUTE(SUBSTITUTE(SUBSTITUTE(SUBSTITUTE(SUBSTITUTE(UPPER($S$3:$U$20&amp;""),"⌢",""),"⌣",""),"⌵",""),"－",""),"-","")," ",""),"　","")=UPPER($E33&amp;"")))+SUMPRODUCT(--(SUBSTITUTE(SUBSTITUTE(SUBSTITUTE(SUBSTITUTE(SUBSTITUTE(SUBSTITUTE(SUBSTITUTE(UPPER($S$3:$U$20&amp;""),"⌢",""),"⌣",""),"⌵",""),"－",""),"-","")," ",""),"　","")=UPPER($E33&amp;"")&amp;"DP"))*2+SUMPRODUCT(--(SUBSTITUTE(SUBSTITUTE(SUBSTITUTE(SUBSTITUTE(SUBSTITUTE(SUBSTITUTE(SUBSTITUTE(UPPER($S$3:$U$20&amp;""),"⌢",""),"⌣",""),"⌵",""),"－",""),"-","")," ",""),"　","")="DP"&amp;UPPER($E33&amp;"")))*2+SUMPRODUCT(--(SUBSTITUTE(SUBSTITUTE(SUBSTITUTE(SUBSTITUTE(SUBSTITUTE(SUBSTITUTE(SUBSTITUTE(UPPER($S$3:$U$20&amp;""),"⌢",""),"⌣",""),"⌵",""),"－",""),"-","")," ",""),"　","")=UPPER($E33&amp;"")&amp;"TP"))*3+SUMPRODUCT(--(SUBSTITUTE(SUBSTITUTE(SUBSTITUTE(SUBSTITUTE(SUBSTITUTE(SUBSTITUTE(SUBSTITUTE(UPPER($S$3:$U$20&amp;""),"⌢",""),"⌣",""),"⌵",""),"－",""),"-","")," ",""),"　","")="TP"&amp;UPPER($E33&amp;"")))*3+SUMPRODUCT(--(SUBSTITUTE(SUBSTITUTE(SUBSTITUTE(SUBSTITUTE(SUBSTITUTE(SUBSTITUTE(SUBSTITUTE(UPPER($W$3:$Y$20&amp;""),"⌢",""),"⌣",""),"⌵",""),"－",""),"-","")," ",""),"　","")=UPPER($E33&amp;"")))+SUMPRODUCT(--(SUBSTITUTE(SUBSTITUTE(SUBSTITUTE(SUBSTITUTE(SUBSTITUTE(SUBSTITUTE(SUBSTITUTE(UPPER($W$3:$Y$20&amp;""),"⌢",""),"⌣",""),"⌵",""),"－",""),"-","")," ",""),"　","")=UPPER($E33&amp;"")&amp;"DP"))*2+SUMPRODUCT(--(SUBSTITUTE(SUBSTITUTE(SUBSTITUTE(SUBSTITUTE(SUBSTITUTE(SUBSTITUTE(SUBSTITUTE(UPPER($W$3:$Y$20&amp;""),"⌢",""),"⌣",""),"⌵",""),"－",""),"-","")," ",""),"　","")="DP"&amp;UPPER($E33&amp;"")))*2+SUMPRODUCT(--(SUBSTITUTE(SUBSTITUTE(SUBSTITUTE(SUBSTITUTE(SUBSTITUTE(SUBSTITUTE(SUBSTITUTE(UPPER($W$3:$Y$20&amp;""),"⌢",""),"⌣",""),"⌵",""),"－",""),"-","")," ",""),"　","")=UPPER($E33&amp;"")&amp;"TP"))*3+SUMPRODUCT(--(SUBSTITUTE(SUBSTITUTE(SUBSTITUTE(SUBSTITUTE(SUBSTITUTE(SUBSTITUTE(SUBSTITUTE(UPPER($W$3:$Y$20&amp;""),"⌢",""),"⌣",""),"⌵",""),"－",""),"-","")," ",""),"　","")="TP"&amp;UPPER($E33&amp;"")))*3+SUMPRODUCT(--(SUBSTITUTE(SUBSTITUTE(SUBSTITUTE(SUBSTITUTE(SUBSTITUTE(SUBSTITUTE(SUBSTITUTE(UPPER($AA$3:$AC$20&amp;""),"⌢",""),"⌣",""),"⌵",""),"－",""),"-","")," ",""),"　","")=UPPER($E33&amp;"")))+SUMPRODUCT(--(SUBSTITUTE(SUBSTITUTE(SUBSTITUTE(SUBSTITUTE(SUBSTITUTE(SUBSTITUTE(SUBSTITUTE(UPPER($AA$3:$AC$20&amp;""),"⌢",""),"⌣",""),"⌵",""),"－",""),"-","")," ",""),"　","")=UPPER($E33&amp;"")&amp;"DP"))*2+SUMPRODUCT(--(SUBSTITUTE(SUBSTITUTE(SUBSTITUTE(SUBSTITUTE(SUBSTITUTE(SUBSTITUTE(SUBSTITUTE(UPPER($AA$3:$AC$20&amp;""),"⌢",""),"⌣",""),"⌵",""),"－",""),"-","")," ",""),"　","")="DP"&amp;UPPER($E33&amp;"")))*2+SUMPRODUCT(--(SUBSTITUTE(SUBSTITUTE(SUBSTITUTE(SUBSTITUTE(SUBSTITUTE(SUBSTITUTE(SUBSTITUTE(UPPER($AA$3:$AC$20&amp;""),"⌢",""),"⌣",""),"⌵",""),"－",""),"-","")," ",""),"　","")=UPPER($E33&amp;"")&amp;"TP"))*3+SUMPRODUCT(--(SUBSTITUTE(SUBSTITUTE(SUBSTITUTE(SUBSTITUTE(SUBSTITUTE(SUBSTITUTE(SUBSTITUTE(UPPER($AA$3:$AC$20&amp;""),"⌢",""),"⌣",""),"⌵",""),"－",""),"-","")," ",""),"　","")="TP"&amp;UPPER($E33&amp;"")))*3+SUMPRODUCT(--(SUBSTITUTE(SUBSTITUTE(SUBSTITUTE(SUBSTITUTE(SUBSTITUTE(SUBSTITUTE(SUBSTITUTE(UPPER($AE$3:$AG$20&amp;""),"⌢",""),"⌣",""),"⌵",""),"－",""),"-","")," ",""),"　","")=UPPER($E33&amp;"")))+SUMPRODUCT(--(SUBSTITUTE(SUBSTITUTE(SUBSTITUTE(SUBSTITUTE(SUBSTITUTE(SUBSTITUTE(SUBSTITUTE(UPPER($AE$3:$AG$20&amp;""),"⌢",""),"⌣",""),"⌵",""),"－",""),"-","")," ",""),"　","")=UPPER($E33&amp;"")&amp;"DP"))*2+SUMPRODUCT(--(SUBSTITUTE(SUBSTITUTE(SUBSTITUTE(SUBSTITUTE(SUBSTITUTE(SUBSTITUTE(SUBSTITUTE(UPPER($AE$3:$AG$20&amp;""),"⌢",""),"⌣",""),"⌵",""),"－",""),"-","")," ",""),"　","")="DP"&amp;UPPER($E33&amp;"")))*2+SUMPRODUCT(--(SUBSTITUTE(SUBSTITUTE(SUBSTITUTE(SUBSTITUTE(SUBSTITUTE(SUBSTITUTE(SUBSTITUTE(UPPER($AE$3:$AG$20&amp;""),"⌢",""),"⌣",""),"⌵",""),"－",""),"-","")," ",""),"　","")=UPPER($E33&amp;"")&amp;"TP"))*3+SUMPRODUCT(--(SUBSTITUTE(SUBSTITUTE(SUBSTITUTE(SUBSTITUTE(SUBSTITUTE(SUBSTITUTE(SUBSTITUTE(UPPER($AE$3:$AG$20&amp;""),"⌢",""),"⌣",""),"⌵",""),"－",""),"-","")," ",""),"　","")="TP"&amp;UPPER($E33&amp;"")))*3)</f>
        <v>0</v>
      </c>
      <c r="B33" s="58"/>
      <c r="C33" s="58"/>
      <c r="D33" s="275"/>
      <c r="E33" s="166"/>
      <c r="F33" s="169"/>
      <c r="G33" s="170"/>
      <c r="H33" s="171"/>
      <c r="I33" s="75"/>
      <c r="J33" s="8"/>
      <c r="K33" s="170"/>
      <c r="L33" s="171"/>
      <c r="M33" s="75"/>
      <c r="N33" s="8"/>
      <c r="O33" s="170"/>
      <c r="P33" s="171"/>
      <c r="Q33" s="75"/>
      <c r="R33" s="8"/>
      <c r="S33" s="170"/>
      <c r="T33" s="171"/>
      <c r="U33" s="75"/>
      <c r="V33" s="8"/>
      <c r="W33" s="170"/>
      <c r="X33" s="171"/>
      <c r="Y33" s="75"/>
      <c r="Z33" s="8"/>
      <c r="AA33" s="170"/>
      <c r="AB33" s="171"/>
      <c r="AC33" s="75"/>
      <c r="AD33" s="8"/>
      <c r="AE33" s="171"/>
      <c r="AF33" s="171"/>
      <c r="AG33" s="75"/>
      <c r="AH33" s="8"/>
      <c r="AI33" s="44">
        <f t="shared" si="16"/>
        <v>0</v>
      </c>
      <c r="AJ33" s="44">
        <f>SUMPRODUCT(--(SUBSTITUTE(SUBSTITUTE(SUBSTITUTE(SUBSTITUTE(SUBSTITUTE(SUBSTITUTE(SUBSTITUTE(UPPER(G33:AG33&amp;""),"⌢",""),"⌣",""),"⌵",""),"－",""),"-","")," ",""),"　","")="R"))+SUMPRODUCT(--(SUBSTITUTE(SUBSTITUTE(SUBSTITUTE(SUBSTITUTE(SUBSTITUTE(SUBSTITUTE(SUBSTITUTE(UPPER(G33:AG33&amp;""),"⌢",""),"⌣",""),"⌵",""),"－",""),"-","")," ",""),"　","")="HR"))*2</f>
        <v>0</v>
      </c>
      <c r="AK33" s="44">
        <f t="shared" si="18"/>
        <v>0</v>
      </c>
      <c r="AL33" s="44">
        <f>$A33</f>
        <v>0</v>
      </c>
      <c r="AM33" s="68"/>
      <c r="AO33" s="73"/>
      <c r="AP33" s="52"/>
      <c r="AQ33" s="73"/>
      <c r="AR33" s="73"/>
      <c r="AS33" s="73"/>
      <c r="AT33" s="73"/>
    </row>
    <row r="34" spans="1:46" ht="15" customHeight="1" thickBot="1">
      <c r="A34" s="58">
        <f>IF($E34="",0,SUMPRODUCT(--(SUBSTITUTE(SUBSTITUTE(SUBSTITUTE(SUBSTITUTE(SUBSTITUTE(SUBSTITUTE(SUBSTITUTE(UPPER($G$3:$I$20&amp;""),"⌢",""),"⌣",""),"⌵",""),"－",""),"-","")," ",""),"　","")=UPPER($E34&amp;"")))+SUMPRODUCT(--(SUBSTITUTE(SUBSTITUTE(SUBSTITUTE(SUBSTITUTE(SUBSTITUTE(SUBSTITUTE(SUBSTITUTE(UPPER($G$3:$I$20&amp;""),"⌢",""),"⌣",""),"⌵",""),"－",""),"-","")," ",""),"　","")=UPPER($E34&amp;"")&amp;"DP"))*2+SUMPRODUCT(--(SUBSTITUTE(SUBSTITUTE(SUBSTITUTE(SUBSTITUTE(SUBSTITUTE(SUBSTITUTE(SUBSTITUTE(UPPER($G$3:$I$20&amp;""),"⌢",""),"⌣",""),"⌵",""),"－",""),"-","")," ",""),"　","")="DP"&amp;UPPER($E34&amp;"")))*2+SUMPRODUCT(--(SUBSTITUTE(SUBSTITUTE(SUBSTITUTE(SUBSTITUTE(SUBSTITUTE(SUBSTITUTE(SUBSTITUTE(UPPER($G$3:$I$20&amp;""),"⌢",""),"⌣",""),"⌵",""),"－",""),"-","")," ",""),"　","")=UPPER($E34&amp;"")&amp;"TP"))*3+SUMPRODUCT(--(SUBSTITUTE(SUBSTITUTE(SUBSTITUTE(SUBSTITUTE(SUBSTITUTE(SUBSTITUTE(SUBSTITUTE(UPPER($G$3:$I$20&amp;""),"⌢",""),"⌣",""),"⌵",""),"－",""),"-","")," ",""),"　","")="TP"&amp;UPPER($E34&amp;"")))*3+SUMPRODUCT(--(SUBSTITUTE(SUBSTITUTE(SUBSTITUTE(SUBSTITUTE(SUBSTITUTE(SUBSTITUTE(SUBSTITUTE(UPPER($K$3:$M$20&amp;""),"⌢",""),"⌣",""),"⌵",""),"－",""),"-","")," ",""),"　","")=UPPER($E34&amp;"")))+SUMPRODUCT(--(SUBSTITUTE(SUBSTITUTE(SUBSTITUTE(SUBSTITUTE(SUBSTITUTE(SUBSTITUTE(SUBSTITUTE(UPPER($K$3:$M$20&amp;""),"⌢",""),"⌣",""),"⌵",""),"－",""),"-","")," ",""),"　","")=UPPER($E34&amp;"")&amp;"DP"))*2+SUMPRODUCT(--(SUBSTITUTE(SUBSTITUTE(SUBSTITUTE(SUBSTITUTE(SUBSTITUTE(SUBSTITUTE(SUBSTITUTE(UPPER($K$3:$M$20&amp;""),"⌢",""),"⌣",""),"⌵",""),"－",""),"-","")," ",""),"　","")="DP"&amp;UPPER($E34&amp;"")))*2+SUMPRODUCT(--(SUBSTITUTE(SUBSTITUTE(SUBSTITUTE(SUBSTITUTE(SUBSTITUTE(SUBSTITUTE(SUBSTITUTE(UPPER($K$3:$M$20&amp;""),"⌢",""),"⌣",""),"⌵",""),"－",""),"-","")," ",""),"　","")=UPPER($E34&amp;"")&amp;"TP"))*3+SUMPRODUCT(--(SUBSTITUTE(SUBSTITUTE(SUBSTITUTE(SUBSTITUTE(SUBSTITUTE(SUBSTITUTE(SUBSTITUTE(UPPER($K$3:$M$20&amp;""),"⌢",""),"⌣",""),"⌵",""),"－",""),"-","")," ",""),"　","")="TP"&amp;UPPER($E34&amp;"")))*3+SUMPRODUCT(--(SUBSTITUTE(SUBSTITUTE(SUBSTITUTE(SUBSTITUTE(SUBSTITUTE(SUBSTITUTE(SUBSTITUTE(UPPER($O$3:$Q$20&amp;""),"⌢",""),"⌣",""),"⌵",""),"－",""),"-","")," ",""),"　","")=UPPER($E34&amp;"")))+SUMPRODUCT(--(SUBSTITUTE(SUBSTITUTE(SUBSTITUTE(SUBSTITUTE(SUBSTITUTE(SUBSTITUTE(SUBSTITUTE(UPPER($O$3:$Q$20&amp;""),"⌢",""),"⌣",""),"⌵",""),"－",""),"-","")," ",""),"　","")=UPPER($E34&amp;"")&amp;"DP"))*2+SUMPRODUCT(--(SUBSTITUTE(SUBSTITUTE(SUBSTITUTE(SUBSTITUTE(SUBSTITUTE(SUBSTITUTE(SUBSTITUTE(UPPER($O$3:$Q$20&amp;""),"⌢",""),"⌣",""),"⌵",""),"－",""),"-","")," ",""),"　","")="DP"&amp;UPPER($E34&amp;"")))*2+SUMPRODUCT(--(SUBSTITUTE(SUBSTITUTE(SUBSTITUTE(SUBSTITUTE(SUBSTITUTE(SUBSTITUTE(SUBSTITUTE(UPPER($O$3:$Q$20&amp;""),"⌢",""),"⌣",""),"⌵",""),"－",""),"-","")," ",""),"　","")=UPPER($E34&amp;"")&amp;"TP"))*3+SUMPRODUCT(--(SUBSTITUTE(SUBSTITUTE(SUBSTITUTE(SUBSTITUTE(SUBSTITUTE(SUBSTITUTE(SUBSTITUTE(UPPER($O$3:$Q$20&amp;""),"⌢",""),"⌣",""),"⌵",""),"－",""),"-","")," ",""),"　","")="TP"&amp;UPPER($E34&amp;"")))*3+SUMPRODUCT(--(SUBSTITUTE(SUBSTITUTE(SUBSTITUTE(SUBSTITUTE(SUBSTITUTE(SUBSTITUTE(SUBSTITUTE(UPPER($S$3:$U$20&amp;""),"⌢",""),"⌣",""),"⌵",""),"－",""),"-","")," ",""),"　","")=UPPER($E34&amp;"")))+SUMPRODUCT(--(SUBSTITUTE(SUBSTITUTE(SUBSTITUTE(SUBSTITUTE(SUBSTITUTE(SUBSTITUTE(SUBSTITUTE(UPPER($S$3:$U$20&amp;""),"⌢",""),"⌣",""),"⌵",""),"－",""),"-","")," ",""),"　","")=UPPER($E34&amp;"")&amp;"DP"))*2+SUMPRODUCT(--(SUBSTITUTE(SUBSTITUTE(SUBSTITUTE(SUBSTITUTE(SUBSTITUTE(SUBSTITUTE(SUBSTITUTE(UPPER($S$3:$U$20&amp;""),"⌢",""),"⌣",""),"⌵",""),"－",""),"-","")," ",""),"　","")="DP"&amp;UPPER($E34&amp;"")))*2+SUMPRODUCT(--(SUBSTITUTE(SUBSTITUTE(SUBSTITUTE(SUBSTITUTE(SUBSTITUTE(SUBSTITUTE(SUBSTITUTE(UPPER($S$3:$U$20&amp;""),"⌢",""),"⌣",""),"⌵",""),"－",""),"-","")," ",""),"　","")=UPPER($E34&amp;"")&amp;"TP"))*3+SUMPRODUCT(--(SUBSTITUTE(SUBSTITUTE(SUBSTITUTE(SUBSTITUTE(SUBSTITUTE(SUBSTITUTE(SUBSTITUTE(UPPER($S$3:$U$20&amp;""),"⌢",""),"⌣",""),"⌵",""),"－",""),"-","")," ",""),"　","")="TP"&amp;UPPER($E34&amp;"")))*3+SUMPRODUCT(--(SUBSTITUTE(SUBSTITUTE(SUBSTITUTE(SUBSTITUTE(SUBSTITUTE(SUBSTITUTE(SUBSTITUTE(UPPER($W$3:$Y$20&amp;""),"⌢",""),"⌣",""),"⌵",""),"－",""),"-","")," ",""),"　","")=UPPER($E34&amp;"")))+SUMPRODUCT(--(SUBSTITUTE(SUBSTITUTE(SUBSTITUTE(SUBSTITUTE(SUBSTITUTE(SUBSTITUTE(SUBSTITUTE(UPPER($W$3:$Y$20&amp;""),"⌢",""),"⌣",""),"⌵",""),"－",""),"-","")," ",""),"　","")=UPPER($E34&amp;"")&amp;"DP"))*2+SUMPRODUCT(--(SUBSTITUTE(SUBSTITUTE(SUBSTITUTE(SUBSTITUTE(SUBSTITUTE(SUBSTITUTE(SUBSTITUTE(UPPER($W$3:$Y$20&amp;""),"⌢",""),"⌣",""),"⌵",""),"－",""),"-","")," ",""),"　","")="DP"&amp;UPPER($E34&amp;"")))*2+SUMPRODUCT(--(SUBSTITUTE(SUBSTITUTE(SUBSTITUTE(SUBSTITUTE(SUBSTITUTE(SUBSTITUTE(SUBSTITUTE(UPPER($W$3:$Y$20&amp;""),"⌢",""),"⌣",""),"⌵",""),"－",""),"-","")," ",""),"　","")=UPPER($E34&amp;"")&amp;"TP"))*3+SUMPRODUCT(--(SUBSTITUTE(SUBSTITUTE(SUBSTITUTE(SUBSTITUTE(SUBSTITUTE(SUBSTITUTE(SUBSTITUTE(UPPER($W$3:$Y$20&amp;""),"⌢",""),"⌣",""),"⌵",""),"－",""),"-","")," ",""),"　","")="TP"&amp;UPPER($E34&amp;"")))*3+SUMPRODUCT(--(SUBSTITUTE(SUBSTITUTE(SUBSTITUTE(SUBSTITUTE(SUBSTITUTE(SUBSTITUTE(SUBSTITUTE(UPPER($AA$3:$AC$20&amp;""),"⌢",""),"⌣",""),"⌵",""),"－",""),"-","")," ",""),"　","")=UPPER($E34&amp;"")))+SUMPRODUCT(--(SUBSTITUTE(SUBSTITUTE(SUBSTITUTE(SUBSTITUTE(SUBSTITUTE(SUBSTITUTE(SUBSTITUTE(UPPER($AA$3:$AC$20&amp;""),"⌢",""),"⌣",""),"⌵",""),"－",""),"-","")," ",""),"　","")=UPPER($E34&amp;"")&amp;"DP"))*2+SUMPRODUCT(--(SUBSTITUTE(SUBSTITUTE(SUBSTITUTE(SUBSTITUTE(SUBSTITUTE(SUBSTITUTE(SUBSTITUTE(UPPER($AA$3:$AC$20&amp;""),"⌢",""),"⌣",""),"⌵",""),"－",""),"-","")," ",""),"　","")="DP"&amp;UPPER($E34&amp;"")))*2+SUMPRODUCT(--(SUBSTITUTE(SUBSTITUTE(SUBSTITUTE(SUBSTITUTE(SUBSTITUTE(SUBSTITUTE(SUBSTITUTE(UPPER($AA$3:$AC$20&amp;""),"⌢",""),"⌣",""),"⌵",""),"－",""),"-","")," ",""),"　","")=UPPER($E34&amp;"")&amp;"TP"))*3+SUMPRODUCT(--(SUBSTITUTE(SUBSTITUTE(SUBSTITUTE(SUBSTITUTE(SUBSTITUTE(SUBSTITUTE(SUBSTITUTE(UPPER($AA$3:$AC$20&amp;""),"⌢",""),"⌣",""),"⌵",""),"－",""),"-","")," ",""),"　","")="TP"&amp;UPPER($E34&amp;"")))*3+SUMPRODUCT(--(SUBSTITUTE(SUBSTITUTE(SUBSTITUTE(SUBSTITUTE(SUBSTITUTE(SUBSTITUTE(SUBSTITUTE(UPPER($AE$3:$AG$20&amp;""),"⌢",""),"⌣",""),"⌵",""),"－",""),"-","")," ",""),"　","")=UPPER($E34&amp;"")))+SUMPRODUCT(--(SUBSTITUTE(SUBSTITUTE(SUBSTITUTE(SUBSTITUTE(SUBSTITUTE(SUBSTITUTE(SUBSTITUTE(UPPER($AE$3:$AG$20&amp;""),"⌢",""),"⌣",""),"⌵",""),"－",""),"-","")," ",""),"　","")=UPPER($E34&amp;"")&amp;"DP"))*2+SUMPRODUCT(--(SUBSTITUTE(SUBSTITUTE(SUBSTITUTE(SUBSTITUTE(SUBSTITUTE(SUBSTITUTE(SUBSTITUTE(UPPER($AE$3:$AG$20&amp;""),"⌢",""),"⌣",""),"⌵",""),"－",""),"-","")," ",""),"　","")="DP"&amp;UPPER($E34&amp;"")))*2+SUMPRODUCT(--(SUBSTITUTE(SUBSTITUTE(SUBSTITUTE(SUBSTITUTE(SUBSTITUTE(SUBSTITUTE(SUBSTITUTE(UPPER($AE$3:$AG$20&amp;""),"⌢",""),"⌣",""),"⌵",""),"－",""),"-","")," ",""),"　","")=UPPER($E34&amp;"")&amp;"TP"))*3+SUMPRODUCT(--(SUBSTITUTE(SUBSTITUTE(SUBSTITUTE(SUBSTITUTE(SUBSTITUTE(SUBSTITUTE(SUBSTITUTE(UPPER($AE$3:$AG$20&amp;""),"⌢",""),"⌣",""),"⌵",""),"－",""),"-","")," ",""),"　","")="TP"&amp;UPPER($E34&amp;"")))*3)</f>
        <v>0</v>
      </c>
      <c r="B34" s="58"/>
      <c r="C34" s="58"/>
      <c r="D34" s="276"/>
      <c r="E34" s="166"/>
      <c r="F34" s="169"/>
      <c r="G34" s="172"/>
      <c r="H34" s="173"/>
      <c r="I34" s="76"/>
      <c r="J34" s="8"/>
      <c r="K34" s="172"/>
      <c r="L34" s="173"/>
      <c r="M34" s="76"/>
      <c r="N34" s="8"/>
      <c r="O34" s="172"/>
      <c r="P34" s="173"/>
      <c r="Q34" s="76"/>
      <c r="R34" s="8"/>
      <c r="S34" s="172"/>
      <c r="T34" s="173"/>
      <c r="U34" s="76"/>
      <c r="V34" s="8"/>
      <c r="W34" s="172"/>
      <c r="X34" s="173"/>
      <c r="Y34" s="76"/>
      <c r="Z34" s="8"/>
      <c r="AA34" s="172"/>
      <c r="AB34" s="173"/>
      <c r="AC34" s="76"/>
      <c r="AD34" s="8"/>
      <c r="AE34" s="173"/>
      <c r="AF34" s="173"/>
      <c r="AG34" s="76"/>
      <c r="AH34" s="8"/>
      <c r="AI34" s="44">
        <f t="shared" si="16"/>
        <v>0</v>
      </c>
      <c r="AJ34" s="44">
        <f>SUMPRODUCT(--(SUBSTITUTE(SUBSTITUTE(SUBSTITUTE(SUBSTITUTE(SUBSTITUTE(SUBSTITUTE(SUBSTITUTE(UPPER(G34:AG34&amp;""),"⌢",""),"⌣",""),"⌵",""),"－",""),"-","")," ",""),"　","")="R"))+SUMPRODUCT(--(SUBSTITUTE(SUBSTITUTE(SUBSTITUTE(SUBSTITUTE(SUBSTITUTE(SUBSTITUTE(SUBSTITUTE(UPPER(G34:AG34&amp;""),"⌢",""),"⌣",""),"⌵",""),"－",""),"-","")," ",""),"　","")="HR"))*2</f>
        <v>0</v>
      </c>
      <c r="AK34" s="44">
        <f t="shared" si="18"/>
        <v>0</v>
      </c>
      <c r="AL34" s="44">
        <f>$A34</f>
        <v>0</v>
      </c>
      <c r="AM34" s="71" t="s">
        <v>11</v>
      </c>
      <c r="AO34" s="73"/>
      <c r="AP34" s="52"/>
      <c r="AQ34" s="73"/>
      <c r="AR34" s="73"/>
      <c r="AS34" s="73"/>
      <c r="AT34" s="73"/>
    </row>
    <row r="35" spans="1:46" ht="15" customHeight="1">
      <c r="A35" s="58">
        <f>IF($E35="",0,SUMPRODUCT(--(SUBSTITUTE(SUBSTITUTE(SUBSTITUTE(SUBSTITUTE(SUBSTITUTE(SUBSTITUTE(SUBSTITUTE(UPPER($G$3:$I$20&amp;""),"⌢",""),"⌣",""),"⌵",""),"－",""),"-","")," ",""),"　","")=UPPER($E35&amp;"")))+SUMPRODUCT(--(SUBSTITUTE(SUBSTITUTE(SUBSTITUTE(SUBSTITUTE(SUBSTITUTE(SUBSTITUTE(SUBSTITUTE(UPPER($G$3:$I$20&amp;""),"⌢",""),"⌣",""),"⌵",""),"－",""),"-","")," ",""),"　","")=UPPER($E35&amp;"")&amp;"DP"))*2+SUMPRODUCT(--(SUBSTITUTE(SUBSTITUTE(SUBSTITUTE(SUBSTITUTE(SUBSTITUTE(SUBSTITUTE(SUBSTITUTE(UPPER($G$3:$I$20&amp;""),"⌢",""),"⌣",""),"⌵",""),"－",""),"-","")," ",""),"　","")="DP"&amp;UPPER($E35&amp;"")))*2+SUMPRODUCT(--(SUBSTITUTE(SUBSTITUTE(SUBSTITUTE(SUBSTITUTE(SUBSTITUTE(SUBSTITUTE(SUBSTITUTE(UPPER($G$3:$I$20&amp;""),"⌢",""),"⌣",""),"⌵",""),"－",""),"-","")," ",""),"　","")=UPPER($E35&amp;"")&amp;"TP"))*3+SUMPRODUCT(--(SUBSTITUTE(SUBSTITUTE(SUBSTITUTE(SUBSTITUTE(SUBSTITUTE(SUBSTITUTE(SUBSTITUTE(UPPER($G$3:$I$20&amp;""),"⌢",""),"⌣",""),"⌵",""),"－",""),"-","")," ",""),"　","")="TP"&amp;UPPER($E35&amp;"")))*3+SUMPRODUCT(--(SUBSTITUTE(SUBSTITUTE(SUBSTITUTE(SUBSTITUTE(SUBSTITUTE(SUBSTITUTE(SUBSTITUTE(UPPER($K$3:$M$20&amp;""),"⌢",""),"⌣",""),"⌵",""),"－",""),"-","")," ",""),"　","")=UPPER($E35&amp;"")))+SUMPRODUCT(--(SUBSTITUTE(SUBSTITUTE(SUBSTITUTE(SUBSTITUTE(SUBSTITUTE(SUBSTITUTE(SUBSTITUTE(UPPER($K$3:$M$20&amp;""),"⌢",""),"⌣",""),"⌵",""),"－",""),"-","")," ",""),"　","")=UPPER($E35&amp;"")&amp;"DP"))*2+SUMPRODUCT(--(SUBSTITUTE(SUBSTITUTE(SUBSTITUTE(SUBSTITUTE(SUBSTITUTE(SUBSTITUTE(SUBSTITUTE(UPPER($K$3:$M$20&amp;""),"⌢",""),"⌣",""),"⌵",""),"－",""),"-","")," ",""),"　","")="DP"&amp;UPPER($E35&amp;"")))*2+SUMPRODUCT(--(SUBSTITUTE(SUBSTITUTE(SUBSTITUTE(SUBSTITUTE(SUBSTITUTE(SUBSTITUTE(SUBSTITUTE(UPPER($K$3:$M$20&amp;""),"⌢",""),"⌣",""),"⌵",""),"－",""),"-","")," ",""),"　","")=UPPER($E35&amp;"")&amp;"TP"))*3+SUMPRODUCT(--(SUBSTITUTE(SUBSTITUTE(SUBSTITUTE(SUBSTITUTE(SUBSTITUTE(SUBSTITUTE(SUBSTITUTE(UPPER($K$3:$M$20&amp;""),"⌢",""),"⌣",""),"⌵",""),"－",""),"-","")," ",""),"　","")="TP"&amp;UPPER($E35&amp;"")))*3+SUMPRODUCT(--(SUBSTITUTE(SUBSTITUTE(SUBSTITUTE(SUBSTITUTE(SUBSTITUTE(SUBSTITUTE(SUBSTITUTE(UPPER($O$3:$Q$20&amp;""),"⌢",""),"⌣",""),"⌵",""),"－",""),"-","")," ",""),"　","")=UPPER($E35&amp;"")))+SUMPRODUCT(--(SUBSTITUTE(SUBSTITUTE(SUBSTITUTE(SUBSTITUTE(SUBSTITUTE(SUBSTITUTE(SUBSTITUTE(UPPER($O$3:$Q$20&amp;""),"⌢",""),"⌣",""),"⌵",""),"－",""),"-","")," ",""),"　","")=UPPER($E35&amp;"")&amp;"DP"))*2+SUMPRODUCT(--(SUBSTITUTE(SUBSTITUTE(SUBSTITUTE(SUBSTITUTE(SUBSTITUTE(SUBSTITUTE(SUBSTITUTE(UPPER($O$3:$Q$20&amp;""),"⌢",""),"⌣",""),"⌵",""),"－",""),"-","")," ",""),"　","")="DP"&amp;UPPER($E35&amp;"")))*2+SUMPRODUCT(--(SUBSTITUTE(SUBSTITUTE(SUBSTITUTE(SUBSTITUTE(SUBSTITUTE(SUBSTITUTE(SUBSTITUTE(UPPER($O$3:$Q$20&amp;""),"⌢",""),"⌣",""),"⌵",""),"－",""),"-","")," ",""),"　","")=UPPER($E35&amp;"")&amp;"TP"))*3+SUMPRODUCT(--(SUBSTITUTE(SUBSTITUTE(SUBSTITUTE(SUBSTITUTE(SUBSTITUTE(SUBSTITUTE(SUBSTITUTE(UPPER($O$3:$Q$20&amp;""),"⌢",""),"⌣",""),"⌵",""),"－",""),"-","")," ",""),"　","")="TP"&amp;UPPER($E35&amp;"")))*3+SUMPRODUCT(--(SUBSTITUTE(SUBSTITUTE(SUBSTITUTE(SUBSTITUTE(SUBSTITUTE(SUBSTITUTE(SUBSTITUTE(UPPER($S$3:$U$20&amp;""),"⌢",""),"⌣",""),"⌵",""),"－",""),"-","")," ",""),"　","")=UPPER($E35&amp;"")))+SUMPRODUCT(--(SUBSTITUTE(SUBSTITUTE(SUBSTITUTE(SUBSTITUTE(SUBSTITUTE(SUBSTITUTE(SUBSTITUTE(UPPER($S$3:$U$20&amp;""),"⌢",""),"⌣",""),"⌵",""),"－",""),"-","")," ",""),"　","")=UPPER($E35&amp;"")&amp;"DP"))*2+SUMPRODUCT(--(SUBSTITUTE(SUBSTITUTE(SUBSTITUTE(SUBSTITUTE(SUBSTITUTE(SUBSTITUTE(SUBSTITUTE(UPPER($S$3:$U$20&amp;""),"⌢",""),"⌣",""),"⌵",""),"－",""),"-","")," ",""),"　","")="DP"&amp;UPPER($E35&amp;"")))*2+SUMPRODUCT(--(SUBSTITUTE(SUBSTITUTE(SUBSTITUTE(SUBSTITUTE(SUBSTITUTE(SUBSTITUTE(SUBSTITUTE(UPPER($S$3:$U$20&amp;""),"⌢",""),"⌣",""),"⌵",""),"－",""),"-","")," ",""),"　","")=UPPER($E35&amp;"")&amp;"TP"))*3+SUMPRODUCT(--(SUBSTITUTE(SUBSTITUTE(SUBSTITUTE(SUBSTITUTE(SUBSTITUTE(SUBSTITUTE(SUBSTITUTE(UPPER($S$3:$U$20&amp;""),"⌢",""),"⌣",""),"⌵",""),"－",""),"-","")," ",""),"　","")="TP"&amp;UPPER($E35&amp;"")))*3+SUMPRODUCT(--(SUBSTITUTE(SUBSTITUTE(SUBSTITUTE(SUBSTITUTE(SUBSTITUTE(SUBSTITUTE(SUBSTITUTE(UPPER($W$3:$Y$20&amp;""),"⌢",""),"⌣",""),"⌵",""),"－",""),"-","")," ",""),"　","")=UPPER($E35&amp;"")))+SUMPRODUCT(--(SUBSTITUTE(SUBSTITUTE(SUBSTITUTE(SUBSTITUTE(SUBSTITUTE(SUBSTITUTE(SUBSTITUTE(UPPER($W$3:$Y$20&amp;""),"⌢",""),"⌣",""),"⌵",""),"－",""),"-","")," ",""),"　","")=UPPER($E35&amp;"")&amp;"DP"))*2+SUMPRODUCT(--(SUBSTITUTE(SUBSTITUTE(SUBSTITUTE(SUBSTITUTE(SUBSTITUTE(SUBSTITUTE(SUBSTITUTE(UPPER($W$3:$Y$20&amp;""),"⌢",""),"⌣",""),"⌵",""),"－",""),"-","")," ",""),"　","")="DP"&amp;UPPER($E35&amp;"")))*2+SUMPRODUCT(--(SUBSTITUTE(SUBSTITUTE(SUBSTITUTE(SUBSTITUTE(SUBSTITUTE(SUBSTITUTE(SUBSTITUTE(UPPER($W$3:$Y$20&amp;""),"⌢",""),"⌣",""),"⌵",""),"－",""),"-","")," ",""),"　","")=UPPER($E35&amp;"")&amp;"TP"))*3+SUMPRODUCT(--(SUBSTITUTE(SUBSTITUTE(SUBSTITUTE(SUBSTITUTE(SUBSTITUTE(SUBSTITUTE(SUBSTITUTE(UPPER($W$3:$Y$20&amp;""),"⌢",""),"⌣",""),"⌵",""),"－",""),"-","")," ",""),"　","")="TP"&amp;UPPER($E35&amp;"")))*3+SUMPRODUCT(--(SUBSTITUTE(SUBSTITUTE(SUBSTITUTE(SUBSTITUTE(SUBSTITUTE(SUBSTITUTE(SUBSTITUTE(UPPER($AA$3:$AC$20&amp;""),"⌢",""),"⌣",""),"⌵",""),"－",""),"-","")," ",""),"　","")=UPPER($E35&amp;"")))+SUMPRODUCT(--(SUBSTITUTE(SUBSTITUTE(SUBSTITUTE(SUBSTITUTE(SUBSTITUTE(SUBSTITUTE(SUBSTITUTE(UPPER($AA$3:$AC$20&amp;""),"⌢",""),"⌣",""),"⌵",""),"－",""),"-","")," ",""),"　","")=UPPER($E35&amp;"")&amp;"DP"))*2+SUMPRODUCT(--(SUBSTITUTE(SUBSTITUTE(SUBSTITUTE(SUBSTITUTE(SUBSTITUTE(SUBSTITUTE(SUBSTITUTE(UPPER($AA$3:$AC$20&amp;""),"⌢",""),"⌣",""),"⌵",""),"－",""),"-","")," ",""),"　","")="DP"&amp;UPPER($E35&amp;"")))*2+SUMPRODUCT(--(SUBSTITUTE(SUBSTITUTE(SUBSTITUTE(SUBSTITUTE(SUBSTITUTE(SUBSTITUTE(SUBSTITUTE(UPPER($AA$3:$AC$20&amp;""),"⌢",""),"⌣",""),"⌵",""),"－",""),"-","")," ",""),"　","")=UPPER($E35&amp;"")&amp;"TP"))*3+SUMPRODUCT(--(SUBSTITUTE(SUBSTITUTE(SUBSTITUTE(SUBSTITUTE(SUBSTITUTE(SUBSTITUTE(SUBSTITUTE(UPPER($AA$3:$AC$20&amp;""),"⌢",""),"⌣",""),"⌵",""),"－",""),"-","")," ",""),"　","")="TP"&amp;UPPER($E35&amp;"")))*3+SUMPRODUCT(--(SUBSTITUTE(SUBSTITUTE(SUBSTITUTE(SUBSTITUTE(SUBSTITUTE(SUBSTITUTE(SUBSTITUTE(UPPER($AE$3:$AG$20&amp;""),"⌢",""),"⌣",""),"⌵",""),"－",""),"-","")," ",""),"　","")=UPPER($E35&amp;"")))+SUMPRODUCT(--(SUBSTITUTE(SUBSTITUTE(SUBSTITUTE(SUBSTITUTE(SUBSTITUTE(SUBSTITUTE(SUBSTITUTE(UPPER($AE$3:$AG$20&amp;""),"⌢",""),"⌣",""),"⌵",""),"－",""),"-","")," ",""),"　","")=UPPER($E35&amp;"")&amp;"DP"))*2+SUMPRODUCT(--(SUBSTITUTE(SUBSTITUTE(SUBSTITUTE(SUBSTITUTE(SUBSTITUTE(SUBSTITUTE(SUBSTITUTE(UPPER($AE$3:$AG$20&amp;""),"⌢",""),"⌣",""),"⌵",""),"－",""),"-","")," ",""),"　","")="DP"&amp;UPPER($E35&amp;"")))*2+SUMPRODUCT(--(SUBSTITUTE(SUBSTITUTE(SUBSTITUTE(SUBSTITUTE(SUBSTITUTE(SUBSTITUTE(SUBSTITUTE(UPPER($AE$3:$AG$20&amp;""),"⌢",""),"⌣",""),"⌵",""),"－",""),"-","")," ",""),"　","")=UPPER($E35&amp;"")&amp;"TP"))*3+SUMPRODUCT(--(SUBSTITUTE(SUBSTITUTE(SUBSTITUTE(SUBSTITUTE(SUBSTITUTE(SUBSTITUTE(SUBSTITUTE(UPPER($AE$3:$AG$20&amp;""),"⌢",""),"⌣",""),"⌵",""),"－",""),"-","")," ",""),"　","")="TP"&amp;UPPER($E35&amp;"")))*3)</f>
        <v>1</v>
      </c>
      <c r="B35" s="58"/>
      <c r="C35" s="58"/>
      <c r="D35" s="274">
        <v>5</v>
      </c>
      <c r="E35" s="166" t="s">
        <v>179</v>
      </c>
      <c r="F35" s="169" t="s">
        <v>85</v>
      </c>
      <c r="G35" s="175"/>
      <c r="H35" s="176"/>
      <c r="I35" s="77"/>
      <c r="J35" s="8"/>
      <c r="K35" s="175" t="s">
        <v>183</v>
      </c>
      <c r="L35" s="176"/>
      <c r="M35" s="77"/>
      <c r="N35" s="8"/>
      <c r="O35" s="175" t="inlineStr">
        <is>
          <t>R ⌣</t>
        </is>
      </c>
      <c r="P35" s="176"/>
      <c r="Q35" s="77"/>
      <c r="R35" s="8"/>
      <c r="S35" s="175"/>
      <c r="T35" s="176"/>
      <c r="U35" s="77"/>
      <c r="V35" s="8"/>
      <c r="W35" s="175" t="s">
        <v>183</v>
      </c>
      <c r="X35" s="176"/>
      <c r="Y35" s="77"/>
      <c r="Z35" s="8"/>
      <c r="AA35" s="175" t="inlineStr">
        <is>
          <t>R －</t>
        </is>
      </c>
      <c r="AB35" s="176"/>
      <c r="AC35" s="77"/>
      <c r="AD35" s="8"/>
      <c r="AE35" s="176"/>
      <c r="AF35" s="176"/>
      <c r="AG35" s="77"/>
      <c r="AH35" s="8"/>
      <c r="AI35" s="44">
        <f t="shared" si="16"/>
        <v>4</v>
      </c>
      <c r="AJ35" s="44">
        <f>SUMPRODUCT(--(SUBSTITUTE(SUBSTITUTE(SUBSTITUTE(SUBSTITUTE(SUBSTITUTE(SUBSTITUTE(SUBSTITUTE(UPPER(G35:AG35&amp;""),"⌢",""),"⌣",""),"⌵",""),"－",""),"-","")," ",""),"　","")="R"))+SUMPRODUCT(--(SUBSTITUTE(SUBSTITUTE(SUBSTITUTE(SUBSTITUTE(SUBSTITUTE(SUBSTITUTE(SUBSTITUTE(UPPER(G35:AG35&amp;""),"⌢",""),"⌣",""),"⌵",""),"－",""),"-","")," ",""),"　","")="HR"))*2</f>
        <v>2</v>
      </c>
      <c r="AK35" s="44">
        <f t="shared" si="18"/>
        <v>2</v>
      </c>
      <c r="AL35" s="44">
        <f>$A35</f>
        <v>1</v>
      </c>
      <c r="AM35" s="294"/>
      <c r="AQ35" s="74">
        <f>SUM(AQ23:AQ34)</f>
        <v>23</v>
      </c>
      <c r="AR35" s="74">
        <f t="shared" ref="AR35:AT35" si="28">SUM(AR23:AR34)</f>
        <v>6</v>
      </c>
      <c r="AS35" s="74">
        <f t="shared" si="28"/>
        <v>14</v>
      </c>
      <c r="AT35" s="74">
        <f t="shared" si="28"/>
        <v>5</v>
      </c>
    </row>
    <row r="36" spans="1:46" ht="15" customHeight="1">
      <c r="A36" s="58">
        <f>IF($E36="",0,SUMPRODUCT(--(SUBSTITUTE(SUBSTITUTE(SUBSTITUTE(SUBSTITUTE(SUBSTITUTE(SUBSTITUTE(SUBSTITUTE(UPPER($G$3:$I$20&amp;""),"⌢",""),"⌣",""),"⌵",""),"－",""),"-","")," ",""),"　","")=UPPER($E36&amp;"")))+SUMPRODUCT(--(SUBSTITUTE(SUBSTITUTE(SUBSTITUTE(SUBSTITUTE(SUBSTITUTE(SUBSTITUTE(SUBSTITUTE(UPPER($G$3:$I$20&amp;""),"⌢",""),"⌣",""),"⌵",""),"－",""),"-","")," ",""),"　","")=UPPER($E36&amp;"")&amp;"DP"))*2+SUMPRODUCT(--(SUBSTITUTE(SUBSTITUTE(SUBSTITUTE(SUBSTITUTE(SUBSTITUTE(SUBSTITUTE(SUBSTITUTE(UPPER($G$3:$I$20&amp;""),"⌢",""),"⌣",""),"⌵",""),"－",""),"-","")," ",""),"　","")="DP"&amp;UPPER($E36&amp;"")))*2+SUMPRODUCT(--(SUBSTITUTE(SUBSTITUTE(SUBSTITUTE(SUBSTITUTE(SUBSTITUTE(SUBSTITUTE(SUBSTITUTE(UPPER($G$3:$I$20&amp;""),"⌢",""),"⌣",""),"⌵",""),"－",""),"-","")," ",""),"　","")=UPPER($E36&amp;"")&amp;"TP"))*3+SUMPRODUCT(--(SUBSTITUTE(SUBSTITUTE(SUBSTITUTE(SUBSTITUTE(SUBSTITUTE(SUBSTITUTE(SUBSTITUTE(UPPER($G$3:$I$20&amp;""),"⌢",""),"⌣",""),"⌵",""),"－",""),"-","")," ",""),"　","")="TP"&amp;UPPER($E36&amp;"")))*3+SUMPRODUCT(--(SUBSTITUTE(SUBSTITUTE(SUBSTITUTE(SUBSTITUTE(SUBSTITUTE(SUBSTITUTE(SUBSTITUTE(UPPER($K$3:$M$20&amp;""),"⌢",""),"⌣",""),"⌵",""),"－",""),"-","")," ",""),"　","")=UPPER($E36&amp;"")))+SUMPRODUCT(--(SUBSTITUTE(SUBSTITUTE(SUBSTITUTE(SUBSTITUTE(SUBSTITUTE(SUBSTITUTE(SUBSTITUTE(UPPER($K$3:$M$20&amp;""),"⌢",""),"⌣",""),"⌵",""),"－",""),"-","")," ",""),"　","")=UPPER($E36&amp;"")&amp;"DP"))*2+SUMPRODUCT(--(SUBSTITUTE(SUBSTITUTE(SUBSTITUTE(SUBSTITUTE(SUBSTITUTE(SUBSTITUTE(SUBSTITUTE(UPPER($K$3:$M$20&amp;""),"⌢",""),"⌣",""),"⌵",""),"－",""),"-","")," ",""),"　","")="DP"&amp;UPPER($E36&amp;"")))*2+SUMPRODUCT(--(SUBSTITUTE(SUBSTITUTE(SUBSTITUTE(SUBSTITUTE(SUBSTITUTE(SUBSTITUTE(SUBSTITUTE(UPPER($K$3:$M$20&amp;""),"⌢",""),"⌣",""),"⌵",""),"－",""),"-","")," ",""),"　","")=UPPER($E36&amp;"")&amp;"TP"))*3+SUMPRODUCT(--(SUBSTITUTE(SUBSTITUTE(SUBSTITUTE(SUBSTITUTE(SUBSTITUTE(SUBSTITUTE(SUBSTITUTE(UPPER($K$3:$M$20&amp;""),"⌢",""),"⌣",""),"⌵",""),"－",""),"-","")," ",""),"　","")="TP"&amp;UPPER($E36&amp;"")))*3+SUMPRODUCT(--(SUBSTITUTE(SUBSTITUTE(SUBSTITUTE(SUBSTITUTE(SUBSTITUTE(SUBSTITUTE(SUBSTITUTE(UPPER($O$3:$Q$20&amp;""),"⌢",""),"⌣",""),"⌵",""),"－",""),"-","")," ",""),"　","")=UPPER($E36&amp;"")))+SUMPRODUCT(--(SUBSTITUTE(SUBSTITUTE(SUBSTITUTE(SUBSTITUTE(SUBSTITUTE(SUBSTITUTE(SUBSTITUTE(UPPER($O$3:$Q$20&amp;""),"⌢",""),"⌣",""),"⌵",""),"－",""),"-","")," ",""),"　","")=UPPER($E36&amp;"")&amp;"DP"))*2+SUMPRODUCT(--(SUBSTITUTE(SUBSTITUTE(SUBSTITUTE(SUBSTITUTE(SUBSTITUTE(SUBSTITUTE(SUBSTITUTE(UPPER($O$3:$Q$20&amp;""),"⌢",""),"⌣",""),"⌵",""),"－",""),"-","")," ",""),"　","")="DP"&amp;UPPER($E36&amp;"")))*2+SUMPRODUCT(--(SUBSTITUTE(SUBSTITUTE(SUBSTITUTE(SUBSTITUTE(SUBSTITUTE(SUBSTITUTE(SUBSTITUTE(UPPER($O$3:$Q$20&amp;""),"⌢",""),"⌣",""),"⌵",""),"－",""),"-","")," ",""),"　","")=UPPER($E36&amp;"")&amp;"TP"))*3+SUMPRODUCT(--(SUBSTITUTE(SUBSTITUTE(SUBSTITUTE(SUBSTITUTE(SUBSTITUTE(SUBSTITUTE(SUBSTITUTE(UPPER($O$3:$Q$20&amp;""),"⌢",""),"⌣",""),"⌵",""),"－",""),"-","")," ",""),"　","")="TP"&amp;UPPER($E36&amp;"")))*3+SUMPRODUCT(--(SUBSTITUTE(SUBSTITUTE(SUBSTITUTE(SUBSTITUTE(SUBSTITUTE(SUBSTITUTE(SUBSTITUTE(UPPER($S$3:$U$20&amp;""),"⌢",""),"⌣",""),"⌵",""),"－",""),"-","")," ",""),"　","")=UPPER($E36&amp;"")))+SUMPRODUCT(--(SUBSTITUTE(SUBSTITUTE(SUBSTITUTE(SUBSTITUTE(SUBSTITUTE(SUBSTITUTE(SUBSTITUTE(UPPER($S$3:$U$20&amp;""),"⌢",""),"⌣",""),"⌵",""),"－",""),"-","")," ",""),"　","")=UPPER($E36&amp;"")&amp;"DP"))*2+SUMPRODUCT(--(SUBSTITUTE(SUBSTITUTE(SUBSTITUTE(SUBSTITUTE(SUBSTITUTE(SUBSTITUTE(SUBSTITUTE(UPPER($S$3:$U$20&amp;""),"⌢",""),"⌣",""),"⌵",""),"－",""),"-","")," ",""),"　","")="DP"&amp;UPPER($E36&amp;"")))*2+SUMPRODUCT(--(SUBSTITUTE(SUBSTITUTE(SUBSTITUTE(SUBSTITUTE(SUBSTITUTE(SUBSTITUTE(SUBSTITUTE(UPPER($S$3:$U$20&amp;""),"⌢",""),"⌣",""),"⌵",""),"－",""),"-","")," ",""),"　","")=UPPER($E36&amp;"")&amp;"TP"))*3+SUMPRODUCT(--(SUBSTITUTE(SUBSTITUTE(SUBSTITUTE(SUBSTITUTE(SUBSTITUTE(SUBSTITUTE(SUBSTITUTE(UPPER($S$3:$U$20&amp;""),"⌢",""),"⌣",""),"⌵",""),"－",""),"-","")," ",""),"　","")="TP"&amp;UPPER($E36&amp;"")))*3+SUMPRODUCT(--(SUBSTITUTE(SUBSTITUTE(SUBSTITUTE(SUBSTITUTE(SUBSTITUTE(SUBSTITUTE(SUBSTITUTE(UPPER($W$3:$Y$20&amp;""),"⌢",""),"⌣",""),"⌵",""),"－",""),"-","")," ",""),"　","")=UPPER($E36&amp;"")))+SUMPRODUCT(--(SUBSTITUTE(SUBSTITUTE(SUBSTITUTE(SUBSTITUTE(SUBSTITUTE(SUBSTITUTE(SUBSTITUTE(UPPER($W$3:$Y$20&amp;""),"⌢",""),"⌣",""),"⌵",""),"－",""),"-","")," ",""),"　","")=UPPER($E36&amp;"")&amp;"DP"))*2+SUMPRODUCT(--(SUBSTITUTE(SUBSTITUTE(SUBSTITUTE(SUBSTITUTE(SUBSTITUTE(SUBSTITUTE(SUBSTITUTE(UPPER($W$3:$Y$20&amp;""),"⌢",""),"⌣",""),"⌵",""),"－",""),"-","")," ",""),"　","")="DP"&amp;UPPER($E36&amp;"")))*2+SUMPRODUCT(--(SUBSTITUTE(SUBSTITUTE(SUBSTITUTE(SUBSTITUTE(SUBSTITUTE(SUBSTITUTE(SUBSTITUTE(UPPER($W$3:$Y$20&amp;""),"⌢",""),"⌣",""),"⌵",""),"－",""),"-","")," ",""),"　","")=UPPER($E36&amp;"")&amp;"TP"))*3+SUMPRODUCT(--(SUBSTITUTE(SUBSTITUTE(SUBSTITUTE(SUBSTITUTE(SUBSTITUTE(SUBSTITUTE(SUBSTITUTE(UPPER($W$3:$Y$20&amp;""),"⌢",""),"⌣",""),"⌵",""),"－",""),"-","")," ",""),"　","")="TP"&amp;UPPER($E36&amp;"")))*3+SUMPRODUCT(--(SUBSTITUTE(SUBSTITUTE(SUBSTITUTE(SUBSTITUTE(SUBSTITUTE(SUBSTITUTE(SUBSTITUTE(UPPER($AA$3:$AC$20&amp;""),"⌢",""),"⌣",""),"⌵",""),"－",""),"-","")," ",""),"　","")=UPPER($E36&amp;"")))+SUMPRODUCT(--(SUBSTITUTE(SUBSTITUTE(SUBSTITUTE(SUBSTITUTE(SUBSTITUTE(SUBSTITUTE(SUBSTITUTE(UPPER($AA$3:$AC$20&amp;""),"⌢",""),"⌣",""),"⌵",""),"－",""),"-","")," ",""),"　","")=UPPER($E36&amp;"")&amp;"DP"))*2+SUMPRODUCT(--(SUBSTITUTE(SUBSTITUTE(SUBSTITUTE(SUBSTITUTE(SUBSTITUTE(SUBSTITUTE(SUBSTITUTE(UPPER($AA$3:$AC$20&amp;""),"⌢",""),"⌣",""),"⌵",""),"－",""),"-","")," ",""),"　","")="DP"&amp;UPPER($E36&amp;"")))*2+SUMPRODUCT(--(SUBSTITUTE(SUBSTITUTE(SUBSTITUTE(SUBSTITUTE(SUBSTITUTE(SUBSTITUTE(SUBSTITUTE(UPPER($AA$3:$AC$20&amp;""),"⌢",""),"⌣",""),"⌵",""),"－",""),"-","")," ",""),"　","")=UPPER($E36&amp;"")&amp;"TP"))*3+SUMPRODUCT(--(SUBSTITUTE(SUBSTITUTE(SUBSTITUTE(SUBSTITUTE(SUBSTITUTE(SUBSTITUTE(SUBSTITUTE(UPPER($AA$3:$AC$20&amp;""),"⌢",""),"⌣",""),"⌵",""),"－",""),"-","")," ",""),"　","")="TP"&amp;UPPER($E36&amp;"")))*3+SUMPRODUCT(--(SUBSTITUTE(SUBSTITUTE(SUBSTITUTE(SUBSTITUTE(SUBSTITUTE(SUBSTITUTE(SUBSTITUTE(UPPER($AE$3:$AG$20&amp;""),"⌢",""),"⌣",""),"⌵",""),"－",""),"-","")," ",""),"　","")=UPPER($E36&amp;"")))+SUMPRODUCT(--(SUBSTITUTE(SUBSTITUTE(SUBSTITUTE(SUBSTITUTE(SUBSTITUTE(SUBSTITUTE(SUBSTITUTE(UPPER($AE$3:$AG$20&amp;""),"⌢",""),"⌣",""),"⌵",""),"－",""),"-","")," ",""),"　","")=UPPER($E36&amp;"")&amp;"DP"))*2+SUMPRODUCT(--(SUBSTITUTE(SUBSTITUTE(SUBSTITUTE(SUBSTITUTE(SUBSTITUTE(SUBSTITUTE(SUBSTITUTE(UPPER($AE$3:$AG$20&amp;""),"⌢",""),"⌣",""),"⌵",""),"－",""),"-","")," ",""),"　","")="DP"&amp;UPPER($E36&amp;"")))*2+SUMPRODUCT(--(SUBSTITUTE(SUBSTITUTE(SUBSTITUTE(SUBSTITUTE(SUBSTITUTE(SUBSTITUTE(SUBSTITUTE(UPPER($AE$3:$AG$20&amp;""),"⌢",""),"⌣",""),"⌵",""),"－",""),"-","")," ",""),"　","")=UPPER($E36&amp;"")&amp;"TP"))*3+SUMPRODUCT(--(SUBSTITUTE(SUBSTITUTE(SUBSTITUTE(SUBSTITUTE(SUBSTITUTE(SUBSTITUTE(SUBSTITUTE(UPPER($AE$3:$AG$20&amp;""),"⌢",""),"⌣",""),"⌵",""),"－",""),"-","")," ",""),"　","")="TP"&amp;UPPER($E36&amp;"")))*3)</f>
        <v>0</v>
      </c>
      <c r="B36" s="58"/>
      <c r="C36" s="58"/>
      <c r="D36" s="275"/>
      <c r="E36" s="166"/>
      <c r="F36" s="169"/>
      <c r="G36" s="170"/>
      <c r="H36" s="171"/>
      <c r="I36" s="75"/>
      <c r="J36" s="8"/>
      <c r="K36" s="170"/>
      <c r="L36" s="171"/>
      <c r="M36" s="75"/>
      <c r="N36" s="8"/>
      <c r="O36" s="170"/>
      <c r="P36" s="171"/>
      <c r="Q36" s="75"/>
      <c r="R36" s="8"/>
      <c r="S36" s="170"/>
      <c r="T36" s="171"/>
      <c r="U36" s="75"/>
      <c r="V36" s="8"/>
      <c r="W36" s="170"/>
      <c r="X36" s="171"/>
      <c r="Y36" s="75"/>
      <c r="Z36" s="8"/>
      <c r="AA36" s="170"/>
      <c r="AB36" s="171"/>
      <c r="AC36" s="75"/>
      <c r="AD36" s="8"/>
      <c r="AE36" s="171"/>
      <c r="AF36" s="171"/>
      <c r="AG36" s="75"/>
      <c r="AH36" s="8"/>
      <c r="AI36" s="44">
        <f t="shared" si="16"/>
        <v>0</v>
      </c>
      <c r="AJ36" s="44">
        <f>SUMPRODUCT(--(SUBSTITUTE(SUBSTITUTE(SUBSTITUTE(SUBSTITUTE(SUBSTITUTE(SUBSTITUTE(SUBSTITUTE(UPPER(G36:AG36&amp;""),"⌢",""),"⌣",""),"⌵",""),"－",""),"-","")," ",""),"　","")="R"))+SUMPRODUCT(--(SUBSTITUTE(SUBSTITUTE(SUBSTITUTE(SUBSTITUTE(SUBSTITUTE(SUBSTITUTE(SUBSTITUTE(UPPER(G36:AG36&amp;""),"⌢",""),"⌣",""),"⌵",""),"－",""),"-","")," ",""),"　","")="HR"))*2</f>
        <v>0</v>
      </c>
      <c r="AK36" s="44">
        <f t="shared" si="18"/>
        <v>0</v>
      </c>
      <c r="AL36" s="44">
        <f>$A36</f>
        <v>0</v>
      </c>
      <c r="AM36" s="295"/>
    </row>
    <row r="37" spans="1:46" ht="15" customHeight="1">
      <c r="A37" s="58">
        <f>IF($E37="",0,SUMPRODUCT(--(SUBSTITUTE(SUBSTITUTE(SUBSTITUTE(SUBSTITUTE(SUBSTITUTE(SUBSTITUTE(SUBSTITUTE(UPPER($G$3:$I$20&amp;""),"⌢",""),"⌣",""),"⌵",""),"－",""),"-","")," ",""),"　","")=UPPER($E37&amp;"")))+SUMPRODUCT(--(SUBSTITUTE(SUBSTITUTE(SUBSTITUTE(SUBSTITUTE(SUBSTITUTE(SUBSTITUTE(SUBSTITUTE(UPPER($G$3:$I$20&amp;""),"⌢",""),"⌣",""),"⌵",""),"－",""),"-","")," ",""),"　","")=UPPER($E37&amp;"")&amp;"DP"))*2+SUMPRODUCT(--(SUBSTITUTE(SUBSTITUTE(SUBSTITUTE(SUBSTITUTE(SUBSTITUTE(SUBSTITUTE(SUBSTITUTE(UPPER($G$3:$I$20&amp;""),"⌢",""),"⌣",""),"⌵",""),"－",""),"-","")," ",""),"　","")="DP"&amp;UPPER($E37&amp;"")))*2+SUMPRODUCT(--(SUBSTITUTE(SUBSTITUTE(SUBSTITUTE(SUBSTITUTE(SUBSTITUTE(SUBSTITUTE(SUBSTITUTE(UPPER($G$3:$I$20&amp;""),"⌢",""),"⌣",""),"⌵",""),"－",""),"-","")," ",""),"　","")=UPPER($E37&amp;"")&amp;"TP"))*3+SUMPRODUCT(--(SUBSTITUTE(SUBSTITUTE(SUBSTITUTE(SUBSTITUTE(SUBSTITUTE(SUBSTITUTE(SUBSTITUTE(UPPER($G$3:$I$20&amp;""),"⌢",""),"⌣",""),"⌵",""),"－",""),"-","")," ",""),"　","")="TP"&amp;UPPER($E37&amp;"")))*3+SUMPRODUCT(--(SUBSTITUTE(SUBSTITUTE(SUBSTITUTE(SUBSTITUTE(SUBSTITUTE(SUBSTITUTE(SUBSTITUTE(UPPER($K$3:$M$20&amp;""),"⌢",""),"⌣",""),"⌵",""),"－",""),"-","")," ",""),"　","")=UPPER($E37&amp;"")))+SUMPRODUCT(--(SUBSTITUTE(SUBSTITUTE(SUBSTITUTE(SUBSTITUTE(SUBSTITUTE(SUBSTITUTE(SUBSTITUTE(UPPER($K$3:$M$20&amp;""),"⌢",""),"⌣",""),"⌵",""),"－",""),"-","")," ",""),"　","")=UPPER($E37&amp;"")&amp;"DP"))*2+SUMPRODUCT(--(SUBSTITUTE(SUBSTITUTE(SUBSTITUTE(SUBSTITUTE(SUBSTITUTE(SUBSTITUTE(SUBSTITUTE(UPPER($K$3:$M$20&amp;""),"⌢",""),"⌣",""),"⌵",""),"－",""),"-","")," ",""),"　","")="DP"&amp;UPPER($E37&amp;"")))*2+SUMPRODUCT(--(SUBSTITUTE(SUBSTITUTE(SUBSTITUTE(SUBSTITUTE(SUBSTITUTE(SUBSTITUTE(SUBSTITUTE(UPPER($K$3:$M$20&amp;""),"⌢",""),"⌣",""),"⌵",""),"－",""),"-","")," ",""),"　","")=UPPER($E37&amp;"")&amp;"TP"))*3+SUMPRODUCT(--(SUBSTITUTE(SUBSTITUTE(SUBSTITUTE(SUBSTITUTE(SUBSTITUTE(SUBSTITUTE(SUBSTITUTE(UPPER($K$3:$M$20&amp;""),"⌢",""),"⌣",""),"⌵",""),"－",""),"-","")," ",""),"　","")="TP"&amp;UPPER($E37&amp;"")))*3+SUMPRODUCT(--(SUBSTITUTE(SUBSTITUTE(SUBSTITUTE(SUBSTITUTE(SUBSTITUTE(SUBSTITUTE(SUBSTITUTE(UPPER($O$3:$Q$20&amp;""),"⌢",""),"⌣",""),"⌵",""),"－",""),"-","")," ",""),"　","")=UPPER($E37&amp;"")))+SUMPRODUCT(--(SUBSTITUTE(SUBSTITUTE(SUBSTITUTE(SUBSTITUTE(SUBSTITUTE(SUBSTITUTE(SUBSTITUTE(UPPER($O$3:$Q$20&amp;""),"⌢",""),"⌣",""),"⌵",""),"－",""),"-","")," ",""),"　","")=UPPER($E37&amp;"")&amp;"DP"))*2+SUMPRODUCT(--(SUBSTITUTE(SUBSTITUTE(SUBSTITUTE(SUBSTITUTE(SUBSTITUTE(SUBSTITUTE(SUBSTITUTE(UPPER($O$3:$Q$20&amp;""),"⌢",""),"⌣",""),"⌵",""),"－",""),"-","")," ",""),"　","")="DP"&amp;UPPER($E37&amp;"")))*2+SUMPRODUCT(--(SUBSTITUTE(SUBSTITUTE(SUBSTITUTE(SUBSTITUTE(SUBSTITUTE(SUBSTITUTE(SUBSTITUTE(UPPER($O$3:$Q$20&amp;""),"⌢",""),"⌣",""),"⌵",""),"－",""),"-","")," ",""),"　","")=UPPER($E37&amp;"")&amp;"TP"))*3+SUMPRODUCT(--(SUBSTITUTE(SUBSTITUTE(SUBSTITUTE(SUBSTITUTE(SUBSTITUTE(SUBSTITUTE(SUBSTITUTE(UPPER($O$3:$Q$20&amp;""),"⌢",""),"⌣",""),"⌵",""),"－",""),"-","")," ",""),"　","")="TP"&amp;UPPER($E37&amp;"")))*3+SUMPRODUCT(--(SUBSTITUTE(SUBSTITUTE(SUBSTITUTE(SUBSTITUTE(SUBSTITUTE(SUBSTITUTE(SUBSTITUTE(UPPER($S$3:$U$20&amp;""),"⌢",""),"⌣",""),"⌵",""),"－",""),"-","")," ",""),"　","")=UPPER($E37&amp;"")))+SUMPRODUCT(--(SUBSTITUTE(SUBSTITUTE(SUBSTITUTE(SUBSTITUTE(SUBSTITUTE(SUBSTITUTE(SUBSTITUTE(UPPER($S$3:$U$20&amp;""),"⌢",""),"⌣",""),"⌵",""),"－",""),"-","")," ",""),"　","")=UPPER($E37&amp;"")&amp;"DP"))*2+SUMPRODUCT(--(SUBSTITUTE(SUBSTITUTE(SUBSTITUTE(SUBSTITUTE(SUBSTITUTE(SUBSTITUTE(SUBSTITUTE(UPPER($S$3:$U$20&amp;""),"⌢",""),"⌣",""),"⌵",""),"－",""),"-","")," ",""),"　","")="DP"&amp;UPPER($E37&amp;"")))*2+SUMPRODUCT(--(SUBSTITUTE(SUBSTITUTE(SUBSTITUTE(SUBSTITUTE(SUBSTITUTE(SUBSTITUTE(SUBSTITUTE(UPPER($S$3:$U$20&amp;""),"⌢",""),"⌣",""),"⌵",""),"－",""),"-","")," ",""),"　","")=UPPER($E37&amp;"")&amp;"TP"))*3+SUMPRODUCT(--(SUBSTITUTE(SUBSTITUTE(SUBSTITUTE(SUBSTITUTE(SUBSTITUTE(SUBSTITUTE(SUBSTITUTE(UPPER($S$3:$U$20&amp;""),"⌢",""),"⌣",""),"⌵",""),"－",""),"-","")," ",""),"　","")="TP"&amp;UPPER($E37&amp;"")))*3+SUMPRODUCT(--(SUBSTITUTE(SUBSTITUTE(SUBSTITUTE(SUBSTITUTE(SUBSTITUTE(SUBSTITUTE(SUBSTITUTE(UPPER($W$3:$Y$20&amp;""),"⌢",""),"⌣",""),"⌵",""),"－",""),"-","")," ",""),"　","")=UPPER($E37&amp;"")))+SUMPRODUCT(--(SUBSTITUTE(SUBSTITUTE(SUBSTITUTE(SUBSTITUTE(SUBSTITUTE(SUBSTITUTE(SUBSTITUTE(UPPER($W$3:$Y$20&amp;""),"⌢",""),"⌣",""),"⌵",""),"－",""),"-","")," ",""),"　","")=UPPER($E37&amp;"")&amp;"DP"))*2+SUMPRODUCT(--(SUBSTITUTE(SUBSTITUTE(SUBSTITUTE(SUBSTITUTE(SUBSTITUTE(SUBSTITUTE(SUBSTITUTE(UPPER($W$3:$Y$20&amp;""),"⌢",""),"⌣",""),"⌵",""),"－",""),"-","")," ",""),"　","")="DP"&amp;UPPER($E37&amp;"")))*2+SUMPRODUCT(--(SUBSTITUTE(SUBSTITUTE(SUBSTITUTE(SUBSTITUTE(SUBSTITUTE(SUBSTITUTE(SUBSTITUTE(UPPER($W$3:$Y$20&amp;""),"⌢",""),"⌣",""),"⌵",""),"－",""),"-","")," ",""),"　","")=UPPER($E37&amp;"")&amp;"TP"))*3+SUMPRODUCT(--(SUBSTITUTE(SUBSTITUTE(SUBSTITUTE(SUBSTITUTE(SUBSTITUTE(SUBSTITUTE(SUBSTITUTE(UPPER($W$3:$Y$20&amp;""),"⌢",""),"⌣",""),"⌵",""),"－",""),"-","")," ",""),"　","")="TP"&amp;UPPER($E37&amp;"")))*3+SUMPRODUCT(--(SUBSTITUTE(SUBSTITUTE(SUBSTITUTE(SUBSTITUTE(SUBSTITUTE(SUBSTITUTE(SUBSTITUTE(UPPER($AA$3:$AC$20&amp;""),"⌢",""),"⌣",""),"⌵",""),"－",""),"-","")," ",""),"　","")=UPPER($E37&amp;"")))+SUMPRODUCT(--(SUBSTITUTE(SUBSTITUTE(SUBSTITUTE(SUBSTITUTE(SUBSTITUTE(SUBSTITUTE(SUBSTITUTE(UPPER($AA$3:$AC$20&amp;""),"⌢",""),"⌣",""),"⌵",""),"－",""),"-","")," ",""),"　","")=UPPER($E37&amp;"")&amp;"DP"))*2+SUMPRODUCT(--(SUBSTITUTE(SUBSTITUTE(SUBSTITUTE(SUBSTITUTE(SUBSTITUTE(SUBSTITUTE(SUBSTITUTE(UPPER($AA$3:$AC$20&amp;""),"⌢",""),"⌣",""),"⌵",""),"－",""),"-","")," ",""),"　","")="DP"&amp;UPPER($E37&amp;"")))*2+SUMPRODUCT(--(SUBSTITUTE(SUBSTITUTE(SUBSTITUTE(SUBSTITUTE(SUBSTITUTE(SUBSTITUTE(SUBSTITUTE(UPPER($AA$3:$AC$20&amp;""),"⌢",""),"⌣",""),"⌵",""),"－",""),"-","")," ",""),"　","")=UPPER($E37&amp;"")&amp;"TP"))*3+SUMPRODUCT(--(SUBSTITUTE(SUBSTITUTE(SUBSTITUTE(SUBSTITUTE(SUBSTITUTE(SUBSTITUTE(SUBSTITUTE(UPPER($AA$3:$AC$20&amp;""),"⌢",""),"⌣",""),"⌵",""),"－",""),"-","")," ",""),"　","")="TP"&amp;UPPER($E37&amp;"")))*3+SUMPRODUCT(--(SUBSTITUTE(SUBSTITUTE(SUBSTITUTE(SUBSTITUTE(SUBSTITUTE(SUBSTITUTE(SUBSTITUTE(UPPER($AE$3:$AG$20&amp;""),"⌢",""),"⌣",""),"⌵",""),"－",""),"-","")," ",""),"　","")=UPPER($E37&amp;"")))+SUMPRODUCT(--(SUBSTITUTE(SUBSTITUTE(SUBSTITUTE(SUBSTITUTE(SUBSTITUTE(SUBSTITUTE(SUBSTITUTE(UPPER($AE$3:$AG$20&amp;""),"⌢",""),"⌣",""),"⌵",""),"－",""),"-","")," ",""),"　","")=UPPER($E37&amp;"")&amp;"DP"))*2+SUMPRODUCT(--(SUBSTITUTE(SUBSTITUTE(SUBSTITUTE(SUBSTITUTE(SUBSTITUTE(SUBSTITUTE(SUBSTITUTE(UPPER($AE$3:$AG$20&amp;""),"⌢",""),"⌣",""),"⌵",""),"－",""),"-","")," ",""),"　","")="DP"&amp;UPPER($E37&amp;"")))*2+SUMPRODUCT(--(SUBSTITUTE(SUBSTITUTE(SUBSTITUTE(SUBSTITUTE(SUBSTITUTE(SUBSTITUTE(SUBSTITUTE(UPPER($AE$3:$AG$20&amp;""),"⌢",""),"⌣",""),"⌵",""),"－",""),"-","")," ",""),"　","")=UPPER($E37&amp;"")&amp;"TP"))*3+SUMPRODUCT(--(SUBSTITUTE(SUBSTITUTE(SUBSTITUTE(SUBSTITUTE(SUBSTITUTE(SUBSTITUTE(SUBSTITUTE(UPPER($AE$3:$AG$20&amp;""),"⌢",""),"⌣",""),"⌵",""),"－",""),"-","")," ",""),"　","")="TP"&amp;UPPER($E37&amp;"")))*3)</f>
        <v>0</v>
      </c>
      <c r="B37" s="58"/>
      <c r="C37" s="58"/>
      <c r="D37" s="276"/>
      <c r="E37" s="166"/>
      <c r="F37" s="169"/>
      <c r="G37" s="172"/>
      <c r="H37" s="173"/>
      <c r="I37" s="76"/>
      <c r="J37" s="8"/>
      <c r="K37" s="172"/>
      <c r="L37" s="173"/>
      <c r="M37" s="76"/>
      <c r="N37" s="8"/>
      <c r="O37" s="172"/>
      <c r="P37" s="173"/>
      <c r="Q37" s="76"/>
      <c r="R37" s="8"/>
      <c r="S37" s="172"/>
      <c r="T37" s="173"/>
      <c r="U37" s="76"/>
      <c r="V37" s="8"/>
      <c r="W37" s="172"/>
      <c r="X37" s="173"/>
      <c r="Y37" s="76"/>
      <c r="Z37" s="8"/>
      <c r="AA37" s="172"/>
      <c r="AB37" s="173"/>
      <c r="AC37" s="76"/>
      <c r="AD37" s="8"/>
      <c r="AE37" s="173"/>
      <c r="AF37" s="173"/>
      <c r="AG37" s="76"/>
      <c r="AH37" s="8"/>
      <c r="AI37" s="44">
        <f t="shared" si="16"/>
        <v>0</v>
      </c>
      <c r="AJ37" s="44">
        <f>SUMPRODUCT(--(SUBSTITUTE(SUBSTITUTE(SUBSTITUTE(SUBSTITUTE(SUBSTITUTE(SUBSTITUTE(SUBSTITUTE(UPPER(G37:AG37&amp;""),"⌢",""),"⌣",""),"⌵",""),"－",""),"-","")," ",""),"　","")="R"))+SUMPRODUCT(--(SUBSTITUTE(SUBSTITUTE(SUBSTITUTE(SUBSTITUTE(SUBSTITUTE(SUBSTITUTE(SUBSTITUTE(UPPER(G37:AG37&amp;""),"⌢",""),"⌣",""),"⌵",""),"－",""),"-","")," ",""),"　","")="HR"))*2</f>
        <v>0</v>
      </c>
      <c r="AK37" s="44">
        <f t="shared" si="18"/>
        <v>0</v>
      </c>
      <c r="AL37" s="44">
        <f>$A37</f>
        <v>0</v>
      </c>
      <c r="AM37" s="295"/>
    </row>
    <row r="38" spans="1:46" ht="15" customHeight="1">
      <c r="A38" s="58">
        <f>IF($E38="",0,SUMPRODUCT(--(SUBSTITUTE(SUBSTITUTE(SUBSTITUTE(SUBSTITUTE(SUBSTITUTE(SUBSTITUTE(SUBSTITUTE(UPPER($G$3:$I$20&amp;""),"⌢",""),"⌣",""),"⌵",""),"－",""),"-","")," ",""),"　","")=UPPER($E38&amp;"")))+SUMPRODUCT(--(SUBSTITUTE(SUBSTITUTE(SUBSTITUTE(SUBSTITUTE(SUBSTITUTE(SUBSTITUTE(SUBSTITUTE(UPPER($G$3:$I$20&amp;""),"⌢",""),"⌣",""),"⌵",""),"－",""),"-","")," ",""),"　","")=UPPER($E38&amp;"")&amp;"DP"))*2+SUMPRODUCT(--(SUBSTITUTE(SUBSTITUTE(SUBSTITUTE(SUBSTITUTE(SUBSTITUTE(SUBSTITUTE(SUBSTITUTE(UPPER($G$3:$I$20&amp;""),"⌢",""),"⌣",""),"⌵",""),"－",""),"-","")," ",""),"　","")="DP"&amp;UPPER($E38&amp;"")))*2+SUMPRODUCT(--(SUBSTITUTE(SUBSTITUTE(SUBSTITUTE(SUBSTITUTE(SUBSTITUTE(SUBSTITUTE(SUBSTITUTE(UPPER($G$3:$I$20&amp;""),"⌢",""),"⌣",""),"⌵",""),"－",""),"-","")," ",""),"　","")=UPPER($E38&amp;"")&amp;"TP"))*3+SUMPRODUCT(--(SUBSTITUTE(SUBSTITUTE(SUBSTITUTE(SUBSTITUTE(SUBSTITUTE(SUBSTITUTE(SUBSTITUTE(UPPER($G$3:$I$20&amp;""),"⌢",""),"⌣",""),"⌵",""),"－",""),"-","")," ",""),"　","")="TP"&amp;UPPER($E38&amp;"")))*3+SUMPRODUCT(--(SUBSTITUTE(SUBSTITUTE(SUBSTITUTE(SUBSTITUTE(SUBSTITUTE(SUBSTITUTE(SUBSTITUTE(UPPER($K$3:$M$20&amp;""),"⌢",""),"⌣",""),"⌵",""),"－",""),"-","")," ",""),"　","")=UPPER($E38&amp;"")))+SUMPRODUCT(--(SUBSTITUTE(SUBSTITUTE(SUBSTITUTE(SUBSTITUTE(SUBSTITUTE(SUBSTITUTE(SUBSTITUTE(UPPER($K$3:$M$20&amp;""),"⌢",""),"⌣",""),"⌵",""),"－",""),"-","")," ",""),"　","")=UPPER($E38&amp;"")&amp;"DP"))*2+SUMPRODUCT(--(SUBSTITUTE(SUBSTITUTE(SUBSTITUTE(SUBSTITUTE(SUBSTITUTE(SUBSTITUTE(SUBSTITUTE(UPPER($K$3:$M$20&amp;""),"⌢",""),"⌣",""),"⌵",""),"－",""),"-","")," ",""),"　","")="DP"&amp;UPPER($E38&amp;"")))*2+SUMPRODUCT(--(SUBSTITUTE(SUBSTITUTE(SUBSTITUTE(SUBSTITUTE(SUBSTITUTE(SUBSTITUTE(SUBSTITUTE(UPPER($K$3:$M$20&amp;""),"⌢",""),"⌣",""),"⌵",""),"－",""),"-","")," ",""),"　","")=UPPER($E38&amp;"")&amp;"TP"))*3+SUMPRODUCT(--(SUBSTITUTE(SUBSTITUTE(SUBSTITUTE(SUBSTITUTE(SUBSTITUTE(SUBSTITUTE(SUBSTITUTE(UPPER($K$3:$M$20&amp;""),"⌢",""),"⌣",""),"⌵",""),"－",""),"-","")," ",""),"　","")="TP"&amp;UPPER($E38&amp;"")))*3+SUMPRODUCT(--(SUBSTITUTE(SUBSTITUTE(SUBSTITUTE(SUBSTITUTE(SUBSTITUTE(SUBSTITUTE(SUBSTITUTE(UPPER($O$3:$Q$20&amp;""),"⌢",""),"⌣",""),"⌵",""),"－",""),"-","")," ",""),"　","")=UPPER($E38&amp;"")))+SUMPRODUCT(--(SUBSTITUTE(SUBSTITUTE(SUBSTITUTE(SUBSTITUTE(SUBSTITUTE(SUBSTITUTE(SUBSTITUTE(UPPER($O$3:$Q$20&amp;""),"⌢",""),"⌣",""),"⌵",""),"－",""),"-","")," ",""),"　","")=UPPER($E38&amp;"")&amp;"DP"))*2+SUMPRODUCT(--(SUBSTITUTE(SUBSTITUTE(SUBSTITUTE(SUBSTITUTE(SUBSTITUTE(SUBSTITUTE(SUBSTITUTE(UPPER($O$3:$Q$20&amp;""),"⌢",""),"⌣",""),"⌵",""),"－",""),"-","")," ",""),"　","")="DP"&amp;UPPER($E38&amp;"")))*2+SUMPRODUCT(--(SUBSTITUTE(SUBSTITUTE(SUBSTITUTE(SUBSTITUTE(SUBSTITUTE(SUBSTITUTE(SUBSTITUTE(UPPER($O$3:$Q$20&amp;""),"⌢",""),"⌣",""),"⌵",""),"－",""),"-","")," ",""),"　","")=UPPER($E38&amp;"")&amp;"TP"))*3+SUMPRODUCT(--(SUBSTITUTE(SUBSTITUTE(SUBSTITUTE(SUBSTITUTE(SUBSTITUTE(SUBSTITUTE(SUBSTITUTE(UPPER($O$3:$Q$20&amp;""),"⌢",""),"⌣",""),"⌵",""),"－",""),"-","")," ",""),"　","")="TP"&amp;UPPER($E38&amp;"")))*3+SUMPRODUCT(--(SUBSTITUTE(SUBSTITUTE(SUBSTITUTE(SUBSTITUTE(SUBSTITUTE(SUBSTITUTE(SUBSTITUTE(UPPER($S$3:$U$20&amp;""),"⌢",""),"⌣",""),"⌵",""),"－",""),"-","")," ",""),"　","")=UPPER($E38&amp;"")))+SUMPRODUCT(--(SUBSTITUTE(SUBSTITUTE(SUBSTITUTE(SUBSTITUTE(SUBSTITUTE(SUBSTITUTE(SUBSTITUTE(UPPER($S$3:$U$20&amp;""),"⌢",""),"⌣",""),"⌵",""),"－",""),"-","")," ",""),"　","")=UPPER($E38&amp;"")&amp;"DP"))*2+SUMPRODUCT(--(SUBSTITUTE(SUBSTITUTE(SUBSTITUTE(SUBSTITUTE(SUBSTITUTE(SUBSTITUTE(SUBSTITUTE(UPPER($S$3:$U$20&amp;""),"⌢",""),"⌣",""),"⌵",""),"－",""),"-","")," ",""),"　","")="DP"&amp;UPPER($E38&amp;"")))*2+SUMPRODUCT(--(SUBSTITUTE(SUBSTITUTE(SUBSTITUTE(SUBSTITUTE(SUBSTITUTE(SUBSTITUTE(SUBSTITUTE(UPPER($S$3:$U$20&amp;""),"⌢",""),"⌣",""),"⌵",""),"－",""),"-","")," ",""),"　","")=UPPER($E38&amp;"")&amp;"TP"))*3+SUMPRODUCT(--(SUBSTITUTE(SUBSTITUTE(SUBSTITUTE(SUBSTITUTE(SUBSTITUTE(SUBSTITUTE(SUBSTITUTE(UPPER($S$3:$U$20&amp;""),"⌢",""),"⌣",""),"⌵",""),"－",""),"-","")," ",""),"　","")="TP"&amp;UPPER($E38&amp;"")))*3+SUMPRODUCT(--(SUBSTITUTE(SUBSTITUTE(SUBSTITUTE(SUBSTITUTE(SUBSTITUTE(SUBSTITUTE(SUBSTITUTE(UPPER($W$3:$Y$20&amp;""),"⌢",""),"⌣",""),"⌵",""),"－",""),"-","")," ",""),"　","")=UPPER($E38&amp;"")))+SUMPRODUCT(--(SUBSTITUTE(SUBSTITUTE(SUBSTITUTE(SUBSTITUTE(SUBSTITUTE(SUBSTITUTE(SUBSTITUTE(UPPER($W$3:$Y$20&amp;""),"⌢",""),"⌣",""),"⌵",""),"－",""),"-","")," ",""),"　","")=UPPER($E38&amp;"")&amp;"DP"))*2+SUMPRODUCT(--(SUBSTITUTE(SUBSTITUTE(SUBSTITUTE(SUBSTITUTE(SUBSTITUTE(SUBSTITUTE(SUBSTITUTE(UPPER($W$3:$Y$20&amp;""),"⌢",""),"⌣",""),"⌵",""),"－",""),"-","")," ",""),"　","")="DP"&amp;UPPER($E38&amp;"")))*2+SUMPRODUCT(--(SUBSTITUTE(SUBSTITUTE(SUBSTITUTE(SUBSTITUTE(SUBSTITUTE(SUBSTITUTE(SUBSTITUTE(UPPER($W$3:$Y$20&amp;""),"⌢",""),"⌣",""),"⌵",""),"－",""),"-","")," ",""),"　","")=UPPER($E38&amp;"")&amp;"TP"))*3+SUMPRODUCT(--(SUBSTITUTE(SUBSTITUTE(SUBSTITUTE(SUBSTITUTE(SUBSTITUTE(SUBSTITUTE(SUBSTITUTE(UPPER($W$3:$Y$20&amp;""),"⌢",""),"⌣",""),"⌵",""),"－",""),"-","")," ",""),"　","")="TP"&amp;UPPER($E38&amp;"")))*3+SUMPRODUCT(--(SUBSTITUTE(SUBSTITUTE(SUBSTITUTE(SUBSTITUTE(SUBSTITUTE(SUBSTITUTE(SUBSTITUTE(UPPER($AA$3:$AC$20&amp;""),"⌢",""),"⌣",""),"⌵",""),"－",""),"-","")," ",""),"　","")=UPPER($E38&amp;"")))+SUMPRODUCT(--(SUBSTITUTE(SUBSTITUTE(SUBSTITUTE(SUBSTITUTE(SUBSTITUTE(SUBSTITUTE(SUBSTITUTE(UPPER($AA$3:$AC$20&amp;""),"⌢",""),"⌣",""),"⌵",""),"－",""),"-","")," ",""),"　","")=UPPER($E38&amp;"")&amp;"DP"))*2+SUMPRODUCT(--(SUBSTITUTE(SUBSTITUTE(SUBSTITUTE(SUBSTITUTE(SUBSTITUTE(SUBSTITUTE(SUBSTITUTE(UPPER($AA$3:$AC$20&amp;""),"⌢",""),"⌣",""),"⌵",""),"－",""),"-","")," ",""),"　","")="DP"&amp;UPPER($E38&amp;"")))*2+SUMPRODUCT(--(SUBSTITUTE(SUBSTITUTE(SUBSTITUTE(SUBSTITUTE(SUBSTITUTE(SUBSTITUTE(SUBSTITUTE(UPPER($AA$3:$AC$20&amp;""),"⌢",""),"⌣",""),"⌵",""),"－",""),"-","")," ",""),"　","")=UPPER($E38&amp;"")&amp;"TP"))*3+SUMPRODUCT(--(SUBSTITUTE(SUBSTITUTE(SUBSTITUTE(SUBSTITUTE(SUBSTITUTE(SUBSTITUTE(SUBSTITUTE(UPPER($AA$3:$AC$20&amp;""),"⌢",""),"⌣",""),"⌵",""),"－",""),"-","")," ",""),"　","")="TP"&amp;UPPER($E38&amp;"")))*3+SUMPRODUCT(--(SUBSTITUTE(SUBSTITUTE(SUBSTITUTE(SUBSTITUTE(SUBSTITUTE(SUBSTITUTE(SUBSTITUTE(UPPER($AE$3:$AG$20&amp;""),"⌢",""),"⌣",""),"⌵",""),"－",""),"-","")," ",""),"　","")=UPPER($E38&amp;"")))+SUMPRODUCT(--(SUBSTITUTE(SUBSTITUTE(SUBSTITUTE(SUBSTITUTE(SUBSTITUTE(SUBSTITUTE(SUBSTITUTE(UPPER($AE$3:$AG$20&amp;""),"⌢",""),"⌣",""),"⌵",""),"－",""),"-","")," ",""),"　","")=UPPER($E38&amp;"")&amp;"DP"))*2+SUMPRODUCT(--(SUBSTITUTE(SUBSTITUTE(SUBSTITUTE(SUBSTITUTE(SUBSTITUTE(SUBSTITUTE(SUBSTITUTE(UPPER($AE$3:$AG$20&amp;""),"⌢",""),"⌣",""),"⌵",""),"－",""),"-","")," ",""),"　","")="DP"&amp;UPPER($E38&amp;"")))*2+SUMPRODUCT(--(SUBSTITUTE(SUBSTITUTE(SUBSTITUTE(SUBSTITUTE(SUBSTITUTE(SUBSTITUTE(SUBSTITUTE(UPPER($AE$3:$AG$20&amp;""),"⌢",""),"⌣",""),"⌵",""),"－",""),"-","")," ",""),"　","")=UPPER($E38&amp;"")&amp;"TP"))*3+SUMPRODUCT(--(SUBSTITUTE(SUBSTITUTE(SUBSTITUTE(SUBSTITUTE(SUBSTITUTE(SUBSTITUTE(SUBSTITUTE(UPPER($AE$3:$AG$20&amp;""),"⌢",""),"⌣",""),"⌵",""),"－",""),"-","")," ",""),"　","")="TP"&amp;UPPER($E38&amp;"")))*3)</f>
        <v>0</v>
      </c>
      <c r="B38" s="58"/>
      <c r="C38" s="58"/>
      <c r="D38" s="274">
        <v>6</v>
      </c>
      <c r="E38" s="166" t="s">
        <v>192</v>
      </c>
      <c r="F38" s="169" t="s">
        <v>87</v>
      </c>
      <c r="G38" s="175"/>
      <c r="H38" s="176"/>
      <c r="I38" s="77"/>
      <c r="J38" s="8"/>
      <c r="K38" s="175" t="inlineStr">
        <is>
          <t>8 ⌣</t>
        </is>
      </c>
      <c r="L38" s="176"/>
      <c r="M38" s="77"/>
      <c r="N38" s="8"/>
      <c r="O38" s="175" t="inlineStr">
        <is>
          <t>33 ⌣</t>
        </is>
      </c>
      <c r="P38" s="176"/>
      <c r="Q38" s="77"/>
      <c r="R38" s="8"/>
      <c r="S38" s="175"/>
      <c r="T38" s="176"/>
      <c r="U38" s="77"/>
      <c r="V38" s="8"/>
      <c r="W38" s="175" t="s">
        <v>183</v>
      </c>
      <c r="X38" s="176"/>
      <c r="Y38" s="77"/>
      <c r="Z38" s="8"/>
      <c r="AA38" s="175"/>
      <c r="AB38" s="176"/>
      <c r="AC38" s="77"/>
      <c r="AD38" s="8"/>
      <c r="AE38" s="176"/>
      <c r="AF38" s="176"/>
      <c r="AG38" s="77"/>
      <c r="AH38" s="8"/>
      <c r="AI38" s="44">
        <f t="shared" si="16"/>
        <v>3</v>
      </c>
      <c r="AJ38" s="44">
        <f>SUMPRODUCT(--(SUBSTITUTE(SUBSTITUTE(SUBSTITUTE(SUBSTITUTE(SUBSTITUTE(SUBSTITUTE(SUBSTITUTE(UPPER(G38:AG38&amp;""),"⌢",""),"⌣",""),"⌵",""),"－",""),"-","")," ",""),"　","")="R"))+SUMPRODUCT(--(SUBSTITUTE(SUBSTITUTE(SUBSTITUTE(SUBSTITUTE(SUBSTITUTE(SUBSTITUTE(SUBSTITUTE(UPPER(G38:AG38&amp;""),"⌢",""),"⌣",""),"⌵",""),"－",""),"-","")," ",""),"　","")="HR"))*2</f>
        <v>0</v>
      </c>
      <c r="AK38" s="44">
        <f t="shared" si="18"/>
        <v>1</v>
      </c>
      <c r="AL38" s="44">
        <f>$A38</f>
        <v>0</v>
      </c>
      <c r="AM38" s="295"/>
    </row>
    <row r="39" spans="1:46" ht="15" customHeight="1">
      <c r="A39" s="58">
        <f>IF($E39="",0,SUMPRODUCT(--(SUBSTITUTE(SUBSTITUTE(SUBSTITUTE(SUBSTITUTE(SUBSTITUTE(SUBSTITUTE(SUBSTITUTE(UPPER($G$3:$I$20&amp;""),"⌢",""),"⌣",""),"⌵",""),"－",""),"-","")," ",""),"　","")=UPPER($E39&amp;"")))+SUMPRODUCT(--(SUBSTITUTE(SUBSTITUTE(SUBSTITUTE(SUBSTITUTE(SUBSTITUTE(SUBSTITUTE(SUBSTITUTE(UPPER($G$3:$I$20&amp;""),"⌢",""),"⌣",""),"⌵",""),"－",""),"-","")," ",""),"　","")=UPPER($E39&amp;"")&amp;"DP"))*2+SUMPRODUCT(--(SUBSTITUTE(SUBSTITUTE(SUBSTITUTE(SUBSTITUTE(SUBSTITUTE(SUBSTITUTE(SUBSTITUTE(UPPER($G$3:$I$20&amp;""),"⌢",""),"⌣",""),"⌵",""),"－",""),"-","")," ",""),"　","")="DP"&amp;UPPER($E39&amp;"")))*2+SUMPRODUCT(--(SUBSTITUTE(SUBSTITUTE(SUBSTITUTE(SUBSTITUTE(SUBSTITUTE(SUBSTITUTE(SUBSTITUTE(UPPER($G$3:$I$20&amp;""),"⌢",""),"⌣",""),"⌵",""),"－",""),"-","")," ",""),"　","")=UPPER($E39&amp;"")&amp;"TP"))*3+SUMPRODUCT(--(SUBSTITUTE(SUBSTITUTE(SUBSTITUTE(SUBSTITUTE(SUBSTITUTE(SUBSTITUTE(SUBSTITUTE(UPPER($G$3:$I$20&amp;""),"⌢",""),"⌣",""),"⌵",""),"－",""),"-","")," ",""),"　","")="TP"&amp;UPPER($E39&amp;"")))*3+SUMPRODUCT(--(SUBSTITUTE(SUBSTITUTE(SUBSTITUTE(SUBSTITUTE(SUBSTITUTE(SUBSTITUTE(SUBSTITUTE(UPPER($K$3:$M$20&amp;""),"⌢",""),"⌣",""),"⌵",""),"－",""),"-","")," ",""),"　","")=UPPER($E39&amp;"")))+SUMPRODUCT(--(SUBSTITUTE(SUBSTITUTE(SUBSTITUTE(SUBSTITUTE(SUBSTITUTE(SUBSTITUTE(SUBSTITUTE(UPPER($K$3:$M$20&amp;""),"⌢",""),"⌣",""),"⌵",""),"－",""),"-","")," ",""),"　","")=UPPER($E39&amp;"")&amp;"DP"))*2+SUMPRODUCT(--(SUBSTITUTE(SUBSTITUTE(SUBSTITUTE(SUBSTITUTE(SUBSTITUTE(SUBSTITUTE(SUBSTITUTE(UPPER($K$3:$M$20&amp;""),"⌢",""),"⌣",""),"⌵",""),"－",""),"-","")," ",""),"　","")="DP"&amp;UPPER($E39&amp;"")))*2+SUMPRODUCT(--(SUBSTITUTE(SUBSTITUTE(SUBSTITUTE(SUBSTITUTE(SUBSTITUTE(SUBSTITUTE(SUBSTITUTE(UPPER($K$3:$M$20&amp;""),"⌢",""),"⌣",""),"⌵",""),"－",""),"-","")," ",""),"　","")=UPPER($E39&amp;"")&amp;"TP"))*3+SUMPRODUCT(--(SUBSTITUTE(SUBSTITUTE(SUBSTITUTE(SUBSTITUTE(SUBSTITUTE(SUBSTITUTE(SUBSTITUTE(UPPER($K$3:$M$20&amp;""),"⌢",""),"⌣",""),"⌵",""),"－",""),"-","")," ",""),"　","")="TP"&amp;UPPER($E39&amp;"")))*3+SUMPRODUCT(--(SUBSTITUTE(SUBSTITUTE(SUBSTITUTE(SUBSTITUTE(SUBSTITUTE(SUBSTITUTE(SUBSTITUTE(UPPER($O$3:$Q$20&amp;""),"⌢",""),"⌣",""),"⌵",""),"－",""),"-","")," ",""),"　","")=UPPER($E39&amp;"")))+SUMPRODUCT(--(SUBSTITUTE(SUBSTITUTE(SUBSTITUTE(SUBSTITUTE(SUBSTITUTE(SUBSTITUTE(SUBSTITUTE(UPPER($O$3:$Q$20&amp;""),"⌢",""),"⌣",""),"⌵",""),"－",""),"-","")," ",""),"　","")=UPPER($E39&amp;"")&amp;"DP"))*2+SUMPRODUCT(--(SUBSTITUTE(SUBSTITUTE(SUBSTITUTE(SUBSTITUTE(SUBSTITUTE(SUBSTITUTE(SUBSTITUTE(UPPER($O$3:$Q$20&amp;""),"⌢",""),"⌣",""),"⌵",""),"－",""),"-","")," ",""),"　","")="DP"&amp;UPPER($E39&amp;"")))*2+SUMPRODUCT(--(SUBSTITUTE(SUBSTITUTE(SUBSTITUTE(SUBSTITUTE(SUBSTITUTE(SUBSTITUTE(SUBSTITUTE(UPPER($O$3:$Q$20&amp;""),"⌢",""),"⌣",""),"⌵",""),"－",""),"-","")," ",""),"　","")=UPPER($E39&amp;"")&amp;"TP"))*3+SUMPRODUCT(--(SUBSTITUTE(SUBSTITUTE(SUBSTITUTE(SUBSTITUTE(SUBSTITUTE(SUBSTITUTE(SUBSTITUTE(UPPER($O$3:$Q$20&amp;""),"⌢",""),"⌣",""),"⌵",""),"－",""),"-","")," ",""),"　","")="TP"&amp;UPPER($E39&amp;"")))*3+SUMPRODUCT(--(SUBSTITUTE(SUBSTITUTE(SUBSTITUTE(SUBSTITUTE(SUBSTITUTE(SUBSTITUTE(SUBSTITUTE(UPPER($S$3:$U$20&amp;""),"⌢",""),"⌣",""),"⌵",""),"－",""),"-","")," ",""),"　","")=UPPER($E39&amp;"")))+SUMPRODUCT(--(SUBSTITUTE(SUBSTITUTE(SUBSTITUTE(SUBSTITUTE(SUBSTITUTE(SUBSTITUTE(SUBSTITUTE(UPPER($S$3:$U$20&amp;""),"⌢",""),"⌣",""),"⌵",""),"－",""),"-","")," ",""),"　","")=UPPER($E39&amp;"")&amp;"DP"))*2+SUMPRODUCT(--(SUBSTITUTE(SUBSTITUTE(SUBSTITUTE(SUBSTITUTE(SUBSTITUTE(SUBSTITUTE(SUBSTITUTE(UPPER($S$3:$U$20&amp;""),"⌢",""),"⌣",""),"⌵",""),"－",""),"-","")," ",""),"　","")="DP"&amp;UPPER($E39&amp;"")))*2+SUMPRODUCT(--(SUBSTITUTE(SUBSTITUTE(SUBSTITUTE(SUBSTITUTE(SUBSTITUTE(SUBSTITUTE(SUBSTITUTE(UPPER($S$3:$U$20&amp;""),"⌢",""),"⌣",""),"⌵",""),"－",""),"-","")," ",""),"　","")=UPPER($E39&amp;"")&amp;"TP"))*3+SUMPRODUCT(--(SUBSTITUTE(SUBSTITUTE(SUBSTITUTE(SUBSTITUTE(SUBSTITUTE(SUBSTITUTE(SUBSTITUTE(UPPER($S$3:$U$20&amp;""),"⌢",""),"⌣",""),"⌵",""),"－",""),"-","")," ",""),"　","")="TP"&amp;UPPER($E39&amp;"")))*3+SUMPRODUCT(--(SUBSTITUTE(SUBSTITUTE(SUBSTITUTE(SUBSTITUTE(SUBSTITUTE(SUBSTITUTE(SUBSTITUTE(UPPER($W$3:$Y$20&amp;""),"⌢",""),"⌣",""),"⌵",""),"－",""),"-","")," ",""),"　","")=UPPER($E39&amp;"")))+SUMPRODUCT(--(SUBSTITUTE(SUBSTITUTE(SUBSTITUTE(SUBSTITUTE(SUBSTITUTE(SUBSTITUTE(SUBSTITUTE(UPPER($W$3:$Y$20&amp;""),"⌢",""),"⌣",""),"⌵",""),"－",""),"-","")," ",""),"　","")=UPPER($E39&amp;"")&amp;"DP"))*2+SUMPRODUCT(--(SUBSTITUTE(SUBSTITUTE(SUBSTITUTE(SUBSTITUTE(SUBSTITUTE(SUBSTITUTE(SUBSTITUTE(UPPER($W$3:$Y$20&amp;""),"⌢",""),"⌣",""),"⌵",""),"－",""),"-","")," ",""),"　","")="DP"&amp;UPPER($E39&amp;"")))*2+SUMPRODUCT(--(SUBSTITUTE(SUBSTITUTE(SUBSTITUTE(SUBSTITUTE(SUBSTITUTE(SUBSTITUTE(SUBSTITUTE(UPPER($W$3:$Y$20&amp;""),"⌢",""),"⌣",""),"⌵",""),"－",""),"-","")," ",""),"　","")=UPPER($E39&amp;"")&amp;"TP"))*3+SUMPRODUCT(--(SUBSTITUTE(SUBSTITUTE(SUBSTITUTE(SUBSTITUTE(SUBSTITUTE(SUBSTITUTE(SUBSTITUTE(UPPER($W$3:$Y$20&amp;""),"⌢",""),"⌣",""),"⌵",""),"－",""),"-","")," ",""),"　","")="TP"&amp;UPPER($E39&amp;"")))*3+SUMPRODUCT(--(SUBSTITUTE(SUBSTITUTE(SUBSTITUTE(SUBSTITUTE(SUBSTITUTE(SUBSTITUTE(SUBSTITUTE(UPPER($AA$3:$AC$20&amp;""),"⌢",""),"⌣",""),"⌵",""),"－",""),"-","")," ",""),"　","")=UPPER($E39&amp;"")))+SUMPRODUCT(--(SUBSTITUTE(SUBSTITUTE(SUBSTITUTE(SUBSTITUTE(SUBSTITUTE(SUBSTITUTE(SUBSTITUTE(UPPER($AA$3:$AC$20&amp;""),"⌢",""),"⌣",""),"⌵",""),"－",""),"-","")," ",""),"　","")=UPPER($E39&amp;"")&amp;"DP"))*2+SUMPRODUCT(--(SUBSTITUTE(SUBSTITUTE(SUBSTITUTE(SUBSTITUTE(SUBSTITUTE(SUBSTITUTE(SUBSTITUTE(UPPER($AA$3:$AC$20&amp;""),"⌢",""),"⌣",""),"⌵",""),"－",""),"-","")," ",""),"　","")="DP"&amp;UPPER($E39&amp;"")))*2+SUMPRODUCT(--(SUBSTITUTE(SUBSTITUTE(SUBSTITUTE(SUBSTITUTE(SUBSTITUTE(SUBSTITUTE(SUBSTITUTE(UPPER($AA$3:$AC$20&amp;""),"⌢",""),"⌣",""),"⌵",""),"－",""),"-","")," ",""),"　","")=UPPER($E39&amp;"")&amp;"TP"))*3+SUMPRODUCT(--(SUBSTITUTE(SUBSTITUTE(SUBSTITUTE(SUBSTITUTE(SUBSTITUTE(SUBSTITUTE(SUBSTITUTE(UPPER($AA$3:$AC$20&amp;""),"⌢",""),"⌣",""),"⌵",""),"－",""),"-","")," ",""),"　","")="TP"&amp;UPPER($E39&amp;"")))*3+SUMPRODUCT(--(SUBSTITUTE(SUBSTITUTE(SUBSTITUTE(SUBSTITUTE(SUBSTITUTE(SUBSTITUTE(SUBSTITUTE(UPPER($AE$3:$AG$20&amp;""),"⌢",""),"⌣",""),"⌵",""),"－",""),"-","")," ",""),"　","")=UPPER($E39&amp;"")))+SUMPRODUCT(--(SUBSTITUTE(SUBSTITUTE(SUBSTITUTE(SUBSTITUTE(SUBSTITUTE(SUBSTITUTE(SUBSTITUTE(UPPER($AE$3:$AG$20&amp;""),"⌢",""),"⌣",""),"⌵",""),"－",""),"-","")," ",""),"　","")=UPPER($E39&amp;"")&amp;"DP"))*2+SUMPRODUCT(--(SUBSTITUTE(SUBSTITUTE(SUBSTITUTE(SUBSTITUTE(SUBSTITUTE(SUBSTITUTE(SUBSTITUTE(UPPER($AE$3:$AG$20&amp;""),"⌢",""),"⌣",""),"⌵",""),"－",""),"-","")," ",""),"　","")="DP"&amp;UPPER($E39&amp;"")))*2+SUMPRODUCT(--(SUBSTITUTE(SUBSTITUTE(SUBSTITUTE(SUBSTITUTE(SUBSTITUTE(SUBSTITUTE(SUBSTITUTE(UPPER($AE$3:$AG$20&amp;""),"⌢",""),"⌣",""),"⌵",""),"－",""),"-","")," ",""),"　","")=UPPER($E39&amp;"")&amp;"TP"))*3+SUMPRODUCT(--(SUBSTITUTE(SUBSTITUTE(SUBSTITUTE(SUBSTITUTE(SUBSTITUTE(SUBSTITUTE(SUBSTITUTE(UPPER($AE$3:$AG$20&amp;""),"⌢",""),"⌣",""),"⌵",""),"－",""),"-","")," ",""),"　","")="TP"&amp;UPPER($E39&amp;"")))*3)</f>
        <v>0</v>
      </c>
      <c r="B39" s="58"/>
      <c r="C39" s="58"/>
      <c r="D39" s="288"/>
      <c r="E39" s="166"/>
      <c r="F39" s="169"/>
      <c r="G39" s="170"/>
      <c r="H39" s="171"/>
      <c r="I39" s="75"/>
      <c r="J39" s="8"/>
      <c r="K39" s="170"/>
      <c r="L39" s="171"/>
      <c r="M39" s="75"/>
      <c r="N39" s="8"/>
      <c r="O39" s="170"/>
      <c r="P39" s="171"/>
      <c r="Q39" s="75"/>
      <c r="R39" s="8"/>
      <c r="S39" s="170"/>
      <c r="T39" s="171"/>
      <c r="U39" s="75"/>
      <c r="V39" s="8"/>
      <c r="W39" s="170"/>
      <c r="X39" s="171"/>
      <c r="Y39" s="75"/>
      <c r="Z39" s="8"/>
      <c r="AA39" s="170"/>
      <c r="AB39" s="171"/>
      <c r="AC39" s="75"/>
      <c r="AD39" s="8"/>
      <c r="AE39" s="171"/>
      <c r="AF39" s="171"/>
      <c r="AG39" s="75"/>
      <c r="AH39" s="8"/>
      <c r="AI39" s="44">
        <f t="shared" si="16"/>
        <v>0</v>
      </c>
      <c r="AJ39" s="44">
        <f>SUMPRODUCT(--(SUBSTITUTE(SUBSTITUTE(SUBSTITUTE(SUBSTITUTE(SUBSTITUTE(SUBSTITUTE(SUBSTITUTE(UPPER(G39:AG39&amp;""),"⌢",""),"⌣",""),"⌵",""),"－",""),"-","")," ",""),"　","")="R"))+SUMPRODUCT(--(SUBSTITUTE(SUBSTITUTE(SUBSTITUTE(SUBSTITUTE(SUBSTITUTE(SUBSTITUTE(SUBSTITUTE(UPPER(G39:AG39&amp;""),"⌢",""),"⌣",""),"⌵",""),"－",""),"-","")," ",""),"　","")="HR"))*2</f>
        <v>0</v>
      </c>
      <c r="AK39" s="44">
        <f t="shared" si="18"/>
        <v>0</v>
      </c>
      <c r="AL39" s="44">
        <f>$A39</f>
        <v>0</v>
      </c>
      <c r="AM39" s="295"/>
    </row>
    <row r="40" spans="1:46" ht="15" customHeight="1" thickBot="1">
      <c r="A40" s="58">
        <f>IF($E40="",0,SUMPRODUCT(--(SUBSTITUTE(SUBSTITUTE(SUBSTITUTE(SUBSTITUTE(SUBSTITUTE(SUBSTITUTE(SUBSTITUTE(UPPER($G$3:$I$20&amp;""),"⌢",""),"⌣",""),"⌵",""),"－",""),"-","")," ",""),"　","")=UPPER($E40&amp;"")))+SUMPRODUCT(--(SUBSTITUTE(SUBSTITUTE(SUBSTITUTE(SUBSTITUTE(SUBSTITUTE(SUBSTITUTE(SUBSTITUTE(UPPER($G$3:$I$20&amp;""),"⌢",""),"⌣",""),"⌵",""),"－",""),"-","")," ",""),"　","")=UPPER($E40&amp;"")&amp;"DP"))*2+SUMPRODUCT(--(SUBSTITUTE(SUBSTITUTE(SUBSTITUTE(SUBSTITUTE(SUBSTITUTE(SUBSTITUTE(SUBSTITUTE(UPPER($G$3:$I$20&amp;""),"⌢",""),"⌣",""),"⌵",""),"－",""),"-","")," ",""),"　","")="DP"&amp;UPPER($E40&amp;"")))*2+SUMPRODUCT(--(SUBSTITUTE(SUBSTITUTE(SUBSTITUTE(SUBSTITUTE(SUBSTITUTE(SUBSTITUTE(SUBSTITUTE(UPPER($G$3:$I$20&amp;""),"⌢",""),"⌣",""),"⌵",""),"－",""),"-","")," ",""),"　","")=UPPER($E40&amp;"")&amp;"TP"))*3+SUMPRODUCT(--(SUBSTITUTE(SUBSTITUTE(SUBSTITUTE(SUBSTITUTE(SUBSTITUTE(SUBSTITUTE(SUBSTITUTE(UPPER($G$3:$I$20&amp;""),"⌢",""),"⌣",""),"⌵",""),"－",""),"-","")," ",""),"　","")="TP"&amp;UPPER($E40&amp;"")))*3+SUMPRODUCT(--(SUBSTITUTE(SUBSTITUTE(SUBSTITUTE(SUBSTITUTE(SUBSTITUTE(SUBSTITUTE(SUBSTITUTE(UPPER($K$3:$M$20&amp;""),"⌢",""),"⌣",""),"⌵",""),"－",""),"-","")," ",""),"　","")=UPPER($E40&amp;"")))+SUMPRODUCT(--(SUBSTITUTE(SUBSTITUTE(SUBSTITUTE(SUBSTITUTE(SUBSTITUTE(SUBSTITUTE(SUBSTITUTE(UPPER($K$3:$M$20&amp;""),"⌢",""),"⌣",""),"⌵",""),"－",""),"-","")," ",""),"　","")=UPPER($E40&amp;"")&amp;"DP"))*2+SUMPRODUCT(--(SUBSTITUTE(SUBSTITUTE(SUBSTITUTE(SUBSTITUTE(SUBSTITUTE(SUBSTITUTE(SUBSTITUTE(UPPER($K$3:$M$20&amp;""),"⌢",""),"⌣",""),"⌵",""),"－",""),"-","")," ",""),"　","")="DP"&amp;UPPER($E40&amp;"")))*2+SUMPRODUCT(--(SUBSTITUTE(SUBSTITUTE(SUBSTITUTE(SUBSTITUTE(SUBSTITUTE(SUBSTITUTE(SUBSTITUTE(UPPER($K$3:$M$20&amp;""),"⌢",""),"⌣",""),"⌵",""),"－",""),"-","")," ",""),"　","")=UPPER($E40&amp;"")&amp;"TP"))*3+SUMPRODUCT(--(SUBSTITUTE(SUBSTITUTE(SUBSTITUTE(SUBSTITUTE(SUBSTITUTE(SUBSTITUTE(SUBSTITUTE(UPPER($K$3:$M$20&amp;""),"⌢",""),"⌣",""),"⌵",""),"－",""),"-","")," ",""),"　","")="TP"&amp;UPPER($E40&amp;"")))*3+SUMPRODUCT(--(SUBSTITUTE(SUBSTITUTE(SUBSTITUTE(SUBSTITUTE(SUBSTITUTE(SUBSTITUTE(SUBSTITUTE(UPPER($O$3:$Q$20&amp;""),"⌢",""),"⌣",""),"⌵",""),"－",""),"-","")," ",""),"　","")=UPPER($E40&amp;"")))+SUMPRODUCT(--(SUBSTITUTE(SUBSTITUTE(SUBSTITUTE(SUBSTITUTE(SUBSTITUTE(SUBSTITUTE(SUBSTITUTE(UPPER($O$3:$Q$20&amp;""),"⌢",""),"⌣",""),"⌵",""),"－",""),"-","")," ",""),"　","")=UPPER($E40&amp;"")&amp;"DP"))*2+SUMPRODUCT(--(SUBSTITUTE(SUBSTITUTE(SUBSTITUTE(SUBSTITUTE(SUBSTITUTE(SUBSTITUTE(SUBSTITUTE(UPPER($O$3:$Q$20&amp;""),"⌢",""),"⌣",""),"⌵",""),"－",""),"-","")," ",""),"　","")="DP"&amp;UPPER($E40&amp;"")))*2+SUMPRODUCT(--(SUBSTITUTE(SUBSTITUTE(SUBSTITUTE(SUBSTITUTE(SUBSTITUTE(SUBSTITUTE(SUBSTITUTE(UPPER($O$3:$Q$20&amp;""),"⌢",""),"⌣",""),"⌵",""),"－",""),"-","")," ",""),"　","")=UPPER($E40&amp;"")&amp;"TP"))*3+SUMPRODUCT(--(SUBSTITUTE(SUBSTITUTE(SUBSTITUTE(SUBSTITUTE(SUBSTITUTE(SUBSTITUTE(SUBSTITUTE(UPPER($O$3:$Q$20&amp;""),"⌢",""),"⌣",""),"⌵",""),"－",""),"-","")," ",""),"　","")="TP"&amp;UPPER($E40&amp;"")))*3+SUMPRODUCT(--(SUBSTITUTE(SUBSTITUTE(SUBSTITUTE(SUBSTITUTE(SUBSTITUTE(SUBSTITUTE(SUBSTITUTE(UPPER($S$3:$U$20&amp;""),"⌢",""),"⌣",""),"⌵",""),"－",""),"-","")," ",""),"　","")=UPPER($E40&amp;"")))+SUMPRODUCT(--(SUBSTITUTE(SUBSTITUTE(SUBSTITUTE(SUBSTITUTE(SUBSTITUTE(SUBSTITUTE(SUBSTITUTE(UPPER($S$3:$U$20&amp;""),"⌢",""),"⌣",""),"⌵",""),"－",""),"-","")," ",""),"　","")=UPPER($E40&amp;"")&amp;"DP"))*2+SUMPRODUCT(--(SUBSTITUTE(SUBSTITUTE(SUBSTITUTE(SUBSTITUTE(SUBSTITUTE(SUBSTITUTE(SUBSTITUTE(UPPER($S$3:$U$20&amp;""),"⌢",""),"⌣",""),"⌵",""),"－",""),"-","")," ",""),"　","")="DP"&amp;UPPER($E40&amp;"")))*2+SUMPRODUCT(--(SUBSTITUTE(SUBSTITUTE(SUBSTITUTE(SUBSTITUTE(SUBSTITUTE(SUBSTITUTE(SUBSTITUTE(UPPER($S$3:$U$20&amp;""),"⌢",""),"⌣",""),"⌵",""),"－",""),"-","")," ",""),"　","")=UPPER($E40&amp;"")&amp;"TP"))*3+SUMPRODUCT(--(SUBSTITUTE(SUBSTITUTE(SUBSTITUTE(SUBSTITUTE(SUBSTITUTE(SUBSTITUTE(SUBSTITUTE(UPPER($S$3:$U$20&amp;""),"⌢",""),"⌣",""),"⌵",""),"－",""),"-","")," ",""),"　","")="TP"&amp;UPPER($E40&amp;"")))*3+SUMPRODUCT(--(SUBSTITUTE(SUBSTITUTE(SUBSTITUTE(SUBSTITUTE(SUBSTITUTE(SUBSTITUTE(SUBSTITUTE(UPPER($W$3:$Y$20&amp;""),"⌢",""),"⌣",""),"⌵",""),"－",""),"-","")," ",""),"　","")=UPPER($E40&amp;"")))+SUMPRODUCT(--(SUBSTITUTE(SUBSTITUTE(SUBSTITUTE(SUBSTITUTE(SUBSTITUTE(SUBSTITUTE(SUBSTITUTE(UPPER($W$3:$Y$20&amp;""),"⌢",""),"⌣",""),"⌵",""),"－",""),"-","")," ",""),"　","")=UPPER($E40&amp;"")&amp;"DP"))*2+SUMPRODUCT(--(SUBSTITUTE(SUBSTITUTE(SUBSTITUTE(SUBSTITUTE(SUBSTITUTE(SUBSTITUTE(SUBSTITUTE(UPPER($W$3:$Y$20&amp;""),"⌢",""),"⌣",""),"⌵",""),"－",""),"-","")," ",""),"　","")="DP"&amp;UPPER($E40&amp;"")))*2+SUMPRODUCT(--(SUBSTITUTE(SUBSTITUTE(SUBSTITUTE(SUBSTITUTE(SUBSTITUTE(SUBSTITUTE(SUBSTITUTE(UPPER($W$3:$Y$20&amp;""),"⌢",""),"⌣",""),"⌵",""),"－",""),"-","")," ",""),"　","")=UPPER($E40&amp;"")&amp;"TP"))*3+SUMPRODUCT(--(SUBSTITUTE(SUBSTITUTE(SUBSTITUTE(SUBSTITUTE(SUBSTITUTE(SUBSTITUTE(SUBSTITUTE(UPPER($W$3:$Y$20&amp;""),"⌢",""),"⌣",""),"⌵",""),"－",""),"-","")," ",""),"　","")="TP"&amp;UPPER($E40&amp;"")))*3+SUMPRODUCT(--(SUBSTITUTE(SUBSTITUTE(SUBSTITUTE(SUBSTITUTE(SUBSTITUTE(SUBSTITUTE(SUBSTITUTE(UPPER($AA$3:$AC$20&amp;""),"⌢",""),"⌣",""),"⌵",""),"－",""),"-","")," ",""),"　","")=UPPER($E40&amp;"")))+SUMPRODUCT(--(SUBSTITUTE(SUBSTITUTE(SUBSTITUTE(SUBSTITUTE(SUBSTITUTE(SUBSTITUTE(SUBSTITUTE(UPPER($AA$3:$AC$20&amp;""),"⌢",""),"⌣",""),"⌵",""),"－",""),"-","")," ",""),"　","")=UPPER($E40&amp;"")&amp;"DP"))*2+SUMPRODUCT(--(SUBSTITUTE(SUBSTITUTE(SUBSTITUTE(SUBSTITUTE(SUBSTITUTE(SUBSTITUTE(SUBSTITUTE(UPPER($AA$3:$AC$20&amp;""),"⌢",""),"⌣",""),"⌵",""),"－",""),"-","")," ",""),"　","")="DP"&amp;UPPER($E40&amp;"")))*2+SUMPRODUCT(--(SUBSTITUTE(SUBSTITUTE(SUBSTITUTE(SUBSTITUTE(SUBSTITUTE(SUBSTITUTE(SUBSTITUTE(UPPER($AA$3:$AC$20&amp;""),"⌢",""),"⌣",""),"⌵",""),"－",""),"-","")," ",""),"　","")=UPPER($E40&amp;"")&amp;"TP"))*3+SUMPRODUCT(--(SUBSTITUTE(SUBSTITUTE(SUBSTITUTE(SUBSTITUTE(SUBSTITUTE(SUBSTITUTE(SUBSTITUTE(UPPER($AA$3:$AC$20&amp;""),"⌢",""),"⌣",""),"⌵",""),"－",""),"-","")," ",""),"　","")="TP"&amp;UPPER($E40&amp;"")))*3+SUMPRODUCT(--(SUBSTITUTE(SUBSTITUTE(SUBSTITUTE(SUBSTITUTE(SUBSTITUTE(SUBSTITUTE(SUBSTITUTE(UPPER($AE$3:$AG$20&amp;""),"⌢",""),"⌣",""),"⌵",""),"－",""),"-","")," ",""),"　","")=UPPER($E40&amp;"")))+SUMPRODUCT(--(SUBSTITUTE(SUBSTITUTE(SUBSTITUTE(SUBSTITUTE(SUBSTITUTE(SUBSTITUTE(SUBSTITUTE(UPPER($AE$3:$AG$20&amp;""),"⌢",""),"⌣",""),"⌵",""),"－",""),"-","")," ",""),"　","")=UPPER($E40&amp;"")&amp;"DP"))*2+SUMPRODUCT(--(SUBSTITUTE(SUBSTITUTE(SUBSTITUTE(SUBSTITUTE(SUBSTITUTE(SUBSTITUTE(SUBSTITUTE(UPPER($AE$3:$AG$20&amp;""),"⌢",""),"⌣",""),"⌵",""),"－",""),"-","")," ",""),"　","")="DP"&amp;UPPER($E40&amp;"")))*2+SUMPRODUCT(--(SUBSTITUTE(SUBSTITUTE(SUBSTITUTE(SUBSTITUTE(SUBSTITUTE(SUBSTITUTE(SUBSTITUTE(UPPER($AE$3:$AG$20&amp;""),"⌢",""),"⌣",""),"⌵",""),"－",""),"-","")," ",""),"　","")=UPPER($E40&amp;"")&amp;"TP"))*3+SUMPRODUCT(--(SUBSTITUTE(SUBSTITUTE(SUBSTITUTE(SUBSTITUTE(SUBSTITUTE(SUBSTITUTE(SUBSTITUTE(UPPER($AE$3:$AG$20&amp;""),"⌢",""),"⌣",""),"⌵",""),"－",""),"-","")," ",""),"　","")="TP"&amp;UPPER($E40&amp;"")))*3)</f>
        <v>0</v>
      </c>
      <c r="B40" s="64"/>
      <c r="C40" s="58"/>
      <c r="D40" s="288"/>
      <c r="E40" s="61"/>
      <c r="F40" s="49"/>
      <c r="G40" s="38"/>
      <c r="H40" s="39"/>
      <c r="I40" s="40"/>
      <c r="J40" s="41"/>
      <c r="K40" s="38"/>
      <c r="L40" s="39"/>
      <c r="M40" s="40"/>
      <c r="N40" s="41"/>
      <c r="O40" s="38"/>
      <c r="P40" s="39"/>
      <c r="Q40" s="40"/>
      <c r="R40" s="41"/>
      <c r="S40" s="38"/>
      <c r="T40" s="39"/>
      <c r="U40" s="40"/>
      <c r="V40" s="41"/>
      <c r="W40" s="38"/>
      <c r="X40" s="39"/>
      <c r="Y40" s="40"/>
      <c r="Z40" s="41"/>
      <c r="AA40" s="38"/>
      <c r="AB40" s="39"/>
      <c r="AC40" s="40"/>
      <c r="AD40" s="41"/>
      <c r="AE40" s="39"/>
      <c r="AF40" s="39"/>
      <c r="AG40" s="40"/>
      <c r="AH40" s="41"/>
      <c r="AI40" s="44">
        <f t="shared" si="16"/>
        <v>0</v>
      </c>
      <c r="AJ40" s="44">
        <f>SUMPRODUCT(--(SUBSTITUTE(SUBSTITUTE(SUBSTITUTE(SUBSTITUTE(SUBSTITUTE(SUBSTITUTE(SUBSTITUTE(UPPER(G40:AG40&amp;""),"⌢",""),"⌣",""),"⌵",""),"－",""),"-","")," ",""),"　","")="R"))+SUMPRODUCT(--(SUBSTITUTE(SUBSTITUTE(SUBSTITUTE(SUBSTITUTE(SUBSTITUTE(SUBSTITUTE(SUBSTITUTE(UPPER(G40:AG40&amp;""),"⌢",""),"⌣",""),"⌵",""),"－",""),"-","")," ",""),"　","")="HR"))*2</f>
        <v>0</v>
      </c>
      <c r="AK40" s="44">
        <f t="shared" si="18"/>
        <v>0</v>
      </c>
      <c r="AL40" s="44">
        <f>$A40</f>
        <v>0</v>
      </c>
      <c r="AM40" s="295"/>
    </row>
    <row r="41" spans="1:46" ht="16.2" customHeight="1" thickBot="1">
      <c r="A41" s="51">
        <f>SUM(A23:A40)</f>
        <v>5</v>
      </c>
      <c r="B41" s="51"/>
      <c r="C41" s="51"/>
      <c r="D41" s="289" t="s">
        <v>12</v>
      </c>
      <c r="E41" s="290"/>
      <c r="F41" s="277"/>
      <c r="G41" s="291">
        <f>SUMPRODUCT(--(SUBSTITUTE(SUBSTITUTE(SUBSTITUTE(SUBSTITUTE(SUBSTITUTE(SUBSTITUTE(SUBSTITUTE(UPPER(G23:I40&amp;""),"⌢",""),"⌣",""),"⌵",""),"－",""),"-","")," ",""),"　","")="R"))+SUMPRODUCT(--(SUBSTITUTE(SUBSTITUTE(SUBSTITUTE(SUBSTITUTE(SUBSTITUTE(SUBSTITUTE(SUBSTITUTE(UPPER(G23:I40&amp;""),"⌢",""),"⌣",""),"⌵",""),"－",""),"-","")," ",""),"　","")="INT"))+SUMPRODUCT(--(SUBSTITUTE(SUBSTITUTE(SUBSTITUTE(SUBSTITUTE(SUBSTITUTE(SUBSTITUTE(SUBSTITUTE(UPPER(G23:I40&amp;""),"⌢",""),"⌣",""),"⌵",""),"－",""),"-","")," ",""),"　","")="OBS"))+SUMPRODUCT(--(SUBSTITUTE(SUBSTITUTE(SUBSTITUTE(SUBSTITUTE(SUBSTITUTE(SUBSTITUTE(SUBSTITUTE(UPPER(G23:I40&amp;""),"⌢",""),"⌣",""),"⌵",""),"－",""),"-","")," ",""),"　","")="HR"))*2</f>
        <v>1</v>
      </c>
      <c r="H41" s="292"/>
      <c r="I41" s="293"/>
      <c r="J41" s="46"/>
      <c r="K41" s="291">
        <f>SUMPRODUCT(--(SUBSTITUTE(SUBSTITUTE(SUBSTITUTE(SUBSTITUTE(SUBSTITUTE(SUBSTITUTE(SUBSTITUTE(UPPER(K23:M40&amp;""),"⌢",""),"⌣",""),"⌵",""),"－",""),"-","")," ",""),"　","")="R"))+SUMPRODUCT(--(SUBSTITUTE(SUBSTITUTE(SUBSTITUTE(SUBSTITUTE(SUBSTITUTE(SUBSTITUTE(SUBSTITUTE(UPPER(K23:M40&amp;""),"⌢",""),"⌣",""),"⌵",""),"－",""),"-","")," ",""),"　","")="INT"))+SUMPRODUCT(--(SUBSTITUTE(SUBSTITUTE(SUBSTITUTE(SUBSTITUTE(SUBSTITUTE(SUBSTITUTE(SUBSTITUTE(UPPER(K23:M40&amp;""),"⌢",""),"⌣",""),"⌵",""),"－",""),"-","")," ",""),"　","")="OBS"))+SUMPRODUCT(--(SUBSTITUTE(SUBSTITUTE(SUBSTITUTE(SUBSTITUTE(SUBSTITUTE(SUBSTITUTE(SUBSTITUTE(UPPER(K23:M40&amp;""),"⌢",""),"⌣",""),"⌵",""),"－",""),"-","")," ",""),"　","")="HR"))*2+G41</f>
        <v>1</v>
      </c>
      <c r="L41" s="292"/>
      <c r="M41" s="293"/>
      <c r="N41" s="46"/>
      <c r="O41" s="291">
        <f>SUMPRODUCT(--(SUBSTITUTE(SUBSTITUTE(SUBSTITUTE(SUBSTITUTE(SUBSTITUTE(SUBSTITUTE(SUBSTITUTE(UPPER(O23:Q40&amp;""),"⌢",""),"⌣",""),"⌵",""),"－",""),"-","")," ",""),"　","")="R"))+SUMPRODUCT(--(SUBSTITUTE(SUBSTITUTE(SUBSTITUTE(SUBSTITUTE(SUBSTITUTE(SUBSTITUTE(SUBSTITUTE(UPPER(O23:Q40&amp;""),"⌢",""),"⌣",""),"⌵",""),"－",""),"-","")," ",""),"　","")="INT"))+SUMPRODUCT(--(SUBSTITUTE(SUBSTITUTE(SUBSTITUTE(SUBSTITUTE(SUBSTITUTE(SUBSTITUTE(SUBSTITUTE(UPPER(O23:Q40&amp;""),"⌢",""),"⌣",""),"⌵",""),"－",""),"-","")," ",""),"　","")="OBS"))+SUMPRODUCT(--(SUBSTITUTE(SUBSTITUTE(SUBSTITUTE(SUBSTITUTE(SUBSTITUTE(SUBSTITUTE(SUBSTITUTE(UPPER(O23:Q40&amp;""),"⌢",""),"⌣",""),"⌵",""),"－",""),"-","")," ",""),"　","")="HR"))*2+K41</f>
        <v>3</v>
      </c>
      <c r="P41" s="292"/>
      <c r="Q41" s="293"/>
      <c r="R41" s="45"/>
      <c r="S41" s="291">
        <f>SUMPRODUCT(--(SUBSTITUTE(SUBSTITUTE(SUBSTITUTE(SUBSTITUTE(SUBSTITUTE(SUBSTITUTE(SUBSTITUTE(UPPER(S23:U40&amp;""),"⌢",""),"⌣",""),"⌵",""),"－",""),"-","")," ",""),"　","")="R"))+SUMPRODUCT(--(SUBSTITUTE(SUBSTITUTE(SUBSTITUTE(SUBSTITUTE(SUBSTITUTE(SUBSTITUTE(SUBSTITUTE(UPPER(S23:U40&amp;""),"⌢",""),"⌣",""),"⌵",""),"－",""),"-","")," ",""),"　","")="INT"))+SUMPRODUCT(--(SUBSTITUTE(SUBSTITUTE(SUBSTITUTE(SUBSTITUTE(SUBSTITUTE(SUBSTITUTE(SUBSTITUTE(UPPER(S23:U40&amp;""),"⌢",""),"⌣",""),"⌵",""),"－",""),"-","")," ",""),"　","")="OBS"))+SUMPRODUCT(--(SUBSTITUTE(SUBSTITUTE(SUBSTITUTE(SUBSTITUTE(SUBSTITUTE(SUBSTITUTE(SUBSTITUTE(UPPER(S23:U40&amp;""),"⌢",""),"⌣",""),"⌵",""),"－",""),"-","")," ",""),"　","")="HR"))*2+O41</f>
        <v>3</v>
      </c>
      <c r="T41" s="292"/>
      <c r="U41" s="293"/>
      <c r="V41" s="46"/>
      <c r="W41" s="291">
        <f>SUMPRODUCT(--(SUBSTITUTE(SUBSTITUTE(SUBSTITUTE(SUBSTITUTE(SUBSTITUTE(SUBSTITUTE(SUBSTITUTE(UPPER(W23:Y40&amp;""),"⌢",""),"⌣",""),"⌵",""),"－",""),"-","")," ",""),"　","")="R"))+SUMPRODUCT(--(SUBSTITUTE(SUBSTITUTE(SUBSTITUTE(SUBSTITUTE(SUBSTITUTE(SUBSTITUTE(SUBSTITUTE(UPPER(W23:Y40&amp;""),"⌢",""),"⌣",""),"⌵",""),"－",""),"-","")," ",""),"　","")="INT"))+SUMPRODUCT(--(SUBSTITUTE(SUBSTITUTE(SUBSTITUTE(SUBSTITUTE(SUBSTITUTE(SUBSTITUTE(SUBSTITUTE(UPPER(W23:Y40&amp;""),"⌢",""),"⌣",""),"⌵",""),"－",""),"-","")," ",""),"　","")="OBS"))+SUMPRODUCT(--(SUBSTITUTE(SUBSTITUTE(SUBSTITUTE(SUBSTITUTE(SUBSTITUTE(SUBSTITUTE(SUBSTITUTE(UPPER(W23:Y40&amp;""),"⌢",""),"⌣",""),"⌵",""),"－",""),"-","")," ",""),"　","")="HR"))*2+S41</f>
        <v>3</v>
      </c>
      <c r="X41" s="292"/>
      <c r="Y41" s="293"/>
      <c r="Z41" s="46"/>
      <c r="AA41" s="291">
        <f>SUMPRODUCT(--(SUBSTITUTE(SUBSTITUTE(SUBSTITUTE(SUBSTITUTE(SUBSTITUTE(SUBSTITUTE(SUBSTITUTE(UPPER(AA23:AC40&amp;""),"⌢",""),"⌣",""),"⌵",""),"－",""),"-","")," ",""),"　","")="R"))+SUMPRODUCT(--(SUBSTITUTE(SUBSTITUTE(SUBSTITUTE(SUBSTITUTE(SUBSTITUTE(SUBSTITUTE(SUBSTITUTE(UPPER(AA23:AC40&amp;""),"⌢",""),"⌣",""),"⌵",""),"－",""),"-","")," ",""),"　","")="INT"))+SUMPRODUCT(--(SUBSTITUTE(SUBSTITUTE(SUBSTITUTE(SUBSTITUTE(SUBSTITUTE(SUBSTITUTE(SUBSTITUTE(UPPER(AA23:AC40&amp;""),"⌢",""),"⌣",""),"⌵",""),"－",""),"-","")," ",""),"　","")="OBS"))+SUMPRODUCT(--(SUBSTITUTE(SUBSTITUTE(SUBSTITUTE(SUBSTITUTE(SUBSTITUTE(SUBSTITUTE(SUBSTITUTE(UPPER(AA23:AC40&amp;""),"⌢",""),"⌣",""),"⌵",""),"－",""),"-","")," ",""),"　","")="HR"))*2+W41</f>
        <v>6</v>
      </c>
      <c r="AB41" s="292"/>
      <c r="AC41" s="293"/>
      <c r="AD41" s="46"/>
      <c r="AE41" s="291">
        <f>SUMPRODUCT(--(SUBSTITUTE(SUBSTITUTE(SUBSTITUTE(SUBSTITUTE(SUBSTITUTE(SUBSTITUTE(SUBSTITUTE(UPPER(AE23:AG40&amp;""),"⌢",""),"⌣",""),"⌵",""),"－",""),"-","")," ",""),"　","")="R"))+SUMPRODUCT(--(SUBSTITUTE(SUBSTITUTE(SUBSTITUTE(SUBSTITUTE(SUBSTITUTE(SUBSTITUTE(SUBSTITUTE(UPPER(AE23:AG40&amp;""),"⌢",""),"⌣",""),"⌵",""),"－",""),"-","")," ",""),"　","")="INT"))+SUMPRODUCT(--(SUBSTITUTE(SUBSTITUTE(SUBSTITUTE(SUBSTITUTE(SUBSTITUTE(SUBSTITUTE(SUBSTITUTE(UPPER(AE23:AG40&amp;""),"⌢",""),"⌣",""),"⌵",""),"－",""),"-","")," ",""),"　","")="OBS"))+SUMPRODUCT(--(SUBSTITUTE(SUBSTITUTE(SUBSTITUTE(SUBSTITUTE(SUBSTITUTE(SUBSTITUTE(SUBSTITUTE(UPPER(AE23:AG40&amp;""),"⌢",""),"⌣",""),"⌵",""),"－",""),"-","")," ",""),"　","")="HR"))*2+AA41</f>
        <v>6</v>
      </c>
      <c r="AF41" s="292"/>
      <c r="AG41" s="293"/>
      <c r="AH41" s="42"/>
      <c r="AI41" s="31">
        <f>SUM(AI23:AI40)</f>
        <v>23</v>
      </c>
      <c r="AJ41" s="32">
        <f>SUM(AJ23:AJ40)</f>
        <v>6</v>
      </c>
      <c r="AK41" s="33">
        <f>SUM(AK23:AK40)</f>
        <v>14</v>
      </c>
      <c r="AL41" s="54">
        <f>SUM(AL23:AL40)</f>
        <v>5</v>
      </c>
      <c r="AM41" s="296"/>
    </row>
    <row r="42" spans="1:46" ht="12" customHeight="1">
      <c r="F42" s="1"/>
      <c r="G42" s="29"/>
      <c r="H42" s="29"/>
      <c r="I42" s="29"/>
      <c r="J42" s="30"/>
      <c r="K42" s="1"/>
      <c r="L42" s="1"/>
      <c r="M42" s="1"/>
      <c r="N42" s="1"/>
      <c r="O42"/>
      <c r="P42"/>
      <c r="Q42"/>
    </row>
    <row r="43" spans="1:46" ht="12" customHeight="1">
      <c r="F43" s="1"/>
      <c r="G43" s="29"/>
      <c r="H43" s="29"/>
      <c r="I43" s="29"/>
      <c r="J43" s="30"/>
      <c r="K43" s="1"/>
      <c r="L43" s="1"/>
      <c r="M43" s="1"/>
      <c r="N43" s="1"/>
      <c r="O43"/>
      <c r="P43"/>
      <c r="Q43"/>
    </row>
    <row r="44" spans="1:46" ht="12" customHeight="1">
      <c r="F44" s="1"/>
      <c r="G44" s="29"/>
      <c r="H44" s="29"/>
      <c r="I44" s="29"/>
      <c r="J44" s="30"/>
      <c r="K44" s="1"/>
      <c r="L44" s="1"/>
      <c r="M44" s="1"/>
      <c r="N44" s="1"/>
      <c r="O44"/>
      <c r="P44"/>
      <c r="Q44"/>
    </row>
    <row r="45" spans="1:46" ht="12" customHeight="1">
      <c r="F45" s="1"/>
      <c r="G45" s="29"/>
      <c r="H45" s="29"/>
      <c r="I45" s="29"/>
      <c r="J45" s="30"/>
      <c r="K45" s="1"/>
      <c r="L45" s="1"/>
      <c r="M45" s="1"/>
      <c r="N45" s="1"/>
      <c r="O45"/>
      <c r="P45"/>
      <c r="Q45"/>
    </row>
    <row r="46" spans="1:46" ht="12" customHeight="1">
      <c r="F46" s="1"/>
      <c r="G46" s="29"/>
      <c r="H46" s="29"/>
      <c r="I46" s="29"/>
      <c r="J46" s="30"/>
      <c r="K46" s="1"/>
      <c r="L46" s="1"/>
      <c r="M46" s="1"/>
      <c r="N46" s="1"/>
      <c r="O46"/>
      <c r="P46"/>
      <c r="Q46"/>
    </row>
    <row r="47" spans="1:46" ht="12" customHeight="1">
      <c r="F47" s="1"/>
      <c r="G47" s="29"/>
      <c r="H47" s="29"/>
      <c r="I47" s="29"/>
      <c r="J47" s="30"/>
      <c r="K47" s="1"/>
      <c r="L47" s="1"/>
      <c r="M47" s="1"/>
      <c r="N47" s="1"/>
      <c r="O47"/>
      <c r="P47"/>
      <c r="Q47"/>
    </row>
    <row r="48" spans="1:46" ht="12" customHeight="1">
      <c r="F48" s="1"/>
      <c r="G48" s="29"/>
      <c r="H48" s="29"/>
      <c r="I48" s="29"/>
      <c r="J48" s="30"/>
      <c r="K48" s="1"/>
      <c r="L48" s="1"/>
      <c r="M48" s="1"/>
      <c r="N48" s="1"/>
      <c r="O48"/>
      <c r="P48"/>
      <c r="Q48"/>
    </row>
    <row r="49" spans="6:17" ht="12" customHeight="1">
      <c r="F49" s="1"/>
      <c r="G49" s="29"/>
      <c r="H49" s="29"/>
      <c r="I49" s="29"/>
      <c r="J49" s="30"/>
      <c r="K49" s="1"/>
      <c r="L49" s="1"/>
      <c r="M49" s="1"/>
      <c r="N49" s="1"/>
      <c r="O49"/>
      <c r="P49"/>
      <c r="Q49"/>
    </row>
    <row r="50" spans="6:17" ht="12" customHeight="1">
      <c r="F50" s="1"/>
      <c r="G50" s="29"/>
      <c r="H50" s="29"/>
      <c r="I50" s="29"/>
      <c r="J50" s="30"/>
      <c r="K50" s="1"/>
      <c r="L50" s="1"/>
      <c r="M50" s="1"/>
      <c r="N50" s="1"/>
      <c r="O50"/>
      <c r="P50"/>
      <c r="Q50"/>
    </row>
    <row r="51" spans="6:17" ht="12" customHeight="1">
      <c r="F51" s="1"/>
      <c r="G51" s="29"/>
      <c r="H51" s="29"/>
      <c r="I51" s="29"/>
      <c r="J51" s="30"/>
      <c r="K51" s="1"/>
      <c r="L51" s="1"/>
      <c r="M51" s="1"/>
      <c r="N51" s="1"/>
      <c r="O51"/>
      <c r="P51"/>
      <c r="Q51"/>
    </row>
    <row r="52" spans="6:17" ht="12" customHeight="1">
      <c r="F52" s="1"/>
      <c r="G52" s="29"/>
      <c r="H52" s="29"/>
      <c r="I52" s="29"/>
      <c r="J52" s="30"/>
      <c r="K52" s="1"/>
      <c r="L52" s="1"/>
      <c r="M52" s="1"/>
      <c r="N52" s="1"/>
      <c r="O52"/>
      <c r="P52"/>
      <c r="Q52"/>
    </row>
    <row r="53" spans="6:17" ht="12" customHeight="1">
      <c r="F53" s="1"/>
      <c r="G53" s="29"/>
      <c r="H53" s="29"/>
      <c r="I53" s="29"/>
      <c r="J53" s="30"/>
      <c r="K53" s="1"/>
      <c r="L53" s="1"/>
      <c r="M53" s="1"/>
      <c r="N53" s="1"/>
      <c r="O53"/>
      <c r="P53"/>
      <c r="Q53"/>
    </row>
    <row r="54" spans="6:17" ht="12" customHeight="1">
      <c r="F54" s="1"/>
      <c r="G54" s="29"/>
      <c r="H54" s="29"/>
      <c r="I54" s="29"/>
      <c r="J54" s="30"/>
      <c r="K54" s="1"/>
      <c r="L54" s="1"/>
      <c r="M54" s="1"/>
      <c r="N54" s="1"/>
      <c r="O54"/>
      <c r="P54"/>
      <c r="Q54"/>
    </row>
    <row r="55" spans="6:17" ht="12" customHeight="1">
      <c r="F55" s="1"/>
      <c r="G55" s="29"/>
      <c r="H55" s="29"/>
      <c r="I55" s="29"/>
      <c r="J55" s="30"/>
      <c r="K55" s="1"/>
      <c r="L55" s="1"/>
      <c r="M55" s="1"/>
      <c r="N55" s="1"/>
      <c r="O55"/>
      <c r="P55"/>
      <c r="Q55"/>
    </row>
    <row r="56" spans="6:17" ht="12" customHeight="1">
      <c r="F56" s="1"/>
      <c r="G56" s="29"/>
      <c r="H56" s="29"/>
      <c r="I56" s="29"/>
      <c r="J56" s="30"/>
      <c r="K56" s="1"/>
      <c r="L56" s="1"/>
      <c r="M56" s="1"/>
      <c r="N56" s="1"/>
      <c r="O56"/>
      <c r="P56"/>
      <c r="Q56"/>
    </row>
    <row r="57" spans="6:17" ht="12" customHeight="1">
      <c r="F57" s="1"/>
      <c r="G57" s="29"/>
      <c r="H57" s="29"/>
      <c r="I57" s="29"/>
      <c r="J57" s="30"/>
      <c r="K57" s="1"/>
      <c r="L57" s="1"/>
      <c r="M57" s="1"/>
      <c r="N57" s="1"/>
      <c r="O57"/>
      <c r="P57"/>
      <c r="Q57"/>
    </row>
    <row r="58" spans="6:17" ht="12" customHeight="1">
      <c r="F58" s="1"/>
      <c r="G58" s="29"/>
      <c r="H58" s="29"/>
      <c r="I58" s="29"/>
      <c r="J58" s="30"/>
      <c r="K58" s="1"/>
      <c r="L58" s="1"/>
      <c r="M58" s="1"/>
      <c r="N58" s="1"/>
      <c r="O58"/>
      <c r="P58"/>
      <c r="Q58"/>
    </row>
    <row r="59" spans="6:17">
      <c r="F59" s="1"/>
      <c r="G59" s="29"/>
      <c r="H59" s="29"/>
      <c r="I59" s="29"/>
      <c r="J59" s="30"/>
      <c r="K59" s="1"/>
      <c r="L59" s="1"/>
      <c r="M59" s="1"/>
      <c r="N59" s="1"/>
      <c r="O59"/>
      <c r="P59"/>
      <c r="Q59"/>
    </row>
    <row r="60" spans="6:17" ht="12" customHeight="1">
      <c r="F60" s="1"/>
      <c r="G60" s="29"/>
      <c r="H60" s="29"/>
      <c r="I60" s="29"/>
      <c r="J60" s="30"/>
      <c r="K60" s="1"/>
      <c r="L60" s="1"/>
      <c r="M60" s="1"/>
      <c r="N60" s="1"/>
      <c r="O60"/>
      <c r="P60"/>
      <c r="Q60"/>
    </row>
    <row r="61" spans="6:17" ht="12" customHeight="1">
      <c r="F61" s="1"/>
      <c r="G61" s="29"/>
      <c r="H61" s="29"/>
      <c r="I61" s="29"/>
      <c r="J61" s="30"/>
      <c r="K61" s="1"/>
      <c r="L61" s="1"/>
      <c r="M61" s="1"/>
      <c r="N61" s="1"/>
      <c r="O61"/>
      <c r="P61"/>
      <c r="Q61"/>
    </row>
    <row r="62" spans="6:17" ht="12" customHeight="1">
      <c r="F62" s="1"/>
      <c r="G62" s="29"/>
      <c r="H62" s="29"/>
      <c r="I62" s="29"/>
      <c r="J62" s="30"/>
      <c r="K62" s="1"/>
      <c r="L62" s="1"/>
      <c r="M62" s="1"/>
      <c r="N62" s="1"/>
      <c r="O62"/>
      <c r="P62"/>
      <c r="Q62"/>
    </row>
    <row r="63" spans="6:17" ht="12" customHeight="1">
      <c r="F63" s="1"/>
      <c r="G63" s="29"/>
      <c r="H63" s="29"/>
      <c r="I63" s="29"/>
      <c r="J63" s="30"/>
      <c r="K63" s="1"/>
      <c r="L63" s="1"/>
      <c r="M63" s="1"/>
      <c r="N63" s="1"/>
      <c r="O63"/>
      <c r="P63"/>
      <c r="Q63"/>
    </row>
    <row r="64" spans="6:17" ht="12" customHeight="1">
      <c r="F64" s="1"/>
      <c r="G64" s="29"/>
      <c r="H64" s="29"/>
      <c r="I64" s="29"/>
      <c r="J64" s="30"/>
      <c r="K64" s="1"/>
      <c r="L64" s="1"/>
      <c r="M64" s="1"/>
      <c r="N64" s="1"/>
      <c r="O64"/>
      <c r="P64"/>
      <c r="Q64"/>
    </row>
    <row r="65" spans="6:17" ht="12" customHeight="1">
      <c r="F65" s="1"/>
      <c r="G65" s="29"/>
      <c r="H65" s="29"/>
      <c r="I65" s="29"/>
      <c r="J65" s="30"/>
      <c r="K65" s="1"/>
      <c r="L65" s="1"/>
      <c r="M65" s="1"/>
      <c r="N65" s="1"/>
      <c r="O65"/>
      <c r="P65"/>
      <c r="Q65"/>
    </row>
    <row r="66" spans="6:17" ht="12" customHeight="1">
      <c r="F66" s="1"/>
      <c r="G66" s="29"/>
      <c r="H66" s="29"/>
      <c r="I66" s="29"/>
      <c r="J66" s="30"/>
      <c r="K66" s="1"/>
      <c r="L66" s="1"/>
      <c r="M66" s="1"/>
      <c r="N66" s="1"/>
      <c r="O66"/>
      <c r="P66"/>
      <c r="Q66"/>
    </row>
    <row r="67" spans="6:17" ht="12" customHeight="1">
      <c r="F67" s="1"/>
      <c r="G67" s="29"/>
      <c r="H67" s="29"/>
      <c r="I67" s="29"/>
      <c r="J67" s="30"/>
      <c r="K67" s="1"/>
      <c r="L67" s="1"/>
      <c r="M67" s="1"/>
      <c r="N67" s="1"/>
      <c r="O67"/>
      <c r="P67"/>
      <c r="Q67"/>
    </row>
    <row r="68" spans="6:17" ht="12" customHeight="1">
      <c r="F68" s="1"/>
      <c r="G68" s="29"/>
      <c r="H68" s="29"/>
      <c r="I68" s="29"/>
      <c r="J68" s="30"/>
      <c r="K68" s="1"/>
      <c r="L68" s="1"/>
      <c r="M68" s="1"/>
      <c r="N68" s="1"/>
      <c r="O68"/>
      <c r="P68"/>
      <c r="Q68"/>
    </row>
    <row r="69" spans="6:17" ht="12" customHeight="1">
      <c r="F69" s="1"/>
      <c r="G69" s="29"/>
      <c r="H69" s="29"/>
      <c r="I69" s="29"/>
      <c r="J69" s="30"/>
      <c r="K69" s="1"/>
      <c r="L69" s="1"/>
      <c r="M69" s="1"/>
      <c r="N69" s="1"/>
      <c r="O69"/>
      <c r="P69"/>
      <c r="Q69"/>
    </row>
    <row r="70" spans="6:17" ht="12" customHeight="1">
      <c r="F70" s="1"/>
      <c r="G70" s="29"/>
      <c r="H70" s="29"/>
      <c r="I70" s="29"/>
      <c r="J70" s="30"/>
      <c r="K70" s="1"/>
      <c r="L70" s="1"/>
      <c r="M70" s="1"/>
      <c r="N70" s="1"/>
      <c r="O70"/>
      <c r="P70"/>
      <c r="Q70"/>
    </row>
    <row r="71" spans="6:17" ht="12" customHeight="1">
      <c r="F71" s="1"/>
      <c r="G71" s="29"/>
      <c r="H71" s="29"/>
      <c r="I71" s="29"/>
      <c r="J71" s="30"/>
      <c r="K71" s="1"/>
      <c r="L71" s="1"/>
      <c r="M71" s="1"/>
      <c r="N71" s="1"/>
      <c r="O71"/>
      <c r="P71"/>
      <c r="Q71"/>
    </row>
    <row r="72" spans="6:17" ht="12" customHeight="1">
      <c r="F72" s="1"/>
      <c r="G72" s="29"/>
      <c r="H72" s="29"/>
      <c r="I72" s="29"/>
      <c r="J72" s="30"/>
      <c r="K72" s="1"/>
      <c r="L72" s="1"/>
      <c r="M72" s="1"/>
      <c r="N72" s="1"/>
      <c r="O72"/>
      <c r="P72"/>
      <c r="Q72"/>
    </row>
    <row r="73" spans="6:17" ht="12" customHeight="1">
      <c r="F73" s="1"/>
      <c r="G73" s="29"/>
      <c r="H73" s="29"/>
      <c r="I73" s="29"/>
      <c r="J73" s="30"/>
      <c r="K73" s="1"/>
      <c r="L73" s="1"/>
      <c r="M73" s="1"/>
      <c r="N73" s="1"/>
      <c r="O73"/>
      <c r="P73"/>
      <c r="Q73"/>
    </row>
    <row r="74" spans="6:17" ht="12" customHeight="1">
      <c r="F74" s="1"/>
      <c r="G74" s="29"/>
      <c r="H74" s="29"/>
      <c r="I74" s="29"/>
      <c r="J74" s="30"/>
      <c r="K74" s="1"/>
      <c r="L74" s="1"/>
      <c r="M74" s="1"/>
      <c r="N74" s="1"/>
      <c r="O74"/>
      <c r="P74"/>
      <c r="Q74"/>
    </row>
    <row r="75" spans="6:17" ht="12" customHeight="1">
      <c r="F75" s="1"/>
      <c r="G75" s="29"/>
      <c r="H75" s="29"/>
      <c r="I75" s="29"/>
      <c r="J75" s="30"/>
      <c r="K75" s="1"/>
      <c r="L75" s="1"/>
      <c r="M75" s="1"/>
      <c r="N75" s="1"/>
      <c r="O75"/>
      <c r="P75"/>
      <c r="Q75"/>
    </row>
    <row r="76" spans="6:17" ht="12" customHeight="1">
      <c r="F76" s="1"/>
      <c r="G76" s="29"/>
      <c r="H76" s="29"/>
      <c r="I76" s="29"/>
      <c r="J76" s="3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3">
    <cfRule type="cellIs" dxfId="123" priority="53" operator="equal">
      <formula>"K"</formula>
    </cfRule>
  </conditionalFormatting>
  <conditionalFormatting sqref="G23">
    <cfRule type="cellIs" dxfId="122" priority="43" operator="equal">
      <formula>"K"</formula>
    </cfRule>
  </conditionalFormatting>
  <conditionalFormatting sqref="G41 K41 O41 S41 W41">
    <cfRule type="containsText" dxfId="121" priority="13" operator="containsText" text="K">
      <formula>NOT(ISERROR(SEARCH("K",G41)))</formula>
    </cfRule>
  </conditionalFormatting>
  <conditionalFormatting sqref="G3:I20 K3:M20 O3:Q20 S3:U20 W3:Y20 AE3:AG20 G23:I40 K23:M40 O23:Q40 S23:U40 W23:Y40 AE23:AG40 G96:I1048576">
    <cfRule type="containsText" dxfId="120" priority="54" operator="containsText" text="K">
      <formula>NOT(ISERROR(SEARCH("K",G3)))</formula>
    </cfRule>
  </conditionalFormatting>
  <conditionalFormatting sqref="G21:AG21">
    <cfRule type="containsText" dxfId="119" priority="14" operator="containsText" text="K">
      <formula>NOT(ISERROR(SEARCH("K",G21)))</formula>
    </cfRule>
  </conditionalFormatting>
  <conditionalFormatting sqref="G3:AH20">
    <cfRule type="expression" dxfId="118" priority="5">
      <formula>AND(LEN(G3)&gt;0,ISNUMBER(--SUBSTITUTE(SUBSTITUTE(SUBSTITUTE(SUBSTITUTE(SUBSTITUTE(SUBSTITUTE(SUBSTITUTE(SUBSTITUTE(SUBSTITUTE(UPPER(G3&amp;""),"⌢",""),"⌣",""),"⌵",""),"－",""),"-","")," ",""),"　",""),"DP",""),"TP","")))</formula>
    </cfRule>
  </conditionalFormatting>
  <conditionalFormatting sqref="G23:AH40">
    <cfRule type="expression" dxfId="117" priority="1">
      <formula>AND(LEN(G23)&gt;0,ISNUMBER(--SUBSTITUTE(SUBSTITUTE(SUBSTITUTE(SUBSTITUTE(SUBSTITUTE(SUBSTITUTE(SUBSTITUTE(SUBSTITUTE(SUBSTITUTE(UPPER(G23&amp;""),"⌢",""),"⌣",""),"⌵",""),"－",""),"-","")," ",""),"　",""),"DP",""),"TP","")))</formula>
    </cfRule>
  </conditionalFormatting>
  <conditionalFormatting sqref="J3:J20 N3:N20 R3:R20 V3:V20 Z3:Z20 AD3:AD20 AH3:AH20">
    <cfRule type="expression" dxfId="116" priority="6">
      <formula>SUBSTITUTE(SUBSTITUTE(SUBSTITUTE(SUBSTITUTE(SUBSTITUTE(SUBSTITUTE(SUBSTITUTE(UPPER(J3&amp;""),"⌢",""),"⌣",""),"⌵",""),"－",""),"-","")," ",""),"　","")="O"</formula>
    </cfRule>
    <cfRule type="containsText" dxfId="115" priority="8" operator="containsText" text="BIN">
      <formula>NOT(ISERROR(SEARCH("BIN",J3)))</formula>
    </cfRule>
  </conditionalFormatting>
  <conditionalFormatting sqref="J3:J20 N3:N20 R3:R20 V3:V20 Z3:AD20 AH3:AH20">
    <cfRule type="containsText" dxfId="114" priority="7" operator="containsText" text="K">
      <formula>NOT(ISERROR(SEARCH("K",J3)))</formula>
    </cfRule>
  </conditionalFormatting>
  <conditionalFormatting sqref="J23:J40 N23:N40 R23:R40 V23:V40 Z23:Z40 AD23:AD40 AH23:AH40">
    <cfRule type="expression" dxfId="113" priority="2">
      <formula>SUBSTITUTE(SUBSTITUTE(SUBSTITUTE(SUBSTITUTE(SUBSTITUTE(SUBSTITUTE(SUBSTITUTE(UPPER(J23&amp;""),"⌢",""),"⌣",""),"⌵",""),"－",""),"-","")," ",""),"　","")="O"</formula>
    </cfRule>
    <cfRule type="containsText" dxfId="112" priority="4" operator="containsText" text="BIN">
      <formula>NOT(ISERROR(SEARCH("BIN",J23)))</formula>
    </cfRule>
  </conditionalFormatting>
  <conditionalFormatting sqref="J23:J40 N23:N40 R23:R40 V23:V40 Z23:AD40 AH23:AH40">
    <cfRule type="containsText" dxfId="111" priority="3" operator="containsText" text="K">
      <formula>NOT(ISERROR(SEARCH("K",J23)))</formula>
    </cfRule>
  </conditionalFormatting>
  <conditionalFormatting sqref="K3">
    <cfRule type="cellIs" dxfId="110" priority="51" operator="equal">
      <formula>"K"</formula>
    </cfRule>
  </conditionalFormatting>
  <conditionalFormatting sqref="K23">
    <cfRule type="cellIs" dxfId="109" priority="41" operator="equal">
      <formula>"K"</formula>
    </cfRule>
  </conditionalFormatting>
  <conditionalFormatting sqref="O3">
    <cfRule type="cellIs" dxfId="108" priority="49" operator="equal">
      <formula>"K"</formula>
    </cfRule>
  </conditionalFormatting>
  <conditionalFormatting sqref="O23">
    <cfRule type="cellIs" dxfId="107" priority="39" operator="equal">
      <formula>"K"</formula>
    </cfRule>
  </conditionalFormatting>
  <conditionalFormatting sqref="S23">
    <cfRule type="cellIs" dxfId="106" priority="37" operator="equal">
      <formula>"K"</formula>
    </cfRule>
  </conditionalFormatting>
  <conditionalFormatting sqref="W3">
    <cfRule type="cellIs" dxfId="105" priority="47" operator="equal">
      <formula>"K"</formula>
    </cfRule>
  </conditionalFormatting>
  <conditionalFormatting sqref="W23">
    <cfRule type="cellIs" dxfId="104" priority="35" operator="equal">
      <formula>"K"</formula>
    </cfRule>
  </conditionalFormatting>
  <conditionalFormatting sqref="AA2">
    <cfRule type="containsText" dxfId="103" priority="10" operator="containsText" text="K">
      <formula>NOT(ISERROR(SEARCH("K",AA2)))</formula>
    </cfRule>
  </conditionalFormatting>
  <conditionalFormatting sqref="AA3">
    <cfRule type="cellIs" dxfId="102" priority="27" operator="equal">
      <formula>"K"</formula>
    </cfRule>
  </conditionalFormatting>
  <conditionalFormatting sqref="AA21:AA22">
    <cfRule type="containsText" dxfId="101" priority="9" operator="containsText" text="K">
      <formula>NOT(ISERROR(SEARCH("K",AA21)))</formula>
    </cfRule>
  </conditionalFormatting>
  <conditionalFormatting sqref="AA23">
    <cfRule type="cellIs" dxfId="100" priority="23" operator="equal">
      <formula>"K"</formula>
    </cfRule>
  </conditionalFormatting>
  <conditionalFormatting sqref="AA41">
    <cfRule type="containsText" dxfId="99" priority="12" operator="containsText" text="K">
      <formula>NOT(ISERROR(SEARCH("K",AA41)))</formula>
    </cfRule>
  </conditionalFormatting>
  <conditionalFormatting sqref="AA3:AC20 AA23:AC40 G3:I20 K3:M20 O3:Q20 S3:U20 W3:Y20 AE3:AG20 G23:I40 K23:M40 O23:Q40 S23:U40 W23:Y40 AE23:AG40">
    <cfRule type="cellIs" dxfId="98" priority="30" operator="equal">
      <formula>"AP"</formula>
    </cfRule>
    <cfRule type="cellIs" dxfId="97" priority="31" operator="equal">
      <formula>"DI"</formula>
    </cfRule>
  </conditionalFormatting>
  <conditionalFormatting sqref="AE3">
    <cfRule type="cellIs" dxfId="96" priority="45" operator="equal">
      <formula>"K"</formula>
    </cfRule>
  </conditionalFormatting>
  <conditionalFormatting sqref="AE23">
    <cfRule type="cellIs" dxfId="95" priority="33" operator="equal">
      <formula>"K"</formula>
    </cfRule>
  </conditionalFormatting>
  <conditionalFormatting sqref="AE41">
    <cfRule type="containsText" dxfId="94" priority="11" operator="containsText" text="K">
      <formula>NOT(ISERROR(SEARCH("K",AE41)))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5F5EA29-A5B2-4AE0-B94D-9152D6FCC150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B0E233E6-F5E8-42DB-A62B-0A00E904C510}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 xr:uid="{58FA3D1E-FD25-454D-B0AB-BC66A11153D5}">
          <x14:formula1>
            <xm:f>分組球員名單!$D$3:$D$19</xm:f>
          </x14:formula1>
          <xm:sqref>AM4 AM31:AM32 AM27:AM28 AM24:AM25 AM11:AM12 AM7:AM8</xm:sqref>
        </x14:dataValidation>
        <x14:dataValidation errorStyle="warning" type="list" allowBlank="1" showInputMessage="1" showErrorMessage="1" xr:uid="{5554EDB6-E846-41BE-8252-7A0585C5E9B4}">
          <x14:formula1>
            <xm:f>分組球員名單!$A$2:$A$53</xm:f>
          </x14:formula1>
          <xm:sqref>F23:F40 F3:F20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1484-886A-4C91-A6F8-F503BDA4356B}">
  <sheetPr>
    <pageSetUpPr fitToPage="1"/>
  </sheetPr>
  <dimension ref="A1:BB328"/>
  <sheetViews>
    <sheetView topLeftCell="D1" zoomScaleNormal="100" workbookViewId="0">
      <selection activeCell="L39" sqref="L39"/>
    </sheetView>
  </sheetViews>
  <sheetFormatPr defaultRowHeight="16.2"/>
  <cols>
    <col min="1" max="1" width="7.5" customWidth="1"/>
    <col hidden="1" min="2" max="2" width="5.69921875" customWidth="1"/>
    <col hidden="1" min="3" max="3" width="5.796875" customWidth="1"/>
    <col min="4" max="4" width="2.59765625" style="9" customWidth="1"/>
    <col min="5" max="5" width="4.296875" style="9" customWidth="1"/>
    <col min="6" max="6" width="14.59765625" style="10" customWidth="1"/>
    <col min="7" max="9" width="3.69921875" style="11" customWidth="1"/>
    <col min="10" max="10" width="3.69921875" style="12" customWidth="1"/>
    <col min="11" max="14" width="3.69921875" style="10" customWidth="1"/>
    <col min="15" max="17" width="3.69921875" style="1" customWidth="1"/>
    <col min="18" max="33" width="3.69921875" customWidth="1"/>
    <col min="34" max="34" width="2.59765625" customWidth="1"/>
    <col min="35" max="35" width="4.3984375" customWidth="1"/>
    <col min="36" max="36" width="4.296875" customWidth="1"/>
    <col min="37" max="37" width="4.59765625" customWidth="1"/>
    <col min="38" max="38" width="4.5" customWidth="1"/>
    <col min="39" max="39" width="16" customWidth="1"/>
    <col min="41" max="51" width="8.69921875" customWidth="1"/>
  </cols>
  <sheetData>
    <row r="1" spans="1:54" ht="20.100000000000001" customHeight="1" thickBot="1">
      <c r="B1" s="269" t="s">
        <v>26</v>
      </c>
      <c r="C1" s="277"/>
      <c r="D1" s="278" t="s">
        <v>0</v>
      </c>
      <c r="E1" s="279"/>
      <c r="F1" s="280"/>
      <c r="G1" s="18"/>
      <c r="H1" s="17" t="s">
        <v>44</v>
      </c>
      <c r="I1" s="17"/>
      <c r="J1" s="281" t="s">
        <v>1</v>
      </c>
      <c r="K1" s="282"/>
      <c r="L1" s="283" t="s">
        <v>134</v>
      </c>
      <c r="M1" s="284"/>
      <c r="N1" s="284"/>
      <c r="O1" s="285"/>
      <c r="P1" s="25"/>
      <c r="Q1" s="50">
        <f>AE21</f>
        <v>5</v>
      </c>
      <c r="R1" s="26"/>
      <c r="S1" s="26"/>
      <c r="T1" s="26" t="s">
        <v>110</v>
      </c>
      <c r="U1" s="28"/>
      <c r="V1" s="26" t="s">
        <v>2</v>
      </c>
      <c r="W1" s="26"/>
      <c r="X1" s="26" t="s">
        <v>112</v>
      </c>
      <c r="Y1" s="28"/>
      <c r="Z1" s="26"/>
      <c r="AA1" s="50">
        <f>AE41</f>
        <v>22</v>
      </c>
      <c r="AB1" s="26"/>
      <c r="AC1" s="26"/>
      <c r="AD1" s="26"/>
      <c r="AE1" s="107"/>
      <c r="AG1" s="107"/>
      <c r="AH1" s="27"/>
      <c r="AI1" s="269" t="s">
        <v>7</v>
      </c>
      <c r="AJ1" s="270"/>
      <c r="AK1" s="270"/>
      <c r="AL1" s="270"/>
      <c r="AM1" s="56"/>
      <c r="AN1" s="111" t="s">
        <v>150</v>
      </c>
    </row>
    <row r="2" spans="1:54" ht="15" customHeight="1" thickBot="1">
      <c r="A2" s="59" t="s">
        <v>16</v>
      </c>
      <c r="B2" s="51" t="s">
        <v>25</v>
      </c>
      <c r="C2" s="51" t="s">
        <v>23</v>
      </c>
      <c r="D2" s="13" t="s">
        <v>3</v>
      </c>
      <c r="E2" s="13" t="s">
        <v>17</v>
      </c>
      <c r="F2" s="19" t="s">
        <v>4</v>
      </c>
      <c r="G2" s="271">
        <v>1</v>
      </c>
      <c r="H2" s="272"/>
      <c r="I2" s="272"/>
      <c r="J2" s="14" t="inlineStr">
        <is>
          <t>投</t>
        </is>
      </c>
      <c r="K2" s="272">
        <v>2</v>
      </c>
      <c r="L2" s="272"/>
      <c r="M2" s="272"/>
      <c r="N2" s="14" t="inlineStr">
        <is>
          <t>投</t>
        </is>
      </c>
      <c r="O2" s="271">
        <v>3</v>
      </c>
      <c r="P2" s="272"/>
      <c r="Q2" s="272"/>
      <c r="R2" s="179" t="inlineStr">
        <is>
          <t>投</t>
        </is>
      </c>
      <c r="S2" s="271">
        <v>4</v>
      </c>
      <c r="T2" s="272"/>
      <c r="U2" s="272"/>
      <c r="V2" s="14" t="inlineStr">
        <is>
          <t>投</t>
        </is>
      </c>
      <c r="W2" s="271">
        <v>5</v>
      </c>
      <c r="X2" s="272"/>
      <c r="Y2" s="272"/>
      <c r="Z2" s="18" t="inlineStr">
        <is>
          <t>投</t>
        </is>
      </c>
      <c r="AA2" s="271">
        <v>6</v>
      </c>
      <c r="AB2" s="272"/>
      <c r="AC2" s="273"/>
      <c r="AD2" s="18" t="inlineStr">
        <is>
          <t>投</t>
        </is>
      </c>
      <c r="AE2" s="271">
        <v>7</v>
      </c>
      <c r="AF2" s="272"/>
      <c r="AG2" s="273"/>
      <c r="AH2" s="14" t="inlineStr">
        <is>
          <t>投</t>
        </is>
      </c>
      <c r="AI2" s="36" t="s">
        <v>24</v>
      </c>
      <c r="AJ2" s="34" t="s">
        <v>10</v>
      </c>
      <c r="AK2" s="35" t="s">
        <v>6</v>
      </c>
      <c r="AL2" s="53" t="s">
        <v>68</v>
      </c>
      <c r="AM2" s="14" t="s">
        <v>22</v>
      </c>
      <c r="AN2" s="243" t="s">
        <v>149</v>
      </c>
    </row>
    <row r="3" spans="1:54" ht="15" customHeight="1" thickBot="1">
      <c r="A3" s="52">
        <f>IF($E3="",0,SUMPRODUCT(--(SUBSTITUTE(SUBSTITUTE(SUBSTITUTE(SUBSTITUTE(SUBSTITUTE(SUBSTITUTE(SUBSTITUTE(UPPER($G$23:$I$40&amp;""),"⌢",""),"⌣",""),"⌵",""),"－",""),"-","")," ",""),"　","")=UPPER($E3&amp;"")))+SUMPRODUCT(--(SUBSTITUTE(SUBSTITUTE(SUBSTITUTE(SUBSTITUTE(SUBSTITUTE(SUBSTITUTE(SUBSTITUTE(UPPER($G$23:$I$40&amp;""),"⌢",""),"⌣",""),"⌵",""),"－",""),"-","")," ",""),"　","")=UPPER($E3&amp;"")&amp;"DP"))*2+SUMPRODUCT(--(SUBSTITUTE(SUBSTITUTE(SUBSTITUTE(SUBSTITUTE(SUBSTITUTE(SUBSTITUTE(SUBSTITUTE(UPPER($G$23:$I$40&amp;""),"⌢",""),"⌣",""),"⌵",""),"－",""),"-","")," ",""),"　","")="DP"&amp;UPPER($E3&amp;"")))*2+SUMPRODUCT(--(SUBSTITUTE(SUBSTITUTE(SUBSTITUTE(SUBSTITUTE(SUBSTITUTE(SUBSTITUTE(SUBSTITUTE(UPPER($G$23:$I$40&amp;""),"⌢",""),"⌣",""),"⌵",""),"－",""),"-","")," ",""),"　","")=UPPER($E3&amp;"")&amp;"TP"))*3+SUMPRODUCT(--(SUBSTITUTE(SUBSTITUTE(SUBSTITUTE(SUBSTITUTE(SUBSTITUTE(SUBSTITUTE(SUBSTITUTE(UPPER($G$23:$I$40&amp;""),"⌢",""),"⌣",""),"⌵",""),"－",""),"-","")," ",""),"　","")="TP"&amp;UPPER($E3&amp;"")))*3+SUMPRODUCT(--(SUBSTITUTE(SUBSTITUTE(SUBSTITUTE(SUBSTITUTE(SUBSTITUTE(SUBSTITUTE(SUBSTITUTE(UPPER($K$23:$M$40&amp;""),"⌢",""),"⌣",""),"⌵",""),"－",""),"-","")," ",""),"　","")=UPPER($E3&amp;"")))+SUMPRODUCT(--(SUBSTITUTE(SUBSTITUTE(SUBSTITUTE(SUBSTITUTE(SUBSTITUTE(SUBSTITUTE(SUBSTITUTE(UPPER($K$23:$M$40&amp;""),"⌢",""),"⌣",""),"⌵",""),"－",""),"-","")," ",""),"　","")=UPPER($E3&amp;"")&amp;"DP"))*2+SUMPRODUCT(--(SUBSTITUTE(SUBSTITUTE(SUBSTITUTE(SUBSTITUTE(SUBSTITUTE(SUBSTITUTE(SUBSTITUTE(UPPER($K$23:$M$40&amp;""),"⌢",""),"⌣",""),"⌵",""),"－",""),"-","")," ",""),"　","")="DP"&amp;UPPER($E3&amp;"")))*2+SUMPRODUCT(--(SUBSTITUTE(SUBSTITUTE(SUBSTITUTE(SUBSTITUTE(SUBSTITUTE(SUBSTITUTE(SUBSTITUTE(UPPER($K$23:$M$40&amp;""),"⌢",""),"⌣",""),"⌵",""),"－",""),"-","")," ",""),"　","")=UPPER($E3&amp;"")&amp;"TP"))*3+SUMPRODUCT(--(SUBSTITUTE(SUBSTITUTE(SUBSTITUTE(SUBSTITUTE(SUBSTITUTE(SUBSTITUTE(SUBSTITUTE(UPPER($K$23:$M$40&amp;""),"⌢",""),"⌣",""),"⌵",""),"－",""),"-","")," ",""),"　","")="TP"&amp;UPPER($E3&amp;"")))*3+SUMPRODUCT(--(SUBSTITUTE(SUBSTITUTE(SUBSTITUTE(SUBSTITUTE(SUBSTITUTE(SUBSTITUTE(SUBSTITUTE(UPPER($O$23:$Q$40&amp;""),"⌢",""),"⌣",""),"⌵",""),"－",""),"-","")," ",""),"　","")=UPPER($E3&amp;"")))+SUMPRODUCT(--(SUBSTITUTE(SUBSTITUTE(SUBSTITUTE(SUBSTITUTE(SUBSTITUTE(SUBSTITUTE(SUBSTITUTE(UPPER($O$23:$Q$40&amp;""),"⌢",""),"⌣",""),"⌵",""),"－",""),"-","")," ",""),"　","")=UPPER($E3&amp;"")&amp;"DP"))*2+SUMPRODUCT(--(SUBSTITUTE(SUBSTITUTE(SUBSTITUTE(SUBSTITUTE(SUBSTITUTE(SUBSTITUTE(SUBSTITUTE(UPPER($O$23:$Q$40&amp;""),"⌢",""),"⌣",""),"⌵",""),"－",""),"-","")," ",""),"　","")="DP"&amp;UPPER($E3&amp;"")))*2+SUMPRODUCT(--(SUBSTITUTE(SUBSTITUTE(SUBSTITUTE(SUBSTITUTE(SUBSTITUTE(SUBSTITUTE(SUBSTITUTE(UPPER($O$23:$Q$40&amp;""),"⌢",""),"⌣",""),"⌵",""),"－",""),"-","")," ",""),"　","")=UPPER($E3&amp;"")&amp;"TP"))*3+SUMPRODUCT(--(SUBSTITUTE(SUBSTITUTE(SUBSTITUTE(SUBSTITUTE(SUBSTITUTE(SUBSTITUTE(SUBSTITUTE(UPPER($O$23:$Q$40&amp;""),"⌢",""),"⌣",""),"⌵",""),"－",""),"-","")," ",""),"　","")="TP"&amp;UPPER($E3&amp;"")))*3+SUMPRODUCT(--(SUBSTITUTE(SUBSTITUTE(SUBSTITUTE(SUBSTITUTE(SUBSTITUTE(SUBSTITUTE(SUBSTITUTE(UPPER($S$23:$U$40&amp;""),"⌢",""),"⌣",""),"⌵",""),"－",""),"-","")," ",""),"　","")=UPPER($E3&amp;"")))+SUMPRODUCT(--(SUBSTITUTE(SUBSTITUTE(SUBSTITUTE(SUBSTITUTE(SUBSTITUTE(SUBSTITUTE(SUBSTITUTE(UPPER($S$23:$U$40&amp;""),"⌢",""),"⌣",""),"⌵",""),"－",""),"-","")," ",""),"　","")=UPPER($E3&amp;"")&amp;"DP"))*2+SUMPRODUCT(--(SUBSTITUTE(SUBSTITUTE(SUBSTITUTE(SUBSTITUTE(SUBSTITUTE(SUBSTITUTE(SUBSTITUTE(UPPER($S$23:$U$40&amp;""),"⌢",""),"⌣",""),"⌵",""),"－",""),"-","")," ",""),"　","")="DP"&amp;UPPER($E3&amp;"")))*2+SUMPRODUCT(--(SUBSTITUTE(SUBSTITUTE(SUBSTITUTE(SUBSTITUTE(SUBSTITUTE(SUBSTITUTE(SUBSTITUTE(UPPER($S$23:$U$40&amp;""),"⌢",""),"⌣",""),"⌵",""),"－",""),"-","")," ",""),"　","")=UPPER($E3&amp;"")&amp;"TP"))*3+SUMPRODUCT(--(SUBSTITUTE(SUBSTITUTE(SUBSTITUTE(SUBSTITUTE(SUBSTITUTE(SUBSTITUTE(SUBSTITUTE(UPPER($S$23:$U$40&amp;""),"⌢",""),"⌣",""),"⌵",""),"－",""),"-","")," ",""),"　","")="TP"&amp;UPPER($E3&amp;"")))*3+SUMPRODUCT(--(SUBSTITUTE(SUBSTITUTE(SUBSTITUTE(SUBSTITUTE(SUBSTITUTE(SUBSTITUTE(SUBSTITUTE(UPPER($W$23:$Y$40&amp;""),"⌢",""),"⌣",""),"⌵",""),"－",""),"-","")," ",""),"　","")=UPPER($E3&amp;"")))+SUMPRODUCT(--(SUBSTITUTE(SUBSTITUTE(SUBSTITUTE(SUBSTITUTE(SUBSTITUTE(SUBSTITUTE(SUBSTITUTE(UPPER($W$23:$Y$40&amp;""),"⌢",""),"⌣",""),"⌵",""),"－",""),"-","")," ",""),"　","")=UPPER($E3&amp;"")&amp;"DP"))*2+SUMPRODUCT(--(SUBSTITUTE(SUBSTITUTE(SUBSTITUTE(SUBSTITUTE(SUBSTITUTE(SUBSTITUTE(SUBSTITUTE(UPPER($W$23:$Y$40&amp;""),"⌢",""),"⌣",""),"⌵",""),"－",""),"-","")," ",""),"　","")="DP"&amp;UPPER($E3&amp;"")))*2+SUMPRODUCT(--(SUBSTITUTE(SUBSTITUTE(SUBSTITUTE(SUBSTITUTE(SUBSTITUTE(SUBSTITUTE(SUBSTITUTE(UPPER($W$23:$Y$40&amp;""),"⌢",""),"⌣",""),"⌵",""),"－",""),"-","")," ",""),"　","")=UPPER($E3&amp;"")&amp;"TP"))*3+SUMPRODUCT(--(SUBSTITUTE(SUBSTITUTE(SUBSTITUTE(SUBSTITUTE(SUBSTITUTE(SUBSTITUTE(SUBSTITUTE(UPPER($W$23:$Y$40&amp;""),"⌢",""),"⌣",""),"⌵",""),"－",""),"-","")," ",""),"　","")="TP"&amp;UPPER($E3&amp;"")))*3+SUMPRODUCT(--(SUBSTITUTE(SUBSTITUTE(SUBSTITUTE(SUBSTITUTE(SUBSTITUTE(SUBSTITUTE(SUBSTITUTE(UPPER($AA$23:$AC$40&amp;""),"⌢",""),"⌣",""),"⌵",""),"－",""),"-","")," ",""),"　","")=UPPER($E3&amp;"")))+SUMPRODUCT(--(SUBSTITUTE(SUBSTITUTE(SUBSTITUTE(SUBSTITUTE(SUBSTITUTE(SUBSTITUTE(SUBSTITUTE(UPPER($AA$23:$AC$40&amp;""),"⌢",""),"⌣",""),"⌵",""),"－",""),"-","")," ",""),"　","")=UPPER($E3&amp;"")&amp;"DP"))*2+SUMPRODUCT(--(SUBSTITUTE(SUBSTITUTE(SUBSTITUTE(SUBSTITUTE(SUBSTITUTE(SUBSTITUTE(SUBSTITUTE(UPPER($AA$23:$AC$40&amp;""),"⌢",""),"⌣",""),"⌵",""),"－",""),"-","")," ",""),"　","")="DP"&amp;UPPER($E3&amp;"")))*2+SUMPRODUCT(--(SUBSTITUTE(SUBSTITUTE(SUBSTITUTE(SUBSTITUTE(SUBSTITUTE(SUBSTITUTE(SUBSTITUTE(UPPER($AA$23:$AC$40&amp;""),"⌢",""),"⌣",""),"⌵",""),"－",""),"-","")," ",""),"　","")=UPPER($E3&amp;"")&amp;"TP"))*3+SUMPRODUCT(--(SUBSTITUTE(SUBSTITUTE(SUBSTITUTE(SUBSTITUTE(SUBSTITUTE(SUBSTITUTE(SUBSTITUTE(UPPER($AA$23:$AC$40&amp;""),"⌢",""),"⌣",""),"⌵",""),"－",""),"-","")," ",""),"　","")="TP"&amp;UPPER($E3&amp;"")))*3+SUMPRODUCT(--(SUBSTITUTE(SUBSTITUTE(SUBSTITUTE(SUBSTITUTE(SUBSTITUTE(SUBSTITUTE(SUBSTITUTE(UPPER($AE$23:$AG$40&amp;""),"⌢",""),"⌣",""),"⌵",""),"－",""),"-","")," ",""),"　","")=UPPER($E3&amp;"")))+SUMPRODUCT(--(SUBSTITUTE(SUBSTITUTE(SUBSTITUTE(SUBSTITUTE(SUBSTITUTE(SUBSTITUTE(SUBSTITUTE(UPPER($AE$23:$AG$40&amp;""),"⌢",""),"⌣",""),"⌵",""),"－",""),"-","")," ",""),"　","")=UPPER($E3&amp;"")&amp;"DP"))*2+SUMPRODUCT(--(SUBSTITUTE(SUBSTITUTE(SUBSTITUTE(SUBSTITUTE(SUBSTITUTE(SUBSTITUTE(SUBSTITUTE(UPPER($AE$23:$AG$40&amp;""),"⌢",""),"⌣",""),"⌵",""),"－",""),"-","")," ",""),"　","")="DP"&amp;UPPER($E3&amp;"")))*2+SUMPRODUCT(--(SUBSTITUTE(SUBSTITUTE(SUBSTITUTE(SUBSTITUTE(SUBSTITUTE(SUBSTITUTE(SUBSTITUTE(UPPER($AE$23:$AG$40&amp;""),"⌢",""),"⌣",""),"⌵",""),"－",""),"-","")," ",""),"　","")=UPPER($E3&amp;"")&amp;"TP"))*3+SUMPRODUCT(--(SUBSTITUTE(SUBSTITUTE(SUBSTITUTE(SUBSTITUTE(SUBSTITUTE(SUBSTITUTE(SUBSTITUTE(UPPER($AE$23:$AG$40&amp;""),"⌢",""),"⌣",""),"⌵",""),"－",""),"-","")," ",""),"　","")="TP"&amp;UPPER($E3&amp;"")))*3)</f>
        <v>1</v>
      </c>
      <c r="B3" s="58"/>
      <c r="C3" s="58"/>
      <c r="D3" s="275">
        <v>1</v>
      </c>
      <c r="E3" s="62" t="s">
        <v>195</v>
      </c>
      <c r="F3" s="48" t="s">
        <v>96</v>
      </c>
      <c r="G3" s="21" t="inlineStr">
        <is>
          <t>99 ⌣</t>
        </is>
      </c>
      <c r="H3" s="15"/>
      <c r="I3" s="16"/>
      <c r="J3" s="246"/>
      <c r="K3" s="21"/>
      <c r="L3" s="15" t="inlineStr">
        <is>
          <t>26 ⌢</t>
        </is>
      </c>
      <c r="M3" s="16"/>
      <c r="N3" s="246"/>
      <c r="O3" s="21"/>
      <c r="P3" s="63"/>
      <c r="Q3" s="47"/>
      <c r="R3" s="246"/>
      <c r="S3" s="21"/>
      <c r="T3" s="15" t="inlineStr">
        <is>
          <t>R ⌵</t>
        </is>
      </c>
      <c r="U3" s="16"/>
      <c r="V3" s="246"/>
      <c r="W3" s="21"/>
      <c r="X3" s="15" t="inlineStr">
        <is>
          <t>R ⌢</t>
        </is>
      </c>
      <c r="Y3" s="16"/>
      <c r="Z3" s="246"/>
      <c r="AA3" s="21"/>
      <c r="AB3" s="15"/>
      <c r="AC3" s="16"/>
      <c r="AD3" s="246"/>
      <c r="AE3" s="15"/>
      <c r="AF3" s="15"/>
      <c r="AG3" s="16"/>
      <c r="AH3" s="246"/>
      <c r="AI3" s="44">
        <f>COUNTA(G3:I3,K3:M3,O3:Q3,S3:U3,W3:Y3,AA3:AC3,AE3:AG3)</f>
        <v>4</v>
      </c>
      <c r="AJ3" s="44">
        <f>SUMPRODUCT(--(SUBSTITUTE(SUBSTITUTE(SUBSTITUTE(SUBSTITUTE(SUBSTITUTE(SUBSTITUTE(SUBSTITUTE(UPPER(G3:AG3&amp;""),"⌢",""),"⌣",""),"⌵",""),"－",""),"-","")," ",""),"　","")="R"))+SUMPRODUCT(--(SUBSTITUTE(SUBSTITUTE(SUBSTITUTE(SUBSTITUTE(SUBSTITUTE(SUBSTITUTE(SUBSTITUTE(UPPER(G3:AG3&amp;""),"⌢",""),"⌣",""),"⌵",""),"－",""),"-","")," ",""),"　","")="HR"))*2</f>
        <v>2</v>
      </c>
      <c r="AK3" s="44">
        <f>COUNTIF(G3:AG3,"K")</f>
        <v>0</v>
      </c>
      <c r="AL3" s="44">
        <f>$A3</f>
        <v>1</v>
      </c>
      <c r="AM3" s="65" t="s">
        <v>20</v>
      </c>
      <c r="AO3" s="13" t="s">
        <v>17</v>
      </c>
      <c r="AP3" s="19" t="s">
        <v>4</v>
      </c>
      <c r="AQ3" s="36" t="s">
        <v>24</v>
      </c>
      <c r="AR3" s="34" t="s">
        <v>10</v>
      </c>
      <c r="AS3" s="35" t="s">
        <v>6</v>
      </c>
      <c r="AT3" s="37" t="s">
        <v>68</v>
      </c>
      <c r="AV3" t="s">
        <v>94</v>
      </c>
      <c r="AW3" s="1"/>
      <c r="AX3" s="113" t="s">
        <v>95</v>
      </c>
      <c r="AY3" s="29"/>
      <c r="AZ3" s="29"/>
      <c r="BA3" s="29"/>
      <c r="BB3" s="29"/>
    </row>
    <row r="4" spans="1:54" ht="15" customHeight="1">
      <c r="A4" s="52">
        <f>IF($E4="",0,SUMPRODUCT(--(SUBSTITUTE(SUBSTITUTE(SUBSTITUTE(SUBSTITUTE(SUBSTITUTE(SUBSTITUTE(SUBSTITUTE(UPPER($G$23:$I$40&amp;""),"⌢",""),"⌣",""),"⌵",""),"－",""),"-","")," ",""),"　","")=UPPER($E4&amp;"")))+SUMPRODUCT(--(SUBSTITUTE(SUBSTITUTE(SUBSTITUTE(SUBSTITUTE(SUBSTITUTE(SUBSTITUTE(SUBSTITUTE(UPPER($G$23:$I$40&amp;""),"⌢",""),"⌣",""),"⌵",""),"－",""),"-","")," ",""),"　","")=UPPER($E4&amp;"")&amp;"DP"))*2+SUMPRODUCT(--(SUBSTITUTE(SUBSTITUTE(SUBSTITUTE(SUBSTITUTE(SUBSTITUTE(SUBSTITUTE(SUBSTITUTE(UPPER($G$23:$I$40&amp;""),"⌢",""),"⌣",""),"⌵",""),"－",""),"-","")," ",""),"　","")="DP"&amp;UPPER($E4&amp;"")))*2+SUMPRODUCT(--(SUBSTITUTE(SUBSTITUTE(SUBSTITUTE(SUBSTITUTE(SUBSTITUTE(SUBSTITUTE(SUBSTITUTE(UPPER($G$23:$I$40&amp;""),"⌢",""),"⌣",""),"⌵",""),"－",""),"-","")," ",""),"　","")=UPPER($E4&amp;"")&amp;"TP"))*3+SUMPRODUCT(--(SUBSTITUTE(SUBSTITUTE(SUBSTITUTE(SUBSTITUTE(SUBSTITUTE(SUBSTITUTE(SUBSTITUTE(UPPER($G$23:$I$40&amp;""),"⌢",""),"⌣",""),"⌵",""),"－",""),"-","")," ",""),"　","")="TP"&amp;UPPER($E4&amp;"")))*3+SUMPRODUCT(--(SUBSTITUTE(SUBSTITUTE(SUBSTITUTE(SUBSTITUTE(SUBSTITUTE(SUBSTITUTE(SUBSTITUTE(UPPER($K$23:$M$40&amp;""),"⌢",""),"⌣",""),"⌵",""),"－",""),"-","")," ",""),"　","")=UPPER($E4&amp;"")))+SUMPRODUCT(--(SUBSTITUTE(SUBSTITUTE(SUBSTITUTE(SUBSTITUTE(SUBSTITUTE(SUBSTITUTE(SUBSTITUTE(UPPER($K$23:$M$40&amp;""),"⌢",""),"⌣",""),"⌵",""),"－",""),"-","")," ",""),"　","")=UPPER($E4&amp;"")&amp;"DP"))*2+SUMPRODUCT(--(SUBSTITUTE(SUBSTITUTE(SUBSTITUTE(SUBSTITUTE(SUBSTITUTE(SUBSTITUTE(SUBSTITUTE(UPPER($K$23:$M$40&amp;""),"⌢",""),"⌣",""),"⌵",""),"－",""),"-","")," ",""),"　","")="DP"&amp;UPPER($E4&amp;"")))*2+SUMPRODUCT(--(SUBSTITUTE(SUBSTITUTE(SUBSTITUTE(SUBSTITUTE(SUBSTITUTE(SUBSTITUTE(SUBSTITUTE(UPPER($K$23:$M$40&amp;""),"⌢",""),"⌣",""),"⌵",""),"－",""),"-","")," ",""),"　","")=UPPER($E4&amp;"")&amp;"TP"))*3+SUMPRODUCT(--(SUBSTITUTE(SUBSTITUTE(SUBSTITUTE(SUBSTITUTE(SUBSTITUTE(SUBSTITUTE(SUBSTITUTE(UPPER($K$23:$M$40&amp;""),"⌢",""),"⌣",""),"⌵",""),"－",""),"-","")," ",""),"　","")="TP"&amp;UPPER($E4&amp;"")))*3+SUMPRODUCT(--(SUBSTITUTE(SUBSTITUTE(SUBSTITUTE(SUBSTITUTE(SUBSTITUTE(SUBSTITUTE(SUBSTITUTE(UPPER($O$23:$Q$40&amp;""),"⌢",""),"⌣",""),"⌵",""),"－",""),"-","")," ",""),"　","")=UPPER($E4&amp;"")))+SUMPRODUCT(--(SUBSTITUTE(SUBSTITUTE(SUBSTITUTE(SUBSTITUTE(SUBSTITUTE(SUBSTITUTE(SUBSTITUTE(UPPER($O$23:$Q$40&amp;""),"⌢",""),"⌣",""),"⌵",""),"－",""),"-","")," ",""),"　","")=UPPER($E4&amp;"")&amp;"DP"))*2+SUMPRODUCT(--(SUBSTITUTE(SUBSTITUTE(SUBSTITUTE(SUBSTITUTE(SUBSTITUTE(SUBSTITUTE(SUBSTITUTE(UPPER($O$23:$Q$40&amp;""),"⌢",""),"⌣",""),"⌵",""),"－",""),"-","")," ",""),"　","")="DP"&amp;UPPER($E4&amp;"")))*2+SUMPRODUCT(--(SUBSTITUTE(SUBSTITUTE(SUBSTITUTE(SUBSTITUTE(SUBSTITUTE(SUBSTITUTE(SUBSTITUTE(UPPER($O$23:$Q$40&amp;""),"⌢",""),"⌣",""),"⌵",""),"－",""),"-","")," ",""),"　","")=UPPER($E4&amp;"")&amp;"TP"))*3+SUMPRODUCT(--(SUBSTITUTE(SUBSTITUTE(SUBSTITUTE(SUBSTITUTE(SUBSTITUTE(SUBSTITUTE(SUBSTITUTE(UPPER($O$23:$Q$40&amp;""),"⌢",""),"⌣",""),"⌵",""),"－",""),"-","")," ",""),"　","")="TP"&amp;UPPER($E4&amp;"")))*3+SUMPRODUCT(--(SUBSTITUTE(SUBSTITUTE(SUBSTITUTE(SUBSTITUTE(SUBSTITUTE(SUBSTITUTE(SUBSTITUTE(UPPER($S$23:$U$40&amp;""),"⌢",""),"⌣",""),"⌵",""),"－",""),"-","")," ",""),"　","")=UPPER($E4&amp;"")))+SUMPRODUCT(--(SUBSTITUTE(SUBSTITUTE(SUBSTITUTE(SUBSTITUTE(SUBSTITUTE(SUBSTITUTE(SUBSTITUTE(UPPER($S$23:$U$40&amp;""),"⌢",""),"⌣",""),"⌵",""),"－",""),"-","")," ",""),"　","")=UPPER($E4&amp;"")&amp;"DP"))*2+SUMPRODUCT(--(SUBSTITUTE(SUBSTITUTE(SUBSTITUTE(SUBSTITUTE(SUBSTITUTE(SUBSTITUTE(SUBSTITUTE(UPPER($S$23:$U$40&amp;""),"⌢",""),"⌣",""),"⌵",""),"－",""),"-","")," ",""),"　","")="DP"&amp;UPPER($E4&amp;"")))*2+SUMPRODUCT(--(SUBSTITUTE(SUBSTITUTE(SUBSTITUTE(SUBSTITUTE(SUBSTITUTE(SUBSTITUTE(SUBSTITUTE(UPPER($S$23:$U$40&amp;""),"⌢",""),"⌣",""),"⌵",""),"－",""),"-","")," ",""),"　","")=UPPER($E4&amp;"")&amp;"TP"))*3+SUMPRODUCT(--(SUBSTITUTE(SUBSTITUTE(SUBSTITUTE(SUBSTITUTE(SUBSTITUTE(SUBSTITUTE(SUBSTITUTE(UPPER($S$23:$U$40&amp;""),"⌢",""),"⌣",""),"⌵",""),"－",""),"-","")," ",""),"　","")="TP"&amp;UPPER($E4&amp;"")))*3+SUMPRODUCT(--(SUBSTITUTE(SUBSTITUTE(SUBSTITUTE(SUBSTITUTE(SUBSTITUTE(SUBSTITUTE(SUBSTITUTE(UPPER($W$23:$Y$40&amp;""),"⌢",""),"⌣",""),"⌵",""),"－",""),"-","")," ",""),"　","")=UPPER($E4&amp;"")))+SUMPRODUCT(--(SUBSTITUTE(SUBSTITUTE(SUBSTITUTE(SUBSTITUTE(SUBSTITUTE(SUBSTITUTE(SUBSTITUTE(UPPER($W$23:$Y$40&amp;""),"⌢",""),"⌣",""),"⌵",""),"－",""),"-","")," ",""),"　","")=UPPER($E4&amp;"")&amp;"DP"))*2+SUMPRODUCT(--(SUBSTITUTE(SUBSTITUTE(SUBSTITUTE(SUBSTITUTE(SUBSTITUTE(SUBSTITUTE(SUBSTITUTE(UPPER($W$23:$Y$40&amp;""),"⌢",""),"⌣",""),"⌵",""),"－",""),"-","")," ",""),"　","")="DP"&amp;UPPER($E4&amp;"")))*2+SUMPRODUCT(--(SUBSTITUTE(SUBSTITUTE(SUBSTITUTE(SUBSTITUTE(SUBSTITUTE(SUBSTITUTE(SUBSTITUTE(UPPER($W$23:$Y$40&amp;""),"⌢",""),"⌣",""),"⌵",""),"－",""),"-","")," ",""),"　","")=UPPER($E4&amp;"")&amp;"TP"))*3+SUMPRODUCT(--(SUBSTITUTE(SUBSTITUTE(SUBSTITUTE(SUBSTITUTE(SUBSTITUTE(SUBSTITUTE(SUBSTITUTE(UPPER($W$23:$Y$40&amp;""),"⌢",""),"⌣",""),"⌵",""),"－",""),"-","")," ",""),"　","")="TP"&amp;UPPER($E4&amp;"")))*3+SUMPRODUCT(--(SUBSTITUTE(SUBSTITUTE(SUBSTITUTE(SUBSTITUTE(SUBSTITUTE(SUBSTITUTE(SUBSTITUTE(UPPER($AA$23:$AC$40&amp;""),"⌢",""),"⌣",""),"⌵",""),"－",""),"-","")," ",""),"　","")=UPPER($E4&amp;"")))+SUMPRODUCT(--(SUBSTITUTE(SUBSTITUTE(SUBSTITUTE(SUBSTITUTE(SUBSTITUTE(SUBSTITUTE(SUBSTITUTE(UPPER($AA$23:$AC$40&amp;""),"⌢",""),"⌣",""),"⌵",""),"－",""),"-","")," ",""),"　","")=UPPER($E4&amp;"")&amp;"DP"))*2+SUMPRODUCT(--(SUBSTITUTE(SUBSTITUTE(SUBSTITUTE(SUBSTITUTE(SUBSTITUTE(SUBSTITUTE(SUBSTITUTE(UPPER($AA$23:$AC$40&amp;""),"⌢",""),"⌣",""),"⌵",""),"－",""),"-","")," ",""),"　","")="DP"&amp;UPPER($E4&amp;"")))*2+SUMPRODUCT(--(SUBSTITUTE(SUBSTITUTE(SUBSTITUTE(SUBSTITUTE(SUBSTITUTE(SUBSTITUTE(SUBSTITUTE(UPPER($AA$23:$AC$40&amp;""),"⌢",""),"⌣",""),"⌵",""),"－",""),"-","")," ",""),"　","")=UPPER($E4&amp;"")&amp;"TP"))*3+SUMPRODUCT(--(SUBSTITUTE(SUBSTITUTE(SUBSTITUTE(SUBSTITUTE(SUBSTITUTE(SUBSTITUTE(SUBSTITUTE(UPPER($AA$23:$AC$40&amp;""),"⌢",""),"⌣",""),"⌵",""),"－",""),"-","")," ",""),"　","")="TP"&amp;UPPER($E4&amp;"")))*3+SUMPRODUCT(--(SUBSTITUTE(SUBSTITUTE(SUBSTITUTE(SUBSTITUTE(SUBSTITUTE(SUBSTITUTE(SUBSTITUTE(UPPER($AE$23:$AG$40&amp;""),"⌢",""),"⌣",""),"⌵",""),"－",""),"-","")," ",""),"　","")=UPPER($E4&amp;"")))+SUMPRODUCT(--(SUBSTITUTE(SUBSTITUTE(SUBSTITUTE(SUBSTITUTE(SUBSTITUTE(SUBSTITUTE(SUBSTITUTE(UPPER($AE$23:$AG$40&amp;""),"⌢",""),"⌣",""),"⌵",""),"－",""),"-","")," ",""),"　","")=UPPER($E4&amp;"")&amp;"DP"))*2+SUMPRODUCT(--(SUBSTITUTE(SUBSTITUTE(SUBSTITUTE(SUBSTITUTE(SUBSTITUTE(SUBSTITUTE(SUBSTITUTE(UPPER($AE$23:$AG$40&amp;""),"⌢",""),"⌣",""),"⌵",""),"－",""),"-","")," ",""),"　","")="DP"&amp;UPPER($E4&amp;"")))*2+SUMPRODUCT(--(SUBSTITUTE(SUBSTITUTE(SUBSTITUTE(SUBSTITUTE(SUBSTITUTE(SUBSTITUTE(SUBSTITUTE(UPPER($AE$23:$AG$40&amp;""),"⌢",""),"⌣",""),"⌵",""),"－",""),"-","")," ",""),"　","")=UPPER($E4&amp;"")&amp;"TP"))*3+SUMPRODUCT(--(SUBSTITUTE(SUBSTITUTE(SUBSTITUTE(SUBSTITUTE(SUBSTITUTE(SUBSTITUTE(SUBSTITUTE(UPPER($AE$23:$AG$40&amp;""),"⌢",""),"⌣",""),"⌵",""),"－",""),"-","")," ",""),"　","")="TP"&amp;UPPER($E4&amp;"")))*3)</f>
        <v>0</v>
      </c>
      <c r="B4" s="52"/>
      <c r="C4" s="58"/>
      <c r="D4" s="275"/>
      <c r="E4" s="61"/>
      <c r="F4" s="49"/>
      <c r="G4" s="22"/>
      <c r="H4" s="3"/>
      <c r="I4" s="6"/>
      <c r="J4" s="8"/>
      <c r="K4" s="22"/>
      <c r="L4" s="3"/>
      <c r="M4" s="6"/>
      <c r="N4" s="8"/>
      <c r="O4" s="22"/>
      <c r="P4" s="3"/>
      <c r="Q4" s="6"/>
      <c r="R4" s="8"/>
      <c r="S4" s="22"/>
      <c r="T4" s="3"/>
      <c r="U4" s="6"/>
      <c r="V4" s="8"/>
      <c r="W4" s="22"/>
      <c r="X4" s="3"/>
      <c r="Y4" s="6"/>
      <c r="Z4" s="8"/>
      <c r="AA4" s="22"/>
      <c r="AB4" s="3"/>
      <c r="AC4" s="6"/>
      <c r="AD4" s="8"/>
      <c r="AE4" s="3"/>
      <c r="AF4" s="3"/>
      <c r="AG4" s="6"/>
      <c r="AH4" s="8"/>
      <c r="AI4" s="44">
        <f t="shared" ref="AI4:AI20" si="2">COUNTA(G4:I4,K4:M4,O4:Q4,S4:U4,W4:Y4,AA4:AC4,AE4:AG4)</f>
        <v>0</v>
      </c>
      <c r="AJ4" s="44">
        <f>SUMPRODUCT(--(SUBSTITUTE(SUBSTITUTE(SUBSTITUTE(SUBSTITUTE(SUBSTITUTE(SUBSTITUTE(SUBSTITUTE(UPPER(G4:AG4&amp;""),"⌢",""),"⌣",""),"⌵",""),"－",""),"-","")," ",""),"　","")="R"))+SUMPRODUCT(--(SUBSTITUTE(SUBSTITUTE(SUBSTITUTE(SUBSTITUTE(SUBSTITUTE(SUBSTITUTE(SUBSTITUTE(UPPER(G4:AG4&amp;""),"⌢",""),"⌣",""),"⌵",""),"－",""),"-","")," ",""),"　","")="HR"))*2</f>
        <v>0</v>
      </c>
      <c r="AK4" s="44">
        <f t="shared" ref="AK4:AK20" si="4">COUNTIF(G4:AG4,"K")</f>
        <v>0</v>
      </c>
      <c r="AL4" s="44">
        <f>$A4</f>
        <v>0</v>
      </c>
      <c r="AM4" s="66" t="s">
        <v>118</v>
      </c>
      <c r="AO4" s="58">
        <v>25</v>
      </c>
      <c r="AP4" s="1" t="str" cm="1">
        <f t="array" ref="AP4:AP10">_xlfn.UNIQUE(SUBSTITUTE(SUBSTITUTE(F3:F20," DF",""),"DF",""))</f>
        <v>洪韶壕</v>
      </c>
      <c r="AQ4" s="58">
        <f>SUMIF($F$3:$F$20,AP4,$AI$3:$AI$20)+SUMIF($F$3:$F$20,AP4&amp;" DF",$AI$3:$AI$20)+SUMIF($F$3:$F$20,AP4&amp;"DF",$AI$3:$AI$20)</f>
        <v>4</v>
      </c>
      <c r="AR4" s="74">
        <f>SUMIF($F$3:$F$20,AP4,$AJ$3:$AJ$20)+SUMIF($F$3:$F$20,AP4&amp;" DF",$AJ$3:$AJ$20)+SUMIF($F$3:$F$20,AP4&amp;"DF",$AJ$3:$AJ$20)</f>
        <v>2</v>
      </c>
      <c r="AS4" s="74">
        <f>SUMIF($F$3:$F$20,AP4,$AK$3:$AK$20)+SUMIF($F$3:$F$20,AP4&amp;" DF",$AK$3:$AK$20)+SUMIF($F$3:$F$20,AP4&amp;"DF",$AK$3:$AK$20)</f>
        <v>0</v>
      </c>
      <c r="AT4" s="74">
        <f>SUMIF($F$3:$F$20,AP4,$AL$3:$AL$20)+SUMIF($F$3:$F$20,AP4&amp;" DF",$AL$3:$AL$20)+SUMIF($F$3:$F$20,AP4&amp;"DF",$AL$3:$AL$20)</f>
        <v>1</v>
      </c>
      <c r="AV4" s="202" t="s">
        <v>31</v>
      </c>
      <c r="AW4" s="200" t="s">
        <v>24</v>
      </c>
      <c r="AX4" s="203" t="s">
        <v>10</v>
      </c>
      <c r="AY4" s="204" t="s">
        <v>6</v>
      </c>
    </row>
    <row r="5" spans="1:54" ht="15" customHeight="1">
      <c r="A5" s="52">
        <f>IF($E5="",0,SUMPRODUCT(--(SUBSTITUTE(SUBSTITUTE(SUBSTITUTE(SUBSTITUTE(SUBSTITUTE(SUBSTITUTE(SUBSTITUTE(UPPER($G$23:$I$40&amp;""),"⌢",""),"⌣",""),"⌵",""),"－",""),"-","")," ",""),"　","")=UPPER($E5&amp;"")))+SUMPRODUCT(--(SUBSTITUTE(SUBSTITUTE(SUBSTITUTE(SUBSTITUTE(SUBSTITUTE(SUBSTITUTE(SUBSTITUTE(UPPER($G$23:$I$40&amp;""),"⌢",""),"⌣",""),"⌵",""),"－",""),"-","")," ",""),"　","")=UPPER($E5&amp;"")&amp;"DP"))*2+SUMPRODUCT(--(SUBSTITUTE(SUBSTITUTE(SUBSTITUTE(SUBSTITUTE(SUBSTITUTE(SUBSTITUTE(SUBSTITUTE(UPPER($G$23:$I$40&amp;""),"⌢",""),"⌣",""),"⌵",""),"－",""),"-","")," ",""),"　","")="DP"&amp;UPPER($E5&amp;"")))*2+SUMPRODUCT(--(SUBSTITUTE(SUBSTITUTE(SUBSTITUTE(SUBSTITUTE(SUBSTITUTE(SUBSTITUTE(SUBSTITUTE(UPPER($G$23:$I$40&amp;""),"⌢",""),"⌣",""),"⌵",""),"－",""),"-","")," ",""),"　","")=UPPER($E5&amp;"")&amp;"TP"))*3+SUMPRODUCT(--(SUBSTITUTE(SUBSTITUTE(SUBSTITUTE(SUBSTITUTE(SUBSTITUTE(SUBSTITUTE(SUBSTITUTE(UPPER($G$23:$I$40&amp;""),"⌢",""),"⌣",""),"⌵",""),"－",""),"-","")," ",""),"　","")="TP"&amp;UPPER($E5&amp;"")))*3+SUMPRODUCT(--(SUBSTITUTE(SUBSTITUTE(SUBSTITUTE(SUBSTITUTE(SUBSTITUTE(SUBSTITUTE(SUBSTITUTE(UPPER($K$23:$M$40&amp;""),"⌢",""),"⌣",""),"⌵",""),"－",""),"-","")," ",""),"　","")=UPPER($E5&amp;"")))+SUMPRODUCT(--(SUBSTITUTE(SUBSTITUTE(SUBSTITUTE(SUBSTITUTE(SUBSTITUTE(SUBSTITUTE(SUBSTITUTE(UPPER($K$23:$M$40&amp;""),"⌢",""),"⌣",""),"⌵",""),"－",""),"-","")," ",""),"　","")=UPPER($E5&amp;"")&amp;"DP"))*2+SUMPRODUCT(--(SUBSTITUTE(SUBSTITUTE(SUBSTITUTE(SUBSTITUTE(SUBSTITUTE(SUBSTITUTE(SUBSTITUTE(UPPER($K$23:$M$40&amp;""),"⌢",""),"⌣",""),"⌵",""),"－",""),"-","")," ",""),"　","")="DP"&amp;UPPER($E5&amp;"")))*2+SUMPRODUCT(--(SUBSTITUTE(SUBSTITUTE(SUBSTITUTE(SUBSTITUTE(SUBSTITUTE(SUBSTITUTE(SUBSTITUTE(UPPER($K$23:$M$40&amp;""),"⌢",""),"⌣",""),"⌵",""),"－",""),"-","")," ",""),"　","")=UPPER($E5&amp;"")&amp;"TP"))*3+SUMPRODUCT(--(SUBSTITUTE(SUBSTITUTE(SUBSTITUTE(SUBSTITUTE(SUBSTITUTE(SUBSTITUTE(SUBSTITUTE(UPPER($K$23:$M$40&amp;""),"⌢",""),"⌣",""),"⌵",""),"－",""),"-","")," ",""),"　","")="TP"&amp;UPPER($E5&amp;"")))*3+SUMPRODUCT(--(SUBSTITUTE(SUBSTITUTE(SUBSTITUTE(SUBSTITUTE(SUBSTITUTE(SUBSTITUTE(SUBSTITUTE(UPPER($O$23:$Q$40&amp;""),"⌢",""),"⌣",""),"⌵",""),"－",""),"-","")," ",""),"　","")=UPPER($E5&amp;"")))+SUMPRODUCT(--(SUBSTITUTE(SUBSTITUTE(SUBSTITUTE(SUBSTITUTE(SUBSTITUTE(SUBSTITUTE(SUBSTITUTE(UPPER($O$23:$Q$40&amp;""),"⌢",""),"⌣",""),"⌵",""),"－",""),"-","")," ",""),"　","")=UPPER($E5&amp;"")&amp;"DP"))*2+SUMPRODUCT(--(SUBSTITUTE(SUBSTITUTE(SUBSTITUTE(SUBSTITUTE(SUBSTITUTE(SUBSTITUTE(SUBSTITUTE(UPPER($O$23:$Q$40&amp;""),"⌢",""),"⌣",""),"⌵",""),"－",""),"-","")," ",""),"　","")="DP"&amp;UPPER($E5&amp;"")))*2+SUMPRODUCT(--(SUBSTITUTE(SUBSTITUTE(SUBSTITUTE(SUBSTITUTE(SUBSTITUTE(SUBSTITUTE(SUBSTITUTE(UPPER($O$23:$Q$40&amp;""),"⌢",""),"⌣",""),"⌵",""),"－",""),"-","")," ",""),"　","")=UPPER($E5&amp;"")&amp;"TP"))*3+SUMPRODUCT(--(SUBSTITUTE(SUBSTITUTE(SUBSTITUTE(SUBSTITUTE(SUBSTITUTE(SUBSTITUTE(SUBSTITUTE(UPPER($O$23:$Q$40&amp;""),"⌢",""),"⌣",""),"⌵",""),"－",""),"-","")," ",""),"　","")="TP"&amp;UPPER($E5&amp;"")))*3+SUMPRODUCT(--(SUBSTITUTE(SUBSTITUTE(SUBSTITUTE(SUBSTITUTE(SUBSTITUTE(SUBSTITUTE(SUBSTITUTE(UPPER($S$23:$U$40&amp;""),"⌢",""),"⌣",""),"⌵",""),"－",""),"-","")," ",""),"　","")=UPPER($E5&amp;"")))+SUMPRODUCT(--(SUBSTITUTE(SUBSTITUTE(SUBSTITUTE(SUBSTITUTE(SUBSTITUTE(SUBSTITUTE(SUBSTITUTE(UPPER($S$23:$U$40&amp;""),"⌢",""),"⌣",""),"⌵",""),"－",""),"-","")," ",""),"　","")=UPPER($E5&amp;"")&amp;"DP"))*2+SUMPRODUCT(--(SUBSTITUTE(SUBSTITUTE(SUBSTITUTE(SUBSTITUTE(SUBSTITUTE(SUBSTITUTE(SUBSTITUTE(UPPER($S$23:$U$40&amp;""),"⌢",""),"⌣",""),"⌵",""),"－",""),"-","")," ",""),"　","")="DP"&amp;UPPER($E5&amp;"")))*2+SUMPRODUCT(--(SUBSTITUTE(SUBSTITUTE(SUBSTITUTE(SUBSTITUTE(SUBSTITUTE(SUBSTITUTE(SUBSTITUTE(UPPER($S$23:$U$40&amp;""),"⌢",""),"⌣",""),"⌵",""),"－",""),"-","")," ",""),"　","")=UPPER($E5&amp;"")&amp;"TP"))*3+SUMPRODUCT(--(SUBSTITUTE(SUBSTITUTE(SUBSTITUTE(SUBSTITUTE(SUBSTITUTE(SUBSTITUTE(SUBSTITUTE(UPPER($S$23:$U$40&amp;""),"⌢",""),"⌣",""),"⌵",""),"－",""),"-","")," ",""),"　","")="TP"&amp;UPPER($E5&amp;"")))*3+SUMPRODUCT(--(SUBSTITUTE(SUBSTITUTE(SUBSTITUTE(SUBSTITUTE(SUBSTITUTE(SUBSTITUTE(SUBSTITUTE(UPPER($W$23:$Y$40&amp;""),"⌢",""),"⌣",""),"⌵",""),"－",""),"-","")," ",""),"　","")=UPPER($E5&amp;"")))+SUMPRODUCT(--(SUBSTITUTE(SUBSTITUTE(SUBSTITUTE(SUBSTITUTE(SUBSTITUTE(SUBSTITUTE(SUBSTITUTE(UPPER($W$23:$Y$40&amp;""),"⌢",""),"⌣",""),"⌵",""),"－",""),"-","")," ",""),"　","")=UPPER($E5&amp;"")&amp;"DP"))*2+SUMPRODUCT(--(SUBSTITUTE(SUBSTITUTE(SUBSTITUTE(SUBSTITUTE(SUBSTITUTE(SUBSTITUTE(SUBSTITUTE(UPPER($W$23:$Y$40&amp;""),"⌢",""),"⌣",""),"⌵",""),"－",""),"-","")," ",""),"　","")="DP"&amp;UPPER($E5&amp;"")))*2+SUMPRODUCT(--(SUBSTITUTE(SUBSTITUTE(SUBSTITUTE(SUBSTITUTE(SUBSTITUTE(SUBSTITUTE(SUBSTITUTE(UPPER($W$23:$Y$40&amp;""),"⌢",""),"⌣",""),"⌵",""),"－",""),"-","")," ",""),"　","")=UPPER($E5&amp;"")&amp;"TP"))*3+SUMPRODUCT(--(SUBSTITUTE(SUBSTITUTE(SUBSTITUTE(SUBSTITUTE(SUBSTITUTE(SUBSTITUTE(SUBSTITUTE(UPPER($W$23:$Y$40&amp;""),"⌢",""),"⌣",""),"⌵",""),"－",""),"-","")," ",""),"　","")="TP"&amp;UPPER($E5&amp;"")))*3+SUMPRODUCT(--(SUBSTITUTE(SUBSTITUTE(SUBSTITUTE(SUBSTITUTE(SUBSTITUTE(SUBSTITUTE(SUBSTITUTE(UPPER($AA$23:$AC$40&amp;""),"⌢",""),"⌣",""),"⌵",""),"－",""),"-","")," ",""),"　","")=UPPER($E5&amp;"")))+SUMPRODUCT(--(SUBSTITUTE(SUBSTITUTE(SUBSTITUTE(SUBSTITUTE(SUBSTITUTE(SUBSTITUTE(SUBSTITUTE(UPPER($AA$23:$AC$40&amp;""),"⌢",""),"⌣",""),"⌵",""),"－",""),"-","")," ",""),"　","")=UPPER($E5&amp;"")&amp;"DP"))*2+SUMPRODUCT(--(SUBSTITUTE(SUBSTITUTE(SUBSTITUTE(SUBSTITUTE(SUBSTITUTE(SUBSTITUTE(SUBSTITUTE(UPPER($AA$23:$AC$40&amp;""),"⌢",""),"⌣",""),"⌵",""),"－",""),"-","")," ",""),"　","")="DP"&amp;UPPER($E5&amp;"")))*2+SUMPRODUCT(--(SUBSTITUTE(SUBSTITUTE(SUBSTITUTE(SUBSTITUTE(SUBSTITUTE(SUBSTITUTE(SUBSTITUTE(UPPER($AA$23:$AC$40&amp;""),"⌢",""),"⌣",""),"⌵",""),"－",""),"-","")," ",""),"　","")=UPPER($E5&amp;"")&amp;"TP"))*3+SUMPRODUCT(--(SUBSTITUTE(SUBSTITUTE(SUBSTITUTE(SUBSTITUTE(SUBSTITUTE(SUBSTITUTE(SUBSTITUTE(UPPER($AA$23:$AC$40&amp;""),"⌢",""),"⌣",""),"⌵",""),"－",""),"-","")," ",""),"　","")="TP"&amp;UPPER($E5&amp;"")))*3+SUMPRODUCT(--(SUBSTITUTE(SUBSTITUTE(SUBSTITUTE(SUBSTITUTE(SUBSTITUTE(SUBSTITUTE(SUBSTITUTE(UPPER($AE$23:$AG$40&amp;""),"⌢",""),"⌣",""),"⌵",""),"－",""),"-","")," ",""),"　","")=UPPER($E5&amp;"")))+SUMPRODUCT(--(SUBSTITUTE(SUBSTITUTE(SUBSTITUTE(SUBSTITUTE(SUBSTITUTE(SUBSTITUTE(SUBSTITUTE(UPPER($AE$23:$AG$40&amp;""),"⌢",""),"⌣",""),"⌵",""),"－",""),"-","")," ",""),"　","")=UPPER($E5&amp;"")&amp;"DP"))*2+SUMPRODUCT(--(SUBSTITUTE(SUBSTITUTE(SUBSTITUTE(SUBSTITUTE(SUBSTITUTE(SUBSTITUTE(SUBSTITUTE(UPPER($AE$23:$AG$40&amp;""),"⌢",""),"⌣",""),"⌵",""),"－",""),"-","")," ",""),"　","")="DP"&amp;UPPER($E5&amp;"")))*2+SUMPRODUCT(--(SUBSTITUTE(SUBSTITUTE(SUBSTITUTE(SUBSTITUTE(SUBSTITUTE(SUBSTITUTE(SUBSTITUTE(UPPER($AE$23:$AG$40&amp;""),"⌢",""),"⌣",""),"⌵",""),"－",""),"-","")," ",""),"　","")=UPPER($E5&amp;"")&amp;"TP"))*3+SUMPRODUCT(--(SUBSTITUTE(SUBSTITUTE(SUBSTITUTE(SUBSTITUTE(SUBSTITUTE(SUBSTITUTE(SUBSTITUTE(UPPER($AE$23:$AG$40&amp;""),"⌢",""),"⌣",""),"⌵",""),"－",""),"-","")," ",""),"　","")="TP"&amp;UPPER($E5&amp;"")))*3)</f>
        <v>0</v>
      </c>
      <c r="B5" s="52"/>
      <c r="C5" s="58"/>
      <c r="D5" s="276"/>
      <c r="E5" s="61"/>
      <c r="F5" s="49"/>
      <c r="G5" s="23"/>
      <c r="H5" s="4"/>
      <c r="I5" s="7"/>
      <c r="J5" s="8"/>
      <c r="K5" s="23"/>
      <c r="L5" s="4"/>
      <c r="M5" s="7"/>
      <c r="N5" s="8"/>
      <c r="O5" s="23"/>
      <c r="P5" s="4"/>
      <c r="Q5" s="7"/>
      <c r="R5" s="8"/>
      <c r="S5" s="23"/>
      <c r="T5" s="4"/>
      <c r="U5" s="7"/>
      <c r="V5" s="8"/>
      <c r="W5" s="23"/>
      <c r="X5" s="4"/>
      <c r="Y5" s="7"/>
      <c r="Z5" s="8"/>
      <c r="AA5" s="23"/>
      <c r="AB5" s="4"/>
      <c r="AC5" s="7"/>
      <c r="AD5" s="8"/>
      <c r="AE5" s="4"/>
      <c r="AF5" s="4"/>
      <c r="AG5" s="7"/>
      <c r="AH5" s="8"/>
      <c r="AI5" s="44">
        <f t="shared" si="2"/>
        <v>0</v>
      </c>
      <c r="AJ5" s="44">
        <f>SUMPRODUCT(--(SUBSTITUTE(SUBSTITUTE(SUBSTITUTE(SUBSTITUTE(SUBSTITUTE(SUBSTITUTE(SUBSTITUTE(UPPER(G5:AG5&amp;""),"⌢",""),"⌣",""),"⌵",""),"－",""),"-","")," ",""),"　","")="R"))+SUMPRODUCT(--(SUBSTITUTE(SUBSTITUTE(SUBSTITUTE(SUBSTITUTE(SUBSTITUTE(SUBSTITUTE(SUBSTITUTE(UPPER(G5:AG5&amp;""),"⌢",""),"⌣",""),"⌵",""),"－",""),"-","")," ",""),"　","")="HR"))*2</f>
        <v>0</v>
      </c>
      <c r="AK5" s="44">
        <f t="shared" si="4"/>
        <v>0</v>
      </c>
      <c r="AL5" s="44">
        <f>$A5</f>
        <v>0</v>
      </c>
      <c r="AM5" s="67"/>
      <c r="AO5" s="52"/>
      <c r="AP5" s="73" t="str">
        <v/>
      </c>
      <c r="AQ5" s="52">
        <f>SUMIF($F$3:$F$20,AP5,$AI$3:$AI$20)+SUMIF($F$3:$F$20,AP5&amp;" DF",$AI$3:$AI$20)+SUMIF($F$3:$F$20,AP5&amp;"DF",$AI$3:$AI$20)</f>
        <v>0</v>
      </c>
      <c r="AR5" s="73">
        <f>SUMIF($F$3:$F$20,AP5,$AJ$3:$AJ$20)+SUMIF($F$3:$F$20,AP5&amp;" DF",$AJ$3:$AJ$20)+SUMIF($F$3:$F$20,AP5&amp;"DF",$AJ$3:$AJ$20)</f>
        <v>0</v>
      </c>
      <c r="AS5" s="73">
        <f>SUMIF($F$3:$F$20,AP5,$AK$3:$AK$20)+SUMIF($F$3:$F$20,AP5&amp;" DF",$AK$3:$AK$20)+SUMIF($F$3:$F$20,AP5&amp;"DF",$AK$3:$AK$20)</f>
        <v>0</v>
      </c>
      <c r="AT5" s="73">
        <f>SUMIF($F$3:$F$20,AP5,$AL$3:$AL$20)+SUMIF($F$3:$F$20,AP5&amp;" DF",$AL$3:$AL$20)+SUMIF($F$3:$F$20,AP5&amp;"DF",$AL$3:$AL$20)</f>
        <v>0</v>
      </c>
      <c r="AV5" s="195" t="str" cm="1">
        <f t="array" ref="AV5:AV6">_xlfn.UNIQUE(AM4:AM5)</f>
        <v>游鎮維</v>
      </c>
      <c r="AW5" s="52">
        <v>23</v>
      </c>
      <c r="AX5" s="73">
        <v>5</v>
      </c>
      <c r="AY5" s="191">
        <v>13</v>
      </c>
    </row>
    <row r="6" spans="1:54" ht="15" customHeight="1">
      <c r="A6" s="52">
        <f>IF($E6="",0,SUMPRODUCT(--(SUBSTITUTE(SUBSTITUTE(SUBSTITUTE(SUBSTITUTE(SUBSTITUTE(SUBSTITUTE(SUBSTITUTE(UPPER($G$23:$I$40&amp;""),"⌢",""),"⌣",""),"⌵",""),"－",""),"-","")," ",""),"　","")=UPPER($E6&amp;"")))+SUMPRODUCT(--(SUBSTITUTE(SUBSTITUTE(SUBSTITUTE(SUBSTITUTE(SUBSTITUTE(SUBSTITUTE(SUBSTITUTE(UPPER($G$23:$I$40&amp;""),"⌢",""),"⌣",""),"⌵",""),"－",""),"-","")," ",""),"　","")=UPPER($E6&amp;"")&amp;"DP"))*2+SUMPRODUCT(--(SUBSTITUTE(SUBSTITUTE(SUBSTITUTE(SUBSTITUTE(SUBSTITUTE(SUBSTITUTE(SUBSTITUTE(UPPER($G$23:$I$40&amp;""),"⌢",""),"⌣",""),"⌵",""),"－",""),"-","")," ",""),"　","")="DP"&amp;UPPER($E6&amp;"")))*2+SUMPRODUCT(--(SUBSTITUTE(SUBSTITUTE(SUBSTITUTE(SUBSTITUTE(SUBSTITUTE(SUBSTITUTE(SUBSTITUTE(UPPER($G$23:$I$40&amp;""),"⌢",""),"⌣",""),"⌵",""),"－",""),"-","")," ",""),"　","")=UPPER($E6&amp;"")&amp;"TP"))*3+SUMPRODUCT(--(SUBSTITUTE(SUBSTITUTE(SUBSTITUTE(SUBSTITUTE(SUBSTITUTE(SUBSTITUTE(SUBSTITUTE(UPPER($G$23:$I$40&amp;""),"⌢",""),"⌣",""),"⌵",""),"－",""),"-","")," ",""),"　","")="TP"&amp;UPPER($E6&amp;"")))*3+SUMPRODUCT(--(SUBSTITUTE(SUBSTITUTE(SUBSTITUTE(SUBSTITUTE(SUBSTITUTE(SUBSTITUTE(SUBSTITUTE(UPPER($K$23:$M$40&amp;""),"⌢",""),"⌣",""),"⌵",""),"－",""),"-","")," ",""),"　","")=UPPER($E6&amp;"")))+SUMPRODUCT(--(SUBSTITUTE(SUBSTITUTE(SUBSTITUTE(SUBSTITUTE(SUBSTITUTE(SUBSTITUTE(SUBSTITUTE(UPPER($K$23:$M$40&amp;""),"⌢",""),"⌣",""),"⌵",""),"－",""),"-","")," ",""),"　","")=UPPER($E6&amp;"")&amp;"DP"))*2+SUMPRODUCT(--(SUBSTITUTE(SUBSTITUTE(SUBSTITUTE(SUBSTITUTE(SUBSTITUTE(SUBSTITUTE(SUBSTITUTE(UPPER($K$23:$M$40&amp;""),"⌢",""),"⌣",""),"⌵",""),"－",""),"-","")," ",""),"　","")="DP"&amp;UPPER($E6&amp;"")))*2+SUMPRODUCT(--(SUBSTITUTE(SUBSTITUTE(SUBSTITUTE(SUBSTITUTE(SUBSTITUTE(SUBSTITUTE(SUBSTITUTE(UPPER($K$23:$M$40&amp;""),"⌢",""),"⌣",""),"⌵",""),"－",""),"-","")," ",""),"　","")=UPPER($E6&amp;"")&amp;"TP"))*3+SUMPRODUCT(--(SUBSTITUTE(SUBSTITUTE(SUBSTITUTE(SUBSTITUTE(SUBSTITUTE(SUBSTITUTE(SUBSTITUTE(UPPER($K$23:$M$40&amp;""),"⌢",""),"⌣",""),"⌵",""),"－",""),"-","")," ",""),"　","")="TP"&amp;UPPER($E6&amp;"")))*3+SUMPRODUCT(--(SUBSTITUTE(SUBSTITUTE(SUBSTITUTE(SUBSTITUTE(SUBSTITUTE(SUBSTITUTE(SUBSTITUTE(UPPER($O$23:$Q$40&amp;""),"⌢",""),"⌣",""),"⌵",""),"－",""),"-","")," ",""),"　","")=UPPER($E6&amp;"")))+SUMPRODUCT(--(SUBSTITUTE(SUBSTITUTE(SUBSTITUTE(SUBSTITUTE(SUBSTITUTE(SUBSTITUTE(SUBSTITUTE(UPPER($O$23:$Q$40&amp;""),"⌢",""),"⌣",""),"⌵",""),"－",""),"-","")," ",""),"　","")=UPPER($E6&amp;"")&amp;"DP"))*2+SUMPRODUCT(--(SUBSTITUTE(SUBSTITUTE(SUBSTITUTE(SUBSTITUTE(SUBSTITUTE(SUBSTITUTE(SUBSTITUTE(UPPER($O$23:$Q$40&amp;""),"⌢",""),"⌣",""),"⌵",""),"－",""),"-","")," ",""),"　","")="DP"&amp;UPPER($E6&amp;"")))*2+SUMPRODUCT(--(SUBSTITUTE(SUBSTITUTE(SUBSTITUTE(SUBSTITUTE(SUBSTITUTE(SUBSTITUTE(SUBSTITUTE(UPPER($O$23:$Q$40&amp;""),"⌢",""),"⌣",""),"⌵",""),"－",""),"-","")," ",""),"　","")=UPPER($E6&amp;"")&amp;"TP"))*3+SUMPRODUCT(--(SUBSTITUTE(SUBSTITUTE(SUBSTITUTE(SUBSTITUTE(SUBSTITUTE(SUBSTITUTE(SUBSTITUTE(UPPER($O$23:$Q$40&amp;""),"⌢",""),"⌣",""),"⌵",""),"－",""),"-","")," ",""),"　","")="TP"&amp;UPPER($E6&amp;"")))*3+SUMPRODUCT(--(SUBSTITUTE(SUBSTITUTE(SUBSTITUTE(SUBSTITUTE(SUBSTITUTE(SUBSTITUTE(SUBSTITUTE(UPPER($S$23:$U$40&amp;""),"⌢",""),"⌣",""),"⌵",""),"－",""),"-","")," ",""),"　","")=UPPER($E6&amp;"")))+SUMPRODUCT(--(SUBSTITUTE(SUBSTITUTE(SUBSTITUTE(SUBSTITUTE(SUBSTITUTE(SUBSTITUTE(SUBSTITUTE(UPPER($S$23:$U$40&amp;""),"⌢",""),"⌣",""),"⌵",""),"－",""),"-","")," ",""),"　","")=UPPER($E6&amp;"")&amp;"DP"))*2+SUMPRODUCT(--(SUBSTITUTE(SUBSTITUTE(SUBSTITUTE(SUBSTITUTE(SUBSTITUTE(SUBSTITUTE(SUBSTITUTE(UPPER($S$23:$U$40&amp;""),"⌢",""),"⌣",""),"⌵",""),"－",""),"-","")," ",""),"　","")="DP"&amp;UPPER($E6&amp;"")))*2+SUMPRODUCT(--(SUBSTITUTE(SUBSTITUTE(SUBSTITUTE(SUBSTITUTE(SUBSTITUTE(SUBSTITUTE(SUBSTITUTE(UPPER($S$23:$U$40&amp;""),"⌢",""),"⌣",""),"⌵",""),"－",""),"-","")," ",""),"　","")=UPPER($E6&amp;"")&amp;"TP"))*3+SUMPRODUCT(--(SUBSTITUTE(SUBSTITUTE(SUBSTITUTE(SUBSTITUTE(SUBSTITUTE(SUBSTITUTE(SUBSTITUTE(UPPER($S$23:$U$40&amp;""),"⌢",""),"⌣",""),"⌵",""),"－",""),"-","")," ",""),"　","")="TP"&amp;UPPER($E6&amp;"")))*3+SUMPRODUCT(--(SUBSTITUTE(SUBSTITUTE(SUBSTITUTE(SUBSTITUTE(SUBSTITUTE(SUBSTITUTE(SUBSTITUTE(UPPER($W$23:$Y$40&amp;""),"⌢",""),"⌣",""),"⌵",""),"－",""),"-","")," ",""),"　","")=UPPER($E6&amp;"")))+SUMPRODUCT(--(SUBSTITUTE(SUBSTITUTE(SUBSTITUTE(SUBSTITUTE(SUBSTITUTE(SUBSTITUTE(SUBSTITUTE(UPPER($W$23:$Y$40&amp;""),"⌢",""),"⌣",""),"⌵",""),"－",""),"-","")," ",""),"　","")=UPPER($E6&amp;"")&amp;"DP"))*2+SUMPRODUCT(--(SUBSTITUTE(SUBSTITUTE(SUBSTITUTE(SUBSTITUTE(SUBSTITUTE(SUBSTITUTE(SUBSTITUTE(UPPER($W$23:$Y$40&amp;""),"⌢",""),"⌣",""),"⌵",""),"－",""),"-","")," ",""),"　","")="DP"&amp;UPPER($E6&amp;"")))*2+SUMPRODUCT(--(SUBSTITUTE(SUBSTITUTE(SUBSTITUTE(SUBSTITUTE(SUBSTITUTE(SUBSTITUTE(SUBSTITUTE(UPPER($W$23:$Y$40&amp;""),"⌢",""),"⌣",""),"⌵",""),"－",""),"-","")," ",""),"　","")=UPPER($E6&amp;"")&amp;"TP"))*3+SUMPRODUCT(--(SUBSTITUTE(SUBSTITUTE(SUBSTITUTE(SUBSTITUTE(SUBSTITUTE(SUBSTITUTE(SUBSTITUTE(UPPER($W$23:$Y$40&amp;""),"⌢",""),"⌣",""),"⌵",""),"－",""),"-","")," ",""),"　","")="TP"&amp;UPPER($E6&amp;"")))*3+SUMPRODUCT(--(SUBSTITUTE(SUBSTITUTE(SUBSTITUTE(SUBSTITUTE(SUBSTITUTE(SUBSTITUTE(SUBSTITUTE(UPPER($AA$23:$AC$40&amp;""),"⌢",""),"⌣",""),"⌵",""),"－",""),"-","")," ",""),"　","")=UPPER($E6&amp;"")))+SUMPRODUCT(--(SUBSTITUTE(SUBSTITUTE(SUBSTITUTE(SUBSTITUTE(SUBSTITUTE(SUBSTITUTE(SUBSTITUTE(UPPER($AA$23:$AC$40&amp;""),"⌢",""),"⌣",""),"⌵",""),"－",""),"-","")," ",""),"　","")=UPPER($E6&amp;"")&amp;"DP"))*2+SUMPRODUCT(--(SUBSTITUTE(SUBSTITUTE(SUBSTITUTE(SUBSTITUTE(SUBSTITUTE(SUBSTITUTE(SUBSTITUTE(UPPER($AA$23:$AC$40&amp;""),"⌢",""),"⌣",""),"⌵",""),"－",""),"-","")," ",""),"　","")="DP"&amp;UPPER($E6&amp;"")))*2+SUMPRODUCT(--(SUBSTITUTE(SUBSTITUTE(SUBSTITUTE(SUBSTITUTE(SUBSTITUTE(SUBSTITUTE(SUBSTITUTE(UPPER($AA$23:$AC$40&amp;""),"⌢",""),"⌣",""),"⌵",""),"－",""),"-","")," ",""),"　","")=UPPER($E6&amp;"")&amp;"TP"))*3+SUMPRODUCT(--(SUBSTITUTE(SUBSTITUTE(SUBSTITUTE(SUBSTITUTE(SUBSTITUTE(SUBSTITUTE(SUBSTITUTE(UPPER($AA$23:$AC$40&amp;""),"⌢",""),"⌣",""),"⌵",""),"－",""),"-","")," ",""),"　","")="TP"&amp;UPPER($E6&amp;"")))*3+SUMPRODUCT(--(SUBSTITUTE(SUBSTITUTE(SUBSTITUTE(SUBSTITUTE(SUBSTITUTE(SUBSTITUTE(SUBSTITUTE(UPPER($AE$23:$AG$40&amp;""),"⌢",""),"⌣",""),"⌵",""),"－",""),"-","")," ",""),"　","")=UPPER($E6&amp;"")))+SUMPRODUCT(--(SUBSTITUTE(SUBSTITUTE(SUBSTITUTE(SUBSTITUTE(SUBSTITUTE(SUBSTITUTE(SUBSTITUTE(UPPER($AE$23:$AG$40&amp;""),"⌢",""),"⌣",""),"⌵",""),"－",""),"-","")," ",""),"　","")=UPPER($E6&amp;"")&amp;"DP"))*2+SUMPRODUCT(--(SUBSTITUTE(SUBSTITUTE(SUBSTITUTE(SUBSTITUTE(SUBSTITUTE(SUBSTITUTE(SUBSTITUTE(UPPER($AE$23:$AG$40&amp;""),"⌢",""),"⌣",""),"⌵",""),"－",""),"-","")," ",""),"　","")="DP"&amp;UPPER($E6&amp;"")))*2+SUMPRODUCT(--(SUBSTITUTE(SUBSTITUTE(SUBSTITUTE(SUBSTITUTE(SUBSTITUTE(SUBSTITUTE(SUBSTITUTE(UPPER($AE$23:$AG$40&amp;""),"⌢",""),"⌣",""),"⌵",""),"－",""),"-","")," ",""),"　","")=UPPER($E6&amp;"")&amp;"TP"))*3+SUMPRODUCT(--(SUBSTITUTE(SUBSTITUTE(SUBSTITUTE(SUBSTITUTE(SUBSTITUTE(SUBSTITUTE(SUBSTITUTE(UPPER($AE$23:$AG$40&amp;""),"⌢",""),"⌣",""),"⌵",""),"－",""),"-","")," ",""),"　","")="TP"&amp;UPPER($E6&amp;"")))*3)</f>
        <v>5</v>
      </c>
      <c r="B6" s="52"/>
      <c r="C6" s="58"/>
      <c r="D6" s="274">
        <v>2</v>
      </c>
      <c r="E6" s="61" t="s">
        <v>196</v>
      </c>
      <c r="F6" s="49" t="s">
        <v>121</v>
      </c>
      <c r="G6" s="24" t="s">
        <v>204</v>
      </c>
      <c r="H6" s="2"/>
      <c r="I6" s="5"/>
      <c r="J6" s="8"/>
      <c r="K6" s="24"/>
      <c r="L6" s="2"/>
      <c r="M6" s="5"/>
      <c r="N6" s="8"/>
      <c r="O6" s="24" t="inlineStr">
        <is>
          <t>26 ⌢</t>
        </is>
      </c>
      <c r="P6" s="2"/>
      <c r="Q6" s="5"/>
      <c r="R6" s="8"/>
      <c r="S6" s="24"/>
      <c r="T6" s="2" t="inlineStr">
        <is>
          <t>R ⌢</t>
        </is>
      </c>
      <c r="U6" s="5"/>
      <c r="V6" s="8"/>
      <c r="W6" s="24"/>
      <c r="X6" s="2" t="s">
        <v>204</v>
      </c>
      <c r="Y6" s="5"/>
      <c r="Z6" s="8"/>
      <c r="AA6" s="24"/>
      <c r="AB6" s="2"/>
      <c r="AC6" s="5"/>
      <c r="AD6" s="8"/>
      <c r="AE6" s="2"/>
      <c r="AF6" s="2"/>
      <c r="AG6" s="5"/>
      <c r="AH6" s="8"/>
      <c r="AI6" s="44">
        <f t="shared" si="2"/>
        <v>4</v>
      </c>
      <c r="AJ6" s="44">
        <f>SUMPRODUCT(--(SUBSTITUTE(SUBSTITUTE(SUBSTITUTE(SUBSTITUTE(SUBSTITUTE(SUBSTITUTE(SUBSTITUTE(UPPER(G6:AG6&amp;""),"⌢",""),"⌣",""),"⌵",""),"－",""),"-","")," ",""),"　","")="R"))+SUMPRODUCT(--(SUBSTITUTE(SUBSTITUTE(SUBSTITUTE(SUBSTITUTE(SUBSTITUTE(SUBSTITUTE(SUBSTITUTE(UPPER(G6:AG6&amp;""),"⌢",""),"⌣",""),"⌵",""),"－",""),"-","")," ",""),"　","")="HR"))*2</f>
        <v>1</v>
      </c>
      <c r="AK6" s="44">
        <f t="shared" si="4"/>
        <v>2</v>
      </c>
      <c r="AL6" s="44">
        <f>$A6</f>
        <v>5</v>
      </c>
      <c r="AM6" s="68" t="s">
        <v>8</v>
      </c>
      <c r="AO6" s="78">
        <v>28</v>
      </c>
      <c r="AP6" s="73" t="str">
        <v>陳傑閔</v>
      </c>
      <c r="AQ6" s="52">
        <f>SUMIF($F$3:$F$20,AP6,$AI$3:$AI$20)+SUMIF($F$3:$F$20,AP6&amp;" DF",$AI$3:$AI$20)+SUMIF($F$3:$F$20,AP6&amp;"DF",$AI$3:$AI$20)</f>
        <v>4</v>
      </c>
      <c r="AR6" s="73">
        <f>SUMIF($F$3:$F$20,AP6,$AJ$3:$AJ$20)+SUMIF($F$3:$F$20,AP6&amp;" DF",$AJ$3:$AJ$20)+SUMIF($F$3:$F$20,AP6&amp;"DF",$AJ$3:$AJ$20)</f>
        <v>1</v>
      </c>
      <c r="AS6" s="73">
        <f>SUMIF($F$3:$F$20,AP6,$AK$3:$AK$20)+SUMIF($F$3:$F$20,AP6&amp;" DF",$AK$3:$AK$20)+SUMIF($F$3:$F$20,AP6&amp;"DF",$AK$3:$AK$20)</f>
        <v>2</v>
      </c>
      <c r="AT6" s="73">
        <f>SUMIF($F$3:$F$20,AP6,$AL$3:$AL$20)+SUMIF($F$3:$F$20,AP6&amp;" DF",$AL$3:$AL$20)+SUMIF($F$3:$F$20,AP6&amp;"DF",$AL$3:$AL$20)</f>
        <v>5</v>
      </c>
      <c r="AV6" s="195">
        <v>0</v>
      </c>
      <c r="AW6" s="78"/>
      <c r="AX6" s="199"/>
      <c r="AY6" s="191"/>
    </row>
    <row r="7" spans="1:54" ht="15" customHeight="1">
      <c r="A7" s="52">
        <f>IF($E7="",0,SUMPRODUCT(--(SUBSTITUTE(SUBSTITUTE(SUBSTITUTE(SUBSTITUTE(SUBSTITUTE(SUBSTITUTE(SUBSTITUTE(UPPER($G$23:$I$40&amp;""),"⌢",""),"⌣",""),"⌵",""),"－",""),"-","")," ",""),"　","")=UPPER($E7&amp;"")))+SUMPRODUCT(--(SUBSTITUTE(SUBSTITUTE(SUBSTITUTE(SUBSTITUTE(SUBSTITUTE(SUBSTITUTE(SUBSTITUTE(UPPER($G$23:$I$40&amp;""),"⌢",""),"⌣",""),"⌵",""),"－",""),"-","")," ",""),"　","")=UPPER($E7&amp;"")&amp;"DP"))*2+SUMPRODUCT(--(SUBSTITUTE(SUBSTITUTE(SUBSTITUTE(SUBSTITUTE(SUBSTITUTE(SUBSTITUTE(SUBSTITUTE(UPPER($G$23:$I$40&amp;""),"⌢",""),"⌣",""),"⌵",""),"－",""),"-","")," ",""),"　","")="DP"&amp;UPPER($E7&amp;"")))*2+SUMPRODUCT(--(SUBSTITUTE(SUBSTITUTE(SUBSTITUTE(SUBSTITUTE(SUBSTITUTE(SUBSTITUTE(SUBSTITUTE(UPPER($G$23:$I$40&amp;""),"⌢",""),"⌣",""),"⌵",""),"－",""),"-","")," ",""),"　","")=UPPER($E7&amp;"")&amp;"TP"))*3+SUMPRODUCT(--(SUBSTITUTE(SUBSTITUTE(SUBSTITUTE(SUBSTITUTE(SUBSTITUTE(SUBSTITUTE(SUBSTITUTE(UPPER($G$23:$I$40&amp;""),"⌢",""),"⌣",""),"⌵",""),"－",""),"-","")," ",""),"　","")="TP"&amp;UPPER($E7&amp;"")))*3+SUMPRODUCT(--(SUBSTITUTE(SUBSTITUTE(SUBSTITUTE(SUBSTITUTE(SUBSTITUTE(SUBSTITUTE(SUBSTITUTE(UPPER($K$23:$M$40&amp;""),"⌢",""),"⌣",""),"⌵",""),"－",""),"-","")," ",""),"　","")=UPPER($E7&amp;"")))+SUMPRODUCT(--(SUBSTITUTE(SUBSTITUTE(SUBSTITUTE(SUBSTITUTE(SUBSTITUTE(SUBSTITUTE(SUBSTITUTE(UPPER($K$23:$M$40&amp;""),"⌢",""),"⌣",""),"⌵",""),"－",""),"-","")," ",""),"　","")=UPPER($E7&amp;"")&amp;"DP"))*2+SUMPRODUCT(--(SUBSTITUTE(SUBSTITUTE(SUBSTITUTE(SUBSTITUTE(SUBSTITUTE(SUBSTITUTE(SUBSTITUTE(UPPER($K$23:$M$40&amp;""),"⌢",""),"⌣",""),"⌵",""),"－",""),"-","")," ",""),"　","")="DP"&amp;UPPER($E7&amp;"")))*2+SUMPRODUCT(--(SUBSTITUTE(SUBSTITUTE(SUBSTITUTE(SUBSTITUTE(SUBSTITUTE(SUBSTITUTE(SUBSTITUTE(UPPER($K$23:$M$40&amp;""),"⌢",""),"⌣",""),"⌵",""),"－",""),"-","")," ",""),"　","")=UPPER($E7&amp;"")&amp;"TP"))*3+SUMPRODUCT(--(SUBSTITUTE(SUBSTITUTE(SUBSTITUTE(SUBSTITUTE(SUBSTITUTE(SUBSTITUTE(SUBSTITUTE(UPPER($K$23:$M$40&amp;""),"⌢",""),"⌣",""),"⌵",""),"－",""),"-","")," ",""),"　","")="TP"&amp;UPPER($E7&amp;"")))*3+SUMPRODUCT(--(SUBSTITUTE(SUBSTITUTE(SUBSTITUTE(SUBSTITUTE(SUBSTITUTE(SUBSTITUTE(SUBSTITUTE(UPPER($O$23:$Q$40&amp;""),"⌢",""),"⌣",""),"⌵",""),"－",""),"-","")," ",""),"　","")=UPPER($E7&amp;"")))+SUMPRODUCT(--(SUBSTITUTE(SUBSTITUTE(SUBSTITUTE(SUBSTITUTE(SUBSTITUTE(SUBSTITUTE(SUBSTITUTE(UPPER($O$23:$Q$40&amp;""),"⌢",""),"⌣",""),"⌵",""),"－",""),"-","")," ",""),"　","")=UPPER($E7&amp;"")&amp;"DP"))*2+SUMPRODUCT(--(SUBSTITUTE(SUBSTITUTE(SUBSTITUTE(SUBSTITUTE(SUBSTITUTE(SUBSTITUTE(SUBSTITUTE(UPPER($O$23:$Q$40&amp;""),"⌢",""),"⌣",""),"⌵",""),"－",""),"-","")," ",""),"　","")="DP"&amp;UPPER($E7&amp;"")))*2+SUMPRODUCT(--(SUBSTITUTE(SUBSTITUTE(SUBSTITUTE(SUBSTITUTE(SUBSTITUTE(SUBSTITUTE(SUBSTITUTE(UPPER($O$23:$Q$40&amp;""),"⌢",""),"⌣",""),"⌵",""),"－",""),"-","")," ",""),"　","")=UPPER($E7&amp;"")&amp;"TP"))*3+SUMPRODUCT(--(SUBSTITUTE(SUBSTITUTE(SUBSTITUTE(SUBSTITUTE(SUBSTITUTE(SUBSTITUTE(SUBSTITUTE(UPPER($O$23:$Q$40&amp;""),"⌢",""),"⌣",""),"⌵",""),"－",""),"-","")," ",""),"　","")="TP"&amp;UPPER($E7&amp;"")))*3+SUMPRODUCT(--(SUBSTITUTE(SUBSTITUTE(SUBSTITUTE(SUBSTITUTE(SUBSTITUTE(SUBSTITUTE(SUBSTITUTE(UPPER($S$23:$U$40&amp;""),"⌢",""),"⌣",""),"⌵",""),"－",""),"-","")," ",""),"　","")=UPPER($E7&amp;"")))+SUMPRODUCT(--(SUBSTITUTE(SUBSTITUTE(SUBSTITUTE(SUBSTITUTE(SUBSTITUTE(SUBSTITUTE(SUBSTITUTE(UPPER($S$23:$U$40&amp;""),"⌢",""),"⌣",""),"⌵",""),"－",""),"-","")," ",""),"　","")=UPPER($E7&amp;"")&amp;"DP"))*2+SUMPRODUCT(--(SUBSTITUTE(SUBSTITUTE(SUBSTITUTE(SUBSTITUTE(SUBSTITUTE(SUBSTITUTE(SUBSTITUTE(UPPER($S$23:$U$40&amp;""),"⌢",""),"⌣",""),"⌵",""),"－",""),"-","")," ",""),"　","")="DP"&amp;UPPER($E7&amp;"")))*2+SUMPRODUCT(--(SUBSTITUTE(SUBSTITUTE(SUBSTITUTE(SUBSTITUTE(SUBSTITUTE(SUBSTITUTE(SUBSTITUTE(UPPER($S$23:$U$40&amp;""),"⌢",""),"⌣",""),"⌵",""),"－",""),"-","")," ",""),"　","")=UPPER($E7&amp;"")&amp;"TP"))*3+SUMPRODUCT(--(SUBSTITUTE(SUBSTITUTE(SUBSTITUTE(SUBSTITUTE(SUBSTITUTE(SUBSTITUTE(SUBSTITUTE(UPPER($S$23:$U$40&amp;""),"⌢",""),"⌣",""),"⌵",""),"－",""),"-","")," ",""),"　","")="TP"&amp;UPPER($E7&amp;"")))*3+SUMPRODUCT(--(SUBSTITUTE(SUBSTITUTE(SUBSTITUTE(SUBSTITUTE(SUBSTITUTE(SUBSTITUTE(SUBSTITUTE(UPPER($W$23:$Y$40&amp;""),"⌢",""),"⌣",""),"⌵",""),"－",""),"-","")," ",""),"　","")=UPPER($E7&amp;"")))+SUMPRODUCT(--(SUBSTITUTE(SUBSTITUTE(SUBSTITUTE(SUBSTITUTE(SUBSTITUTE(SUBSTITUTE(SUBSTITUTE(UPPER($W$23:$Y$40&amp;""),"⌢",""),"⌣",""),"⌵",""),"－",""),"-","")," ",""),"　","")=UPPER($E7&amp;"")&amp;"DP"))*2+SUMPRODUCT(--(SUBSTITUTE(SUBSTITUTE(SUBSTITUTE(SUBSTITUTE(SUBSTITUTE(SUBSTITUTE(SUBSTITUTE(UPPER($W$23:$Y$40&amp;""),"⌢",""),"⌣",""),"⌵",""),"－",""),"-","")," ",""),"　","")="DP"&amp;UPPER($E7&amp;"")))*2+SUMPRODUCT(--(SUBSTITUTE(SUBSTITUTE(SUBSTITUTE(SUBSTITUTE(SUBSTITUTE(SUBSTITUTE(SUBSTITUTE(UPPER($W$23:$Y$40&amp;""),"⌢",""),"⌣",""),"⌵",""),"－",""),"-","")," ",""),"　","")=UPPER($E7&amp;"")&amp;"TP"))*3+SUMPRODUCT(--(SUBSTITUTE(SUBSTITUTE(SUBSTITUTE(SUBSTITUTE(SUBSTITUTE(SUBSTITUTE(SUBSTITUTE(UPPER($W$23:$Y$40&amp;""),"⌢",""),"⌣",""),"⌵",""),"－",""),"-","")," ",""),"　","")="TP"&amp;UPPER($E7&amp;"")))*3+SUMPRODUCT(--(SUBSTITUTE(SUBSTITUTE(SUBSTITUTE(SUBSTITUTE(SUBSTITUTE(SUBSTITUTE(SUBSTITUTE(UPPER($AA$23:$AC$40&amp;""),"⌢",""),"⌣",""),"⌵",""),"－",""),"-","")," ",""),"　","")=UPPER($E7&amp;"")))+SUMPRODUCT(--(SUBSTITUTE(SUBSTITUTE(SUBSTITUTE(SUBSTITUTE(SUBSTITUTE(SUBSTITUTE(SUBSTITUTE(UPPER($AA$23:$AC$40&amp;""),"⌢",""),"⌣",""),"⌵",""),"－",""),"-","")," ",""),"　","")=UPPER($E7&amp;"")&amp;"DP"))*2+SUMPRODUCT(--(SUBSTITUTE(SUBSTITUTE(SUBSTITUTE(SUBSTITUTE(SUBSTITUTE(SUBSTITUTE(SUBSTITUTE(UPPER($AA$23:$AC$40&amp;""),"⌢",""),"⌣",""),"⌵",""),"－",""),"-","")," ",""),"　","")="DP"&amp;UPPER($E7&amp;"")))*2+SUMPRODUCT(--(SUBSTITUTE(SUBSTITUTE(SUBSTITUTE(SUBSTITUTE(SUBSTITUTE(SUBSTITUTE(SUBSTITUTE(UPPER($AA$23:$AC$40&amp;""),"⌢",""),"⌣",""),"⌵",""),"－",""),"-","")," ",""),"　","")=UPPER($E7&amp;"")&amp;"TP"))*3+SUMPRODUCT(--(SUBSTITUTE(SUBSTITUTE(SUBSTITUTE(SUBSTITUTE(SUBSTITUTE(SUBSTITUTE(SUBSTITUTE(UPPER($AA$23:$AC$40&amp;""),"⌢",""),"⌣",""),"⌵",""),"－",""),"-","")," ",""),"　","")="TP"&amp;UPPER($E7&amp;"")))*3+SUMPRODUCT(--(SUBSTITUTE(SUBSTITUTE(SUBSTITUTE(SUBSTITUTE(SUBSTITUTE(SUBSTITUTE(SUBSTITUTE(UPPER($AE$23:$AG$40&amp;""),"⌢",""),"⌣",""),"⌵",""),"－",""),"-","")," ",""),"　","")=UPPER($E7&amp;"")))+SUMPRODUCT(--(SUBSTITUTE(SUBSTITUTE(SUBSTITUTE(SUBSTITUTE(SUBSTITUTE(SUBSTITUTE(SUBSTITUTE(UPPER($AE$23:$AG$40&amp;""),"⌢",""),"⌣",""),"⌵",""),"－",""),"-","")," ",""),"　","")=UPPER($E7&amp;"")&amp;"DP"))*2+SUMPRODUCT(--(SUBSTITUTE(SUBSTITUTE(SUBSTITUTE(SUBSTITUTE(SUBSTITUTE(SUBSTITUTE(SUBSTITUTE(UPPER($AE$23:$AG$40&amp;""),"⌢",""),"⌣",""),"⌵",""),"－",""),"-","")," ",""),"　","")="DP"&amp;UPPER($E7&amp;"")))*2+SUMPRODUCT(--(SUBSTITUTE(SUBSTITUTE(SUBSTITUTE(SUBSTITUTE(SUBSTITUTE(SUBSTITUTE(SUBSTITUTE(UPPER($AE$23:$AG$40&amp;""),"⌢",""),"⌣",""),"⌵",""),"－",""),"-","")," ",""),"　","")=UPPER($E7&amp;"")&amp;"TP"))*3+SUMPRODUCT(--(SUBSTITUTE(SUBSTITUTE(SUBSTITUTE(SUBSTITUTE(SUBSTITUTE(SUBSTITUTE(SUBSTITUTE(UPPER($AE$23:$AG$40&amp;""),"⌢",""),"⌣",""),"⌵",""),"－",""),"-","")," ",""),"　","")="TP"&amp;UPPER($E7&amp;"")))*3)</f>
        <v>0</v>
      </c>
      <c r="B7" s="52"/>
      <c r="C7" s="58"/>
      <c r="D7" s="275"/>
      <c r="E7" s="61"/>
      <c r="F7" s="49"/>
      <c r="G7" s="22"/>
      <c r="H7" s="3"/>
      <c r="I7" s="6"/>
      <c r="J7" s="8"/>
      <c r="K7" s="22"/>
      <c r="L7" s="3"/>
      <c r="M7" s="6"/>
      <c r="N7" s="8"/>
      <c r="O7" s="22"/>
      <c r="P7" s="3"/>
      <c r="Q7" s="6"/>
      <c r="R7" s="8"/>
      <c r="S7" s="22"/>
      <c r="T7" s="3"/>
      <c r="U7" s="6"/>
      <c r="V7" s="8"/>
      <c r="W7" s="22"/>
      <c r="X7" s="3"/>
      <c r="Y7" s="6"/>
      <c r="Z7" s="8"/>
      <c r="AA7" s="22"/>
      <c r="AB7" s="3"/>
      <c r="AC7" s="6"/>
      <c r="AD7" s="8"/>
      <c r="AE7" s="3"/>
      <c r="AF7" s="3"/>
      <c r="AG7" s="6"/>
      <c r="AH7" s="8"/>
      <c r="AI7" s="44">
        <f t="shared" si="2"/>
        <v>0</v>
      </c>
      <c r="AJ7" s="44">
        <f>SUMPRODUCT(--(SUBSTITUTE(SUBSTITUTE(SUBSTITUTE(SUBSTITUTE(SUBSTITUTE(SUBSTITUTE(SUBSTITUTE(UPPER(G7:AG7&amp;""),"⌢",""),"⌣",""),"⌵",""),"－",""),"-","")," ",""),"　","")="R"))+SUMPRODUCT(--(SUBSTITUTE(SUBSTITUTE(SUBSTITUTE(SUBSTITUTE(SUBSTITUTE(SUBSTITUTE(SUBSTITUTE(UPPER(G7:AG7&amp;""),"⌢",""),"⌣",""),"⌵",""),"－",""),"-","")," ",""),"　","")="HR"))*2</f>
        <v>0</v>
      </c>
      <c r="AK7" s="44">
        <f t="shared" si="4"/>
        <v>0</v>
      </c>
      <c r="AL7" s="44">
        <f>$A7</f>
        <v>0</v>
      </c>
      <c r="AM7" s="66" t="s">
        <v>122</v>
      </c>
      <c r="AO7" s="52">
        <v>1</v>
      </c>
      <c r="AP7" s="73" t="str">
        <v>賴保全</v>
      </c>
      <c r="AQ7" s="52">
        <f>SUMIF($F$3:$F$20,AP7,$AI$3:$AI$20)+SUMIF($F$3:$F$20,AP7&amp;" DF",$AI$3:$AI$20)+SUMIF($F$3:$F$20,AP7&amp;"DF",$AI$3:$AI$20)</f>
        <v>4</v>
      </c>
      <c r="AR7" s="73">
        <f>SUMIF($F$3:$F$20,AP7,$AJ$3:$AJ$20)+SUMIF($F$3:$F$20,AP7&amp;" DF",$AJ$3:$AJ$20)+SUMIF($F$3:$F$20,AP7&amp;"DF",$AJ$3:$AJ$20)</f>
        <v>1</v>
      </c>
      <c r="AS7" s="73">
        <f>SUMIF($F$3:$F$20,AP7,$AK$3:$AK$20)+SUMIF($F$3:$F$20,AP7&amp;" DF",$AK$3:$AK$20)+SUMIF($F$3:$F$20,AP7&amp;"DF",$AK$3:$AK$20)</f>
        <v>3</v>
      </c>
      <c r="AT7" s="73">
        <f>SUMIF($F$3:$F$20,AP7,$AL$3:$AL$20)+SUMIF($F$3:$F$20,AP7&amp;" DF",$AL$3:$AL$20)+SUMIF($F$3:$F$20,AP7&amp;"DF",$AL$3:$AL$20)</f>
        <v>0</v>
      </c>
      <c r="AV7" s="195"/>
      <c r="AW7" s="52"/>
      <c r="AX7" s="199"/>
      <c r="AY7" s="191"/>
    </row>
    <row r="8" spans="1:54" ht="15" customHeight="1" thickBot="1">
      <c r="A8" s="52">
        <f>IF($E8="",0,SUMPRODUCT(--(SUBSTITUTE(SUBSTITUTE(SUBSTITUTE(SUBSTITUTE(SUBSTITUTE(SUBSTITUTE(SUBSTITUTE(UPPER($G$23:$I$40&amp;""),"⌢",""),"⌣",""),"⌵",""),"－",""),"-","")," ",""),"　","")=UPPER($E8&amp;"")))+SUMPRODUCT(--(SUBSTITUTE(SUBSTITUTE(SUBSTITUTE(SUBSTITUTE(SUBSTITUTE(SUBSTITUTE(SUBSTITUTE(UPPER($G$23:$I$40&amp;""),"⌢",""),"⌣",""),"⌵",""),"－",""),"-","")," ",""),"　","")=UPPER($E8&amp;"")&amp;"DP"))*2+SUMPRODUCT(--(SUBSTITUTE(SUBSTITUTE(SUBSTITUTE(SUBSTITUTE(SUBSTITUTE(SUBSTITUTE(SUBSTITUTE(UPPER($G$23:$I$40&amp;""),"⌢",""),"⌣",""),"⌵",""),"－",""),"-","")," ",""),"　","")="DP"&amp;UPPER($E8&amp;"")))*2+SUMPRODUCT(--(SUBSTITUTE(SUBSTITUTE(SUBSTITUTE(SUBSTITUTE(SUBSTITUTE(SUBSTITUTE(SUBSTITUTE(UPPER($G$23:$I$40&amp;""),"⌢",""),"⌣",""),"⌵",""),"－",""),"-","")," ",""),"　","")=UPPER($E8&amp;"")&amp;"TP"))*3+SUMPRODUCT(--(SUBSTITUTE(SUBSTITUTE(SUBSTITUTE(SUBSTITUTE(SUBSTITUTE(SUBSTITUTE(SUBSTITUTE(UPPER($G$23:$I$40&amp;""),"⌢",""),"⌣",""),"⌵",""),"－",""),"-","")," ",""),"　","")="TP"&amp;UPPER($E8&amp;"")))*3+SUMPRODUCT(--(SUBSTITUTE(SUBSTITUTE(SUBSTITUTE(SUBSTITUTE(SUBSTITUTE(SUBSTITUTE(SUBSTITUTE(UPPER($K$23:$M$40&amp;""),"⌢",""),"⌣",""),"⌵",""),"－",""),"-","")," ",""),"　","")=UPPER($E8&amp;"")))+SUMPRODUCT(--(SUBSTITUTE(SUBSTITUTE(SUBSTITUTE(SUBSTITUTE(SUBSTITUTE(SUBSTITUTE(SUBSTITUTE(UPPER($K$23:$M$40&amp;""),"⌢",""),"⌣",""),"⌵",""),"－",""),"-","")," ",""),"　","")=UPPER($E8&amp;"")&amp;"DP"))*2+SUMPRODUCT(--(SUBSTITUTE(SUBSTITUTE(SUBSTITUTE(SUBSTITUTE(SUBSTITUTE(SUBSTITUTE(SUBSTITUTE(UPPER($K$23:$M$40&amp;""),"⌢",""),"⌣",""),"⌵",""),"－",""),"-","")," ",""),"　","")="DP"&amp;UPPER($E8&amp;"")))*2+SUMPRODUCT(--(SUBSTITUTE(SUBSTITUTE(SUBSTITUTE(SUBSTITUTE(SUBSTITUTE(SUBSTITUTE(SUBSTITUTE(UPPER($K$23:$M$40&amp;""),"⌢",""),"⌣",""),"⌵",""),"－",""),"-","")," ",""),"　","")=UPPER($E8&amp;"")&amp;"TP"))*3+SUMPRODUCT(--(SUBSTITUTE(SUBSTITUTE(SUBSTITUTE(SUBSTITUTE(SUBSTITUTE(SUBSTITUTE(SUBSTITUTE(UPPER($K$23:$M$40&amp;""),"⌢",""),"⌣",""),"⌵",""),"－",""),"-","")," ",""),"　","")="TP"&amp;UPPER($E8&amp;"")))*3+SUMPRODUCT(--(SUBSTITUTE(SUBSTITUTE(SUBSTITUTE(SUBSTITUTE(SUBSTITUTE(SUBSTITUTE(SUBSTITUTE(UPPER($O$23:$Q$40&amp;""),"⌢",""),"⌣",""),"⌵",""),"－",""),"-","")," ",""),"　","")=UPPER($E8&amp;"")))+SUMPRODUCT(--(SUBSTITUTE(SUBSTITUTE(SUBSTITUTE(SUBSTITUTE(SUBSTITUTE(SUBSTITUTE(SUBSTITUTE(UPPER($O$23:$Q$40&amp;""),"⌢",""),"⌣",""),"⌵",""),"－",""),"-","")," ",""),"　","")=UPPER($E8&amp;"")&amp;"DP"))*2+SUMPRODUCT(--(SUBSTITUTE(SUBSTITUTE(SUBSTITUTE(SUBSTITUTE(SUBSTITUTE(SUBSTITUTE(SUBSTITUTE(UPPER($O$23:$Q$40&amp;""),"⌢",""),"⌣",""),"⌵",""),"－",""),"-","")," ",""),"　","")="DP"&amp;UPPER($E8&amp;"")))*2+SUMPRODUCT(--(SUBSTITUTE(SUBSTITUTE(SUBSTITUTE(SUBSTITUTE(SUBSTITUTE(SUBSTITUTE(SUBSTITUTE(UPPER($O$23:$Q$40&amp;""),"⌢",""),"⌣",""),"⌵",""),"－",""),"-","")," ",""),"　","")=UPPER($E8&amp;"")&amp;"TP"))*3+SUMPRODUCT(--(SUBSTITUTE(SUBSTITUTE(SUBSTITUTE(SUBSTITUTE(SUBSTITUTE(SUBSTITUTE(SUBSTITUTE(UPPER($O$23:$Q$40&amp;""),"⌢",""),"⌣",""),"⌵",""),"－",""),"-","")," ",""),"　","")="TP"&amp;UPPER($E8&amp;"")))*3+SUMPRODUCT(--(SUBSTITUTE(SUBSTITUTE(SUBSTITUTE(SUBSTITUTE(SUBSTITUTE(SUBSTITUTE(SUBSTITUTE(UPPER($S$23:$U$40&amp;""),"⌢",""),"⌣",""),"⌵",""),"－",""),"-","")," ",""),"　","")=UPPER($E8&amp;"")))+SUMPRODUCT(--(SUBSTITUTE(SUBSTITUTE(SUBSTITUTE(SUBSTITUTE(SUBSTITUTE(SUBSTITUTE(SUBSTITUTE(UPPER($S$23:$U$40&amp;""),"⌢",""),"⌣",""),"⌵",""),"－",""),"-","")," ",""),"　","")=UPPER($E8&amp;"")&amp;"DP"))*2+SUMPRODUCT(--(SUBSTITUTE(SUBSTITUTE(SUBSTITUTE(SUBSTITUTE(SUBSTITUTE(SUBSTITUTE(SUBSTITUTE(UPPER($S$23:$U$40&amp;""),"⌢",""),"⌣",""),"⌵",""),"－",""),"-","")," ",""),"　","")="DP"&amp;UPPER($E8&amp;"")))*2+SUMPRODUCT(--(SUBSTITUTE(SUBSTITUTE(SUBSTITUTE(SUBSTITUTE(SUBSTITUTE(SUBSTITUTE(SUBSTITUTE(UPPER($S$23:$U$40&amp;""),"⌢",""),"⌣",""),"⌵",""),"－",""),"-","")," ",""),"　","")=UPPER($E8&amp;"")&amp;"TP"))*3+SUMPRODUCT(--(SUBSTITUTE(SUBSTITUTE(SUBSTITUTE(SUBSTITUTE(SUBSTITUTE(SUBSTITUTE(SUBSTITUTE(UPPER($S$23:$U$40&amp;""),"⌢",""),"⌣",""),"⌵",""),"－",""),"-","")," ",""),"　","")="TP"&amp;UPPER($E8&amp;"")))*3+SUMPRODUCT(--(SUBSTITUTE(SUBSTITUTE(SUBSTITUTE(SUBSTITUTE(SUBSTITUTE(SUBSTITUTE(SUBSTITUTE(UPPER($W$23:$Y$40&amp;""),"⌢",""),"⌣",""),"⌵",""),"－",""),"-","")," ",""),"　","")=UPPER($E8&amp;"")))+SUMPRODUCT(--(SUBSTITUTE(SUBSTITUTE(SUBSTITUTE(SUBSTITUTE(SUBSTITUTE(SUBSTITUTE(SUBSTITUTE(UPPER($W$23:$Y$40&amp;""),"⌢",""),"⌣",""),"⌵",""),"－",""),"-","")," ",""),"　","")=UPPER($E8&amp;"")&amp;"DP"))*2+SUMPRODUCT(--(SUBSTITUTE(SUBSTITUTE(SUBSTITUTE(SUBSTITUTE(SUBSTITUTE(SUBSTITUTE(SUBSTITUTE(UPPER($W$23:$Y$40&amp;""),"⌢",""),"⌣",""),"⌵",""),"－",""),"-","")," ",""),"　","")="DP"&amp;UPPER($E8&amp;"")))*2+SUMPRODUCT(--(SUBSTITUTE(SUBSTITUTE(SUBSTITUTE(SUBSTITUTE(SUBSTITUTE(SUBSTITUTE(SUBSTITUTE(UPPER($W$23:$Y$40&amp;""),"⌢",""),"⌣",""),"⌵",""),"－",""),"-","")," ",""),"　","")=UPPER($E8&amp;"")&amp;"TP"))*3+SUMPRODUCT(--(SUBSTITUTE(SUBSTITUTE(SUBSTITUTE(SUBSTITUTE(SUBSTITUTE(SUBSTITUTE(SUBSTITUTE(UPPER($W$23:$Y$40&amp;""),"⌢",""),"⌣",""),"⌵",""),"－",""),"-","")," ",""),"　","")="TP"&amp;UPPER($E8&amp;"")))*3+SUMPRODUCT(--(SUBSTITUTE(SUBSTITUTE(SUBSTITUTE(SUBSTITUTE(SUBSTITUTE(SUBSTITUTE(SUBSTITUTE(UPPER($AA$23:$AC$40&amp;""),"⌢",""),"⌣",""),"⌵",""),"－",""),"-","")," ",""),"　","")=UPPER($E8&amp;"")))+SUMPRODUCT(--(SUBSTITUTE(SUBSTITUTE(SUBSTITUTE(SUBSTITUTE(SUBSTITUTE(SUBSTITUTE(SUBSTITUTE(UPPER($AA$23:$AC$40&amp;""),"⌢",""),"⌣",""),"⌵",""),"－",""),"-","")," ",""),"　","")=UPPER($E8&amp;"")&amp;"DP"))*2+SUMPRODUCT(--(SUBSTITUTE(SUBSTITUTE(SUBSTITUTE(SUBSTITUTE(SUBSTITUTE(SUBSTITUTE(SUBSTITUTE(UPPER($AA$23:$AC$40&amp;""),"⌢",""),"⌣",""),"⌵",""),"－",""),"-","")," ",""),"　","")="DP"&amp;UPPER($E8&amp;"")))*2+SUMPRODUCT(--(SUBSTITUTE(SUBSTITUTE(SUBSTITUTE(SUBSTITUTE(SUBSTITUTE(SUBSTITUTE(SUBSTITUTE(UPPER($AA$23:$AC$40&amp;""),"⌢",""),"⌣",""),"⌵",""),"－",""),"-","")," ",""),"　","")=UPPER($E8&amp;"")&amp;"TP"))*3+SUMPRODUCT(--(SUBSTITUTE(SUBSTITUTE(SUBSTITUTE(SUBSTITUTE(SUBSTITUTE(SUBSTITUTE(SUBSTITUTE(UPPER($AA$23:$AC$40&amp;""),"⌢",""),"⌣",""),"⌵",""),"－",""),"-","")," ",""),"　","")="TP"&amp;UPPER($E8&amp;"")))*3+SUMPRODUCT(--(SUBSTITUTE(SUBSTITUTE(SUBSTITUTE(SUBSTITUTE(SUBSTITUTE(SUBSTITUTE(SUBSTITUTE(UPPER($AE$23:$AG$40&amp;""),"⌢",""),"⌣",""),"⌵",""),"－",""),"-","")," ",""),"　","")=UPPER($E8&amp;"")))+SUMPRODUCT(--(SUBSTITUTE(SUBSTITUTE(SUBSTITUTE(SUBSTITUTE(SUBSTITUTE(SUBSTITUTE(SUBSTITUTE(UPPER($AE$23:$AG$40&amp;""),"⌢",""),"⌣",""),"⌵",""),"－",""),"-","")," ",""),"　","")=UPPER($E8&amp;"")&amp;"DP"))*2+SUMPRODUCT(--(SUBSTITUTE(SUBSTITUTE(SUBSTITUTE(SUBSTITUTE(SUBSTITUTE(SUBSTITUTE(SUBSTITUTE(UPPER($AE$23:$AG$40&amp;""),"⌢",""),"⌣",""),"⌵",""),"－",""),"-","")," ",""),"　","")="DP"&amp;UPPER($E8&amp;"")))*2+SUMPRODUCT(--(SUBSTITUTE(SUBSTITUTE(SUBSTITUTE(SUBSTITUTE(SUBSTITUTE(SUBSTITUTE(SUBSTITUTE(UPPER($AE$23:$AG$40&amp;""),"⌢",""),"⌣",""),"⌵",""),"－",""),"-","")," ",""),"　","")=UPPER($E8&amp;"")&amp;"TP"))*3+SUMPRODUCT(--(SUBSTITUTE(SUBSTITUTE(SUBSTITUTE(SUBSTITUTE(SUBSTITUTE(SUBSTITUTE(SUBSTITUTE(UPPER($AE$23:$AG$40&amp;""),"⌢",""),"⌣",""),"⌵",""),"－",""),"-","")," ",""),"　","")="TP"&amp;UPPER($E8&amp;"")))*3)</f>
        <v>0</v>
      </c>
      <c r="B8" s="52"/>
      <c r="C8" s="58"/>
      <c r="D8" s="276"/>
      <c r="E8" s="61"/>
      <c r="F8" s="49"/>
      <c r="G8" s="23"/>
      <c r="H8" s="4"/>
      <c r="I8" s="7"/>
      <c r="J8" s="8"/>
      <c r="K8" s="23"/>
      <c r="L8" s="4"/>
      <c r="M8" s="7"/>
      <c r="N8" s="8"/>
      <c r="O8" s="23"/>
      <c r="P8" s="4"/>
      <c r="Q8" s="7"/>
      <c r="R8" s="8"/>
      <c r="S8" s="23"/>
      <c r="T8" s="4"/>
      <c r="U8" s="7"/>
      <c r="V8" s="8"/>
      <c r="W8" s="23"/>
      <c r="X8" s="4"/>
      <c r="Y8" s="7"/>
      <c r="Z8" s="8"/>
      <c r="AA8" s="23"/>
      <c r="AB8" s="4"/>
      <c r="AC8" s="7"/>
      <c r="AD8" s="8"/>
      <c r="AE8" s="4"/>
      <c r="AF8" s="4"/>
      <c r="AG8" s="7"/>
      <c r="AH8" s="8"/>
      <c r="AI8" s="44">
        <f t="shared" si="2"/>
        <v>0</v>
      </c>
      <c r="AJ8" s="44">
        <f>SUMPRODUCT(--(SUBSTITUTE(SUBSTITUTE(SUBSTITUTE(SUBSTITUTE(SUBSTITUTE(SUBSTITUTE(SUBSTITUTE(UPPER(G8:AG8&amp;""),"⌢",""),"⌣",""),"⌵",""),"－",""),"-","")," ",""),"　","")="R"))+SUMPRODUCT(--(SUBSTITUTE(SUBSTITUTE(SUBSTITUTE(SUBSTITUTE(SUBSTITUTE(SUBSTITUTE(SUBSTITUTE(UPPER(G8:AG8&amp;""),"⌢",""),"⌣",""),"⌵",""),"－",""),"-","")," ",""),"　","")="HR"))*2</f>
        <v>0</v>
      </c>
      <c r="AK8" s="44">
        <f t="shared" si="4"/>
        <v>0</v>
      </c>
      <c r="AL8" s="44">
        <f>$A8</f>
        <v>0</v>
      </c>
      <c r="AM8" s="66"/>
      <c r="AO8" s="52">
        <v>29</v>
      </c>
      <c r="AP8" s="73" t="str">
        <v>陳建閔</v>
      </c>
      <c r="AQ8" s="52">
        <f>SUMIF($F$3:$F$20,AP8,$AI$3:$AI$20)+SUMIF($F$3:$F$20,AP8&amp;" DF",$AI$3:$AI$20)+SUMIF($F$3:$F$20,AP8&amp;"DF",$AI$3:$AI$20)</f>
        <v>4</v>
      </c>
      <c r="AR8" s="73">
        <f>SUMIF($F$3:$F$20,AP8,$AJ$3:$AJ$20)+SUMIF($F$3:$F$20,AP8&amp;" DF",$AJ$3:$AJ$20)+SUMIF($F$3:$F$20,AP8&amp;"DF",$AJ$3:$AJ$20)</f>
        <v>1</v>
      </c>
      <c r="AS8" s="73">
        <f>SUMIF($F$3:$F$20,AP8,$AK$3:$AK$20)+SUMIF($F$3:$F$20,AP8&amp;" DF",$AK$3:$AK$20)+SUMIF($F$3:$F$20,AP8&amp;"DF",$AK$3:$AK$20)</f>
        <v>2</v>
      </c>
      <c r="AT8" s="73">
        <f>SUMIF($F$3:$F$20,AP8,$AL$3:$AL$20)+SUMIF($F$3:$F$20,AP8&amp;" DF",$AL$3:$AL$20)+SUMIF($F$3:$F$20,AP8&amp;"DF",$AL$3:$AL$20)</f>
        <v>0</v>
      </c>
      <c r="AV8" s="196"/>
      <c r="AW8" s="192"/>
      <c r="AX8" s="192"/>
      <c r="AY8" s="193"/>
    </row>
    <row r="9" spans="1:54" ht="15" customHeight="1">
      <c r="A9" s="52">
        <f>IF($E9="",0,SUMPRODUCT(--(SUBSTITUTE(SUBSTITUTE(SUBSTITUTE(SUBSTITUTE(SUBSTITUTE(SUBSTITUTE(SUBSTITUTE(UPPER($G$23:$I$40&amp;""),"⌢",""),"⌣",""),"⌵",""),"－",""),"-","")," ",""),"　","")=UPPER($E9&amp;"")))+SUMPRODUCT(--(SUBSTITUTE(SUBSTITUTE(SUBSTITUTE(SUBSTITUTE(SUBSTITUTE(SUBSTITUTE(SUBSTITUTE(UPPER($G$23:$I$40&amp;""),"⌢",""),"⌣",""),"⌵",""),"－",""),"-","")," ",""),"　","")=UPPER($E9&amp;"")&amp;"DP"))*2+SUMPRODUCT(--(SUBSTITUTE(SUBSTITUTE(SUBSTITUTE(SUBSTITUTE(SUBSTITUTE(SUBSTITUTE(SUBSTITUTE(UPPER($G$23:$I$40&amp;""),"⌢",""),"⌣",""),"⌵",""),"－",""),"-","")," ",""),"　","")="DP"&amp;UPPER($E9&amp;"")))*2+SUMPRODUCT(--(SUBSTITUTE(SUBSTITUTE(SUBSTITUTE(SUBSTITUTE(SUBSTITUTE(SUBSTITUTE(SUBSTITUTE(UPPER($G$23:$I$40&amp;""),"⌢",""),"⌣",""),"⌵",""),"－",""),"-","")," ",""),"　","")=UPPER($E9&amp;"")&amp;"TP"))*3+SUMPRODUCT(--(SUBSTITUTE(SUBSTITUTE(SUBSTITUTE(SUBSTITUTE(SUBSTITUTE(SUBSTITUTE(SUBSTITUTE(UPPER($G$23:$I$40&amp;""),"⌢",""),"⌣",""),"⌵",""),"－",""),"-","")," ",""),"　","")="TP"&amp;UPPER($E9&amp;"")))*3+SUMPRODUCT(--(SUBSTITUTE(SUBSTITUTE(SUBSTITUTE(SUBSTITUTE(SUBSTITUTE(SUBSTITUTE(SUBSTITUTE(UPPER($K$23:$M$40&amp;""),"⌢",""),"⌣",""),"⌵",""),"－",""),"-","")," ",""),"　","")=UPPER($E9&amp;"")))+SUMPRODUCT(--(SUBSTITUTE(SUBSTITUTE(SUBSTITUTE(SUBSTITUTE(SUBSTITUTE(SUBSTITUTE(SUBSTITUTE(UPPER($K$23:$M$40&amp;""),"⌢",""),"⌣",""),"⌵",""),"－",""),"-","")," ",""),"　","")=UPPER($E9&amp;"")&amp;"DP"))*2+SUMPRODUCT(--(SUBSTITUTE(SUBSTITUTE(SUBSTITUTE(SUBSTITUTE(SUBSTITUTE(SUBSTITUTE(SUBSTITUTE(UPPER($K$23:$M$40&amp;""),"⌢",""),"⌣",""),"⌵",""),"－",""),"-","")," ",""),"　","")="DP"&amp;UPPER($E9&amp;"")))*2+SUMPRODUCT(--(SUBSTITUTE(SUBSTITUTE(SUBSTITUTE(SUBSTITUTE(SUBSTITUTE(SUBSTITUTE(SUBSTITUTE(UPPER($K$23:$M$40&amp;""),"⌢",""),"⌣",""),"⌵",""),"－",""),"-","")," ",""),"　","")=UPPER($E9&amp;"")&amp;"TP"))*3+SUMPRODUCT(--(SUBSTITUTE(SUBSTITUTE(SUBSTITUTE(SUBSTITUTE(SUBSTITUTE(SUBSTITUTE(SUBSTITUTE(UPPER($K$23:$M$40&amp;""),"⌢",""),"⌣",""),"⌵",""),"－",""),"-","")," ",""),"　","")="TP"&amp;UPPER($E9&amp;"")))*3+SUMPRODUCT(--(SUBSTITUTE(SUBSTITUTE(SUBSTITUTE(SUBSTITUTE(SUBSTITUTE(SUBSTITUTE(SUBSTITUTE(UPPER($O$23:$Q$40&amp;""),"⌢",""),"⌣",""),"⌵",""),"－",""),"-","")," ",""),"　","")=UPPER($E9&amp;"")))+SUMPRODUCT(--(SUBSTITUTE(SUBSTITUTE(SUBSTITUTE(SUBSTITUTE(SUBSTITUTE(SUBSTITUTE(SUBSTITUTE(UPPER($O$23:$Q$40&amp;""),"⌢",""),"⌣",""),"⌵",""),"－",""),"-","")," ",""),"　","")=UPPER($E9&amp;"")&amp;"DP"))*2+SUMPRODUCT(--(SUBSTITUTE(SUBSTITUTE(SUBSTITUTE(SUBSTITUTE(SUBSTITUTE(SUBSTITUTE(SUBSTITUTE(UPPER($O$23:$Q$40&amp;""),"⌢",""),"⌣",""),"⌵",""),"－",""),"-","")," ",""),"　","")="DP"&amp;UPPER($E9&amp;"")))*2+SUMPRODUCT(--(SUBSTITUTE(SUBSTITUTE(SUBSTITUTE(SUBSTITUTE(SUBSTITUTE(SUBSTITUTE(SUBSTITUTE(UPPER($O$23:$Q$40&amp;""),"⌢",""),"⌣",""),"⌵",""),"－",""),"-","")," ",""),"　","")=UPPER($E9&amp;"")&amp;"TP"))*3+SUMPRODUCT(--(SUBSTITUTE(SUBSTITUTE(SUBSTITUTE(SUBSTITUTE(SUBSTITUTE(SUBSTITUTE(SUBSTITUTE(UPPER($O$23:$Q$40&amp;""),"⌢",""),"⌣",""),"⌵",""),"－",""),"-","")," ",""),"　","")="TP"&amp;UPPER($E9&amp;"")))*3+SUMPRODUCT(--(SUBSTITUTE(SUBSTITUTE(SUBSTITUTE(SUBSTITUTE(SUBSTITUTE(SUBSTITUTE(SUBSTITUTE(UPPER($S$23:$U$40&amp;""),"⌢",""),"⌣",""),"⌵",""),"－",""),"-","")," ",""),"　","")=UPPER($E9&amp;"")))+SUMPRODUCT(--(SUBSTITUTE(SUBSTITUTE(SUBSTITUTE(SUBSTITUTE(SUBSTITUTE(SUBSTITUTE(SUBSTITUTE(UPPER($S$23:$U$40&amp;""),"⌢",""),"⌣",""),"⌵",""),"－",""),"-","")," ",""),"　","")=UPPER($E9&amp;"")&amp;"DP"))*2+SUMPRODUCT(--(SUBSTITUTE(SUBSTITUTE(SUBSTITUTE(SUBSTITUTE(SUBSTITUTE(SUBSTITUTE(SUBSTITUTE(UPPER($S$23:$U$40&amp;""),"⌢",""),"⌣",""),"⌵",""),"－",""),"-","")," ",""),"　","")="DP"&amp;UPPER($E9&amp;"")))*2+SUMPRODUCT(--(SUBSTITUTE(SUBSTITUTE(SUBSTITUTE(SUBSTITUTE(SUBSTITUTE(SUBSTITUTE(SUBSTITUTE(UPPER($S$23:$U$40&amp;""),"⌢",""),"⌣",""),"⌵",""),"－",""),"-","")," ",""),"　","")=UPPER($E9&amp;"")&amp;"TP"))*3+SUMPRODUCT(--(SUBSTITUTE(SUBSTITUTE(SUBSTITUTE(SUBSTITUTE(SUBSTITUTE(SUBSTITUTE(SUBSTITUTE(UPPER($S$23:$U$40&amp;""),"⌢",""),"⌣",""),"⌵",""),"－",""),"-","")," ",""),"　","")="TP"&amp;UPPER($E9&amp;"")))*3+SUMPRODUCT(--(SUBSTITUTE(SUBSTITUTE(SUBSTITUTE(SUBSTITUTE(SUBSTITUTE(SUBSTITUTE(SUBSTITUTE(UPPER($W$23:$Y$40&amp;""),"⌢",""),"⌣",""),"⌵",""),"－",""),"-","")," ",""),"　","")=UPPER($E9&amp;"")))+SUMPRODUCT(--(SUBSTITUTE(SUBSTITUTE(SUBSTITUTE(SUBSTITUTE(SUBSTITUTE(SUBSTITUTE(SUBSTITUTE(UPPER($W$23:$Y$40&amp;""),"⌢",""),"⌣",""),"⌵",""),"－",""),"-","")," ",""),"　","")=UPPER($E9&amp;"")&amp;"DP"))*2+SUMPRODUCT(--(SUBSTITUTE(SUBSTITUTE(SUBSTITUTE(SUBSTITUTE(SUBSTITUTE(SUBSTITUTE(SUBSTITUTE(UPPER($W$23:$Y$40&amp;""),"⌢",""),"⌣",""),"⌵",""),"－",""),"-","")," ",""),"　","")="DP"&amp;UPPER($E9&amp;"")))*2+SUMPRODUCT(--(SUBSTITUTE(SUBSTITUTE(SUBSTITUTE(SUBSTITUTE(SUBSTITUTE(SUBSTITUTE(SUBSTITUTE(UPPER($W$23:$Y$40&amp;""),"⌢",""),"⌣",""),"⌵",""),"－",""),"-","")," ",""),"　","")=UPPER($E9&amp;"")&amp;"TP"))*3+SUMPRODUCT(--(SUBSTITUTE(SUBSTITUTE(SUBSTITUTE(SUBSTITUTE(SUBSTITUTE(SUBSTITUTE(SUBSTITUTE(UPPER($W$23:$Y$40&amp;""),"⌢",""),"⌣",""),"⌵",""),"－",""),"-","")," ",""),"　","")="TP"&amp;UPPER($E9&amp;"")))*3+SUMPRODUCT(--(SUBSTITUTE(SUBSTITUTE(SUBSTITUTE(SUBSTITUTE(SUBSTITUTE(SUBSTITUTE(SUBSTITUTE(UPPER($AA$23:$AC$40&amp;""),"⌢",""),"⌣",""),"⌵",""),"－",""),"-","")," ",""),"　","")=UPPER($E9&amp;"")))+SUMPRODUCT(--(SUBSTITUTE(SUBSTITUTE(SUBSTITUTE(SUBSTITUTE(SUBSTITUTE(SUBSTITUTE(SUBSTITUTE(UPPER($AA$23:$AC$40&amp;""),"⌢",""),"⌣",""),"⌵",""),"－",""),"-","")," ",""),"　","")=UPPER($E9&amp;"")&amp;"DP"))*2+SUMPRODUCT(--(SUBSTITUTE(SUBSTITUTE(SUBSTITUTE(SUBSTITUTE(SUBSTITUTE(SUBSTITUTE(SUBSTITUTE(UPPER($AA$23:$AC$40&amp;""),"⌢",""),"⌣",""),"⌵",""),"－",""),"-","")," ",""),"　","")="DP"&amp;UPPER($E9&amp;"")))*2+SUMPRODUCT(--(SUBSTITUTE(SUBSTITUTE(SUBSTITUTE(SUBSTITUTE(SUBSTITUTE(SUBSTITUTE(SUBSTITUTE(UPPER($AA$23:$AC$40&amp;""),"⌢",""),"⌣",""),"⌵",""),"－",""),"-","")," ",""),"　","")=UPPER($E9&amp;"")&amp;"TP"))*3+SUMPRODUCT(--(SUBSTITUTE(SUBSTITUTE(SUBSTITUTE(SUBSTITUTE(SUBSTITUTE(SUBSTITUTE(SUBSTITUTE(UPPER($AA$23:$AC$40&amp;""),"⌢",""),"⌣",""),"⌵",""),"－",""),"-","")," ",""),"　","")="TP"&amp;UPPER($E9&amp;"")))*3+SUMPRODUCT(--(SUBSTITUTE(SUBSTITUTE(SUBSTITUTE(SUBSTITUTE(SUBSTITUTE(SUBSTITUTE(SUBSTITUTE(UPPER($AE$23:$AG$40&amp;""),"⌢",""),"⌣",""),"⌵",""),"－",""),"-","")," ",""),"　","")=UPPER($E9&amp;"")))+SUMPRODUCT(--(SUBSTITUTE(SUBSTITUTE(SUBSTITUTE(SUBSTITUTE(SUBSTITUTE(SUBSTITUTE(SUBSTITUTE(UPPER($AE$23:$AG$40&amp;""),"⌢",""),"⌣",""),"⌵",""),"－",""),"-","")," ",""),"　","")=UPPER($E9&amp;"")&amp;"DP"))*2+SUMPRODUCT(--(SUBSTITUTE(SUBSTITUTE(SUBSTITUTE(SUBSTITUTE(SUBSTITUTE(SUBSTITUTE(SUBSTITUTE(UPPER($AE$23:$AG$40&amp;""),"⌢",""),"⌣",""),"⌵",""),"－",""),"-","")," ",""),"　","")="DP"&amp;UPPER($E9&amp;"")))*2+SUMPRODUCT(--(SUBSTITUTE(SUBSTITUTE(SUBSTITUTE(SUBSTITUTE(SUBSTITUTE(SUBSTITUTE(SUBSTITUTE(UPPER($AE$23:$AG$40&amp;""),"⌢",""),"⌣",""),"⌵",""),"－",""),"-","")," ",""),"　","")=UPPER($E9&amp;"")&amp;"TP"))*3+SUMPRODUCT(--(SUBSTITUTE(SUBSTITUTE(SUBSTITUTE(SUBSTITUTE(SUBSTITUTE(SUBSTITUTE(SUBSTITUTE(UPPER($AE$23:$AG$40&amp;""),"⌢",""),"⌣",""),"⌵",""),"－",""),"-","")," ",""),"　","")="TP"&amp;UPPER($E9&amp;"")))*3)</f>
        <v>0</v>
      </c>
      <c r="B9" s="52"/>
      <c r="C9" s="58"/>
      <c r="D9" s="274">
        <v>3</v>
      </c>
      <c r="E9" s="61" t="s">
        <v>197</v>
      </c>
      <c r="F9" s="49" t="s">
        <v>116</v>
      </c>
      <c r="G9" s="24" t="s">
        <v>204</v>
      </c>
      <c r="H9" s="2"/>
      <c r="I9" s="5"/>
      <c r="J9" s="8"/>
      <c r="K9" s="24"/>
      <c r="L9" s="2"/>
      <c r="M9" s="5"/>
      <c r="N9" s="8"/>
      <c r="O9" s="24" t="inlineStr">
        <is>
          <t>R ⌵</t>
        </is>
      </c>
      <c r="P9" s="2"/>
      <c r="Q9" s="5"/>
      <c r="R9" s="8"/>
      <c r="S9" s="24"/>
      <c r="T9" s="2" t="s">
        <v>204</v>
      </c>
      <c r="U9" s="5"/>
      <c r="V9" s="8"/>
      <c r="W9" s="24"/>
      <c r="X9" s="2"/>
      <c r="Y9" s="5"/>
      <c r="Z9" s="8"/>
      <c r="AA9" s="24" t="s">
        <v>204</v>
      </c>
      <c r="AB9" s="2"/>
      <c r="AC9" s="5"/>
      <c r="AD9" s="8"/>
      <c r="AE9" s="2"/>
      <c r="AF9" s="2"/>
      <c r="AG9" s="5"/>
      <c r="AH9" s="8"/>
      <c r="AI9" s="44">
        <f t="shared" si="2"/>
        <v>4</v>
      </c>
      <c r="AJ9" s="44">
        <f>SUMPRODUCT(--(SUBSTITUTE(SUBSTITUTE(SUBSTITUTE(SUBSTITUTE(SUBSTITUTE(SUBSTITUTE(SUBSTITUTE(UPPER(G9:AG9&amp;""),"⌢",""),"⌣",""),"⌵",""),"－",""),"-","")," ",""),"　","")="R"))+SUMPRODUCT(--(SUBSTITUTE(SUBSTITUTE(SUBSTITUTE(SUBSTITUTE(SUBSTITUTE(SUBSTITUTE(SUBSTITUTE(UPPER(G9:AG9&amp;""),"⌢",""),"⌣",""),"⌵",""),"－",""),"-","")," ",""),"　","")="HR"))*2</f>
        <v>1</v>
      </c>
      <c r="AK9" s="44">
        <f t="shared" si="4"/>
        <v>3</v>
      </c>
      <c r="AL9" s="44">
        <f>$A9</f>
        <v>0</v>
      </c>
      <c r="AM9" s="69"/>
      <c r="AO9" s="52">
        <v>66</v>
      </c>
      <c r="AP9" s="73" t="str">
        <v>陳韻婷</v>
      </c>
      <c r="AQ9" s="52">
        <f>SUMIF($F$3:$F$20,AP9,$AI$3:$AI$20)+SUMIF($F$3:$F$20,AP9&amp;" DF",$AI$3:$AI$20)+SUMIF($F$3:$F$20,AP9&amp;"DF",$AI$3:$AI$20)</f>
        <v>4</v>
      </c>
      <c r="AR9" s="73">
        <f>SUMIF($F$3:$F$20,AP9,$AJ$3:$AJ$20)+SUMIF($F$3:$F$20,AP9&amp;" DF",$AJ$3:$AJ$20)+SUMIF($F$3:$F$20,AP9&amp;"DF",$AJ$3:$AJ$20)</f>
        <v>0</v>
      </c>
      <c r="AS9" s="73">
        <f>SUMIF($F$3:$F$20,AP9,$AK$3:$AK$20)+SUMIF($F$3:$F$20,AP9&amp;" DF",$AK$3:$AK$20)+SUMIF($F$3:$F$20,AP9&amp;"DF",$AK$3:$AK$20)</f>
        <v>3</v>
      </c>
      <c r="AT9" s="73">
        <f>SUMIF($F$3:$F$20,AP9,$AL$3:$AL$20)+SUMIF($F$3:$F$20,AP9&amp;" DF",$AL$3:$AL$20)+SUMIF($F$3:$F$20,AP9&amp;"DF",$AL$3:$AL$20)</f>
        <v>0</v>
      </c>
    </row>
    <row r="10" spans="1:54" ht="15" customHeight="1">
      <c r="A10" s="52">
        <f>IF($E10="",0,SUMPRODUCT(--(SUBSTITUTE(SUBSTITUTE(SUBSTITUTE(SUBSTITUTE(SUBSTITUTE(SUBSTITUTE(SUBSTITUTE(UPPER($G$23:$I$40&amp;""),"⌢",""),"⌣",""),"⌵",""),"－",""),"-","")," ",""),"　","")=UPPER($E10&amp;"")))+SUMPRODUCT(--(SUBSTITUTE(SUBSTITUTE(SUBSTITUTE(SUBSTITUTE(SUBSTITUTE(SUBSTITUTE(SUBSTITUTE(UPPER($G$23:$I$40&amp;""),"⌢",""),"⌣",""),"⌵",""),"－",""),"-","")," ",""),"　","")=UPPER($E10&amp;"")&amp;"DP"))*2+SUMPRODUCT(--(SUBSTITUTE(SUBSTITUTE(SUBSTITUTE(SUBSTITUTE(SUBSTITUTE(SUBSTITUTE(SUBSTITUTE(UPPER($G$23:$I$40&amp;""),"⌢",""),"⌣",""),"⌵",""),"－",""),"-","")," ",""),"　","")="DP"&amp;UPPER($E10&amp;"")))*2+SUMPRODUCT(--(SUBSTITUTE(SUBSTITUTE(SUBSTITUTE(SUBSTITUTE(SUBSTITUTE(SUBSTITUTE(SUBSTITUTE(UPPER($G$23:$I$40&amp;""),"⌢",""),"⌣",""),"⌵",""),"－",""),"-","")," ",""),"　","")=UPPER($E10&amp;"")&amp;"TP"))*3+SUMPRODUCT(--(SUBSTITUTE(SUBSTITUTE(SUBSTITUTE(SUBSTITUTE(SUBSTITUTE(SUBSTITUTE(SUBSTITUTE(UPPER($G$23:$I$40&amp;""),"⌢",""),"⌣",""),"⌵",""),"－",""),"-","")," ",""),"　","")="TP"&amp;UPPER($E10&amp;"")))*3+SUMPRODUCT(--(SUBSTITUTE(SUBSTITUTE(SUBSTITUTE(SUBSTITUTE(SUBSTITUTE(SUBSTITUTE(SUBSTITUTE(UPPER($K$23:$M$40&amp;""),"⌢",""),"⌣",""),"⌵",""),"－",""),"-","")," ",""),"　","")=UPPER($E10&amp;"")))+SUMPRODUCT(--(SUBSTITUTE(SUBSTITUTE(SUBSTITUTE(SUBSTITUTE(SUBSTITUTE(SUBSTITUTE(SUBSTITUTE(UPPER($K$23:$M$40&amp;""),"⌢",""),"⌣",""),"⌵",""),"－",""),"-","")," ",""),"　","")=UPPER($E10&amp;"")&amp;"DP"))*2+SUMPRODUCT(--(SUBSTITUTE(SUBSTITUTE(SUBSTITUTE(SUBSTITUTE(SUBSTITUTE(SUBSTITUTE(SUBSTITUTE(UPPER($K$23:$M$40&amp;""),"⌢",""),"⌣",""),"⌵",""),"－",""),"-","")," ",""),"　","")="DP"&amp;UPPER($E10&amp;"")))*2+SUMPRODUCT(--(SUBSTITUTE(SUBSTITUTE(SUBSTITUTE(SUBSTITUTE(SUBSTITUTE(SUBSTITUTE(SUBSTITUTE(UPPER($K$23:$M$40&amp;""),"⌢",""),"⌣",""),"⌵",""),"－",""),"-","")," ",""),"　","")=UPPER($E10&amp;"")&amp;"TP"))*3+SUMPRODUCT(--(SUBSTITUTE(SUBSTITUTE(SUBSTITUTE(SUBSTITUTE(SUBSTITUTE(SUBSTITUTE(SUBSTITUTE(UPPER($K$23:$M$40&amp;""),"⌢",""),"⌣",""),"⌵",""),"－",""),"-","")," ",""),"　","")="TP"&amp;UPPER($E10&amp;"")))*3+SUMPRODUCT(--(SUBSTITUTE(SUBSTITUTE(SUBSTITUTE(SUBSTITUTE(SUBSTITUTE(SUBSTITUTE(SUBSTITUTE(UPPER($O$23:$Q$40&amp;""),"⌢",""),"⌣",""),"⌵",""),"－",""),"-","")," ",""),"　","")=UPPER($E10&amp;"")))+SUMPRODUCT(--(SUBSTITUTE(SUBSTITUTE(SUBSTITUTE(SUBSTITUTE(SUBSTITUTE(SUBSTITUTE(SUBSTITUTE(UPPER($O$23:$Q$40&amp;""),"⌢",""),"⌣",""),"⌵",""),"－",""),"-","")," ",""),"　","")=UPPER($E10&amp;"")&amp;"DP"))*2+SUMPRODUCT(--(SUBSTITUTE(SUBSTITUTE(SUBSTITUTE(SUBSTITUTE(SUBSTITUTE(SUBSTITUTE(SUBSTITUTE(UPPER($O$23:$Q$40&amp;""),"⌢",""),"⌣",""),"⌵",""),"－",""),"-","")," ",""),"　","")="DP"&amp;UPPER($E10&amp;"")))*2+SUMPRODUCT(--(SUBSTITUTE(SUBSTITUTE(SUBSTITUTE(SUBSTITUTE(SUBSTITUTE(SUBSTITUTE(SUBSTITUTE(UPPER($O$23:$Q$40&amp;""),"⌢",""),"⌣",""),"⌵",""),"－",""),"-","")," ",""),"　","")=UPPER($E10&amp;"")&amp;"TP"))*3+SUMPRODUCT(--(SUBSTITUTE(SUBSTITUTE(SUBSTITUTE(SUBSTITUTE(SUBSTITUTE(SUBSTITUTE(SUBSTITUTE(UPPER($O$23:$Q$40&amp;""),"⌢",""),"⌣",""),"⌵",""),"－",""),"-","")," ",""),"　","")="TP"&amp;UPPER($E10&amp;"")))*3+SUMPRODUCT(--(SUBSTITUTE(SUBSTITUTE(SUBSTITUTE(SUBSTITUTE(SUBSTITUTE(SUBSTITUTE(SUBSTITUTE(UPPER($S$23:$U$40&amp;""),"⌢",""),"⌣",""),"⌵",""),"－",""),"-","")," ",""),"　","")=UPPER($E10&amp;"")))+SUMPRODUCT(--(SUBSTITUTE(SUBSTITUTE(SUBSTITUTE(SUBSTITUTE(SUBSTITUTE(SUBSTITUTE(SUBSTITUTE(UPPER($S$23:$U$40&amp;""),"⌢",""),"⌣",""),"⌵",""),"－",""),"-","")," ",""),"　","")=UPPER($E10&amp;"")&amp;"DP"))*2+SUMPRODUCT(--(SUBSTITUTE(SUBSTITUTE(SUBSTITUTE(SUBSTITUTE(SUBSTITUTE(SUBSTITUTE(SUBSTITUTE(UPPER($S$23:$U$40&amp;""),"⌢",""),"⌣",""),"⌵",""),"－",""),"-","")," ",""),"　","")="DP"&amp;UPPER($E10&amp;"")))*2+SUMPRODUCT(--(SUBSTITUTE(SUBSTITUTE(SUBSTITUTE(SUBSTITUTE(SUBSTITUTE(SUBSTITUTE(SUBSTITUTE(UPPER($S$23:$U$40&amp;""),"⌢",""),"⌣",""),"⌵",""),"－",""),"-","")," ",""),"　","")=UPPER($E10&amp;"")&amp;"TP"))*3+SUMPRODUCT(--(SUBSTITUTE(SUBSTITUTE(SUBSTITUTE(SUBSTITUTE(SUBSTITUTE(SUBSTITUTE(SUBSTITUTE(UPPER($S$23:$U$40&amp;""),"⌢",""),"⌣",""),"⌵",""),"－",""),"-","")," ",""),"　","")="TP"&amp;UPPER($E10&amp;"")))*3+SUMPRODUCT(--(SUBSTITUTE(SUBSTITUTE(SUBSTITUTE(SUBSTITUTE(SUBSTITUTE(SUBSTITUTE(SUBSTITUTE(UPPER($W$23:$Y$40&amp;""),"⌢",""),"⌣",""),"⌵",""),"－",""),"-","")," ",""),"　","")=UPPER($E10&amp;"")))+SUMPRODUCT(--(SUBSTITUTE(SUBSTITUTE(SUBSTITUTE(SUBSTITUTE(SUBSTITUTE(SUBSTITUTE(SUBSTITUTE(UPPER($W$23:$Y$40&amp;""),"⌢",""),"⌣",""),"⌵",""),"－",""),"-","")," ",""),"　","")=UPPER($E10&amp;"")&amp;"DP"))*2+SUMPRODUCT(--(SUBSTITUTE(SUBSTITUTE(SUBSTITUTE(SUBSTITUTE(SUBSTITUTE(SUBSTITUTE(SUBSTITUTE(UPPER($W$23:$Y$40&amp;""),"⌢",""),"⌣",""),"⌵",""),"－",""),"-","")," ",""),"　","")="DP"&amp;UPPER($E10&amp;"")))*2+SUMPRODUCT(--(SUBSTITUTE(SUBSTITUTE(SUBSTITUTE(SUBSTITUTE(SUBSTITUTE(SUBSTITUTE(SUBSTITUTE(UPPER($W$23:$Y$40&amp;""),"⌢",""),"⌣",""),"⌵",""),"－",""),"-","")," ",""),"　","")=UPPER($E10&amp;"")&amp;"TP"))*3+SUMPRODUCT(--(SUBSTITUTE(SUBSTITUTE(SUBSTITUTE(SUBSTITUTE(SUBSTITUTE(SUBSTITUTE(SUBSTITUTE(UPPER($W$23:$Y$40&amp;""),"⌢",""),"⌣",""),"⌵",""),"－",""),"-","")," ",""),"　","")="TP"&amp;UPPER($E10&amp;"")))*3+SUMPRODUCT(--(SUBSTITUTE(SUBSTITUTE(SUBSTITUTE(SUBSTITUTE(SUBSTITUTE(SUBSTITUTE(SUBSTITUTE(UPPER($AA$23:$AC$40&amp;""),"⌢",""),"⌣",""),"⌵",""),"－",""),"-","")," ",""),"　","")=UPPER($E10&amp;"")))+SUMPRODUCT(--(SUBSTITUTE(SUBSTITUTE(SUBSTITUTE(SUBSTITUTE(SUBSTITUTE(SUBSTITUTE(SUBSTITUTE(UPPER($AA$23:$AC$40&amp;""),"⌢",""),"⌣",""),"⌵",""),"－",""),"-","")," ",""),"　","")=UPPER($E10&amp;"")&amp;"DP"))*2+SUMPRODUCT(--(SUBSTITUTE(SUBSTITUTE(SUBSTITUTE(SUBSTITUTE(SUBSTITUTE(SUBSTITUTE(SUBSTITUTE(UPPER($AA$23:$AC$40&amp;""),"⌢",""),"⌣",""),"⌵",""),"－",""),"-","")," ",""),"　","")="DP"&amp;UPPER($E10&amp;"")))*2+SUMPRODUCT(--(SUBSTITUTE(SUBSTITUTE(SUBSTITUTE(SUBSTITUTE(SUBSTITUTE(SUBSTITUTE(SUBSTITUTE(UPPER($AA$23:$AC$40&amp;""),"⌢",""),"⌣",""),"⌵",""),"－",""),"-","")," ",""),"　","")=UPPER($E10&amp;"")&amp;"TP"))*3+SUMPRODUCT(--(SUBSTITUTE(SUBSTITUTE(SUBSTITUTE(SUBSTITUTE(SUBSTITUTE(SUBSTITUTE(SUBSTITUTE(UPPER($AA$23:$AC$40&amp;""),"⌢",""),"⌣",""),"⌵",""),"－",""),"-","")," ",""),"　","")="TP"&amp;UPPER($E10&amp;"")))*3+SUMPRODUCT(--(SUBSTITUTE(SUBSTITUTE(SUBSTITUTE(SUBSTITUTE(SUBSTITUTE(SUBSTITUTE(SUBSTITUTE(UPPER($AE$23:$AG$40&amp;""),"⌢",""),"⌣",""),"⌵",""),"－",""),"-","")," ",""),"　","")=UPPER($E10&amp;"")))+SUMPRODUCT(--(SUBSTITUTE(SUBSTITUTE(SUBSTITUTE(SUBSTITUTE(SUBSTITUTE(SUBSTITUTE(SUBSTITUTE(UPPER($AE$23:$AG$40&amp;""),"⌢",""),"⌣",""),"⌵",""),"－",""),"-","")," ",""),"　","")=UPPER($E10&amp;"")&amp;"DP"))*2+SUMPRODUCT(--(SUBSTITUTE(SUBSTITUTE(SUBSTITUTE(SUBSTITUTE(SUBSTITUTE(SUBSTITUTE(SUBSTITUTE(UPPER($AE$23:$AG$40&amp;""),"⌢",""),"⌣",""),"⌵",""),"－",""),"-","")," ",""),"　","")="DP"&amp;UPPER($E10&amp;"")))*2+SUMPRODUCT(--(SUBSTITUTE(SUBSTITUTE(SUBSTITUTE(SUBSTITUTE(SUBSTITUTE(SUBSTITUTE(SUBSTITUTE(UPPER($AE$23:$AG$40&amp;""),"⌢",""),"⌣",""),"⌵",""),"－",""),"-","")," ",""),"　","")=UPPER($E10&amp;"")&amp;"TP"))*3+SUMPRODUCT(--(SUBSTITUTE(SUBSTITUTE(SUBSTITUTE(SUBSTITUTE(SUBSTITUTE(SUBSTITUTE(SUBSTITUTE(UPPER($AE$23:$AG$40&amp;""),"⌢",""),"⌣",""),"⌵",""),"－",""),"-","")," ",""),"　","")="TP"&amp;UPPER($E10&amp;"")))*3)</f>
        <v>0</v>
      </c>
      <c r="B10" s="52"/>
      <c r="C10" s="58"/>
      <c r="D10" s="275"/>
      <c r="E10" s="61"/>
      <c r="F10" s="49"/>
      <c r="G10" s="22"/>
      <c r="H10" s="3"/>
      <c r="I10" s="6"/>
      <c r="J10" s="8"/>
      <c r="K10" s="22"/>
      <c r="L10" s="3"/>
      <c r="M10" s="6"/>
      <c r="N10" s="8"/>
      <c r="O10" s="22"/>
      <c r="P10" s="3"/>
      <c r="Q10" s="6"/>
      <c r="R10" s="8"/>
      <c r="S10" s="22"/>
      <c r="T10" s="3"/>
      <c r="U10" s="6"/>
      <c r="V10" s="8"/>
      <c r="W10" s="22"/>
      <c r="X10" s="3"/>
      <c r="Y10" s="6"/>
      <c r="Z10" s="8"/>
      <c r="AA10" s="22"/>
      <c r="AB10" s="3"/>
      <c r="AC10" s="6"/>
      <c r="AD10" s="8"/>
      <c r="AE10" s="3"/>
      <c r="AF10" s="3"/>
      <c r="AG10" s="6"/>
      <c r="AH10" s="8"/>
      <c r="AI10" s="44">
        <f t="shared" si="2"/>
        <v>0</v>
      </c>
      <c r="AJ10" s="44">
        <f>SUMPRODUCT(--(SUBSTITUTE(SUBSTITUTE(SUBSTITUTE(SUBSTITUTE(SUBSTITUTE(SUBSTITUTE(SUBSTITUTE(UPPER(G10:AG10&amp;""),"⌢",""),"⌣",""),"⌵",""),"－",""),"-","")," ",""),"　","")="R"))+SUMPRODUCT(--(SUBSTITUTE(SUBSTITUTE(SUBSTITUTE(SUBSTITUTE(SUBSTITUTE(SUBSTITUTE(SUBSTITUTE(UPPER(G10:AG10&amp;""),"⌢",""),"⌣",""),"⌵",""),"－",""),"-","")," ",""),"　","")="HR"))*2</f>
        <v>0</v>
      </c>
      <c r="AK10" s="44">
        <f t="shared" si="4"/>
        <v>0</v>
      </c>
      <c r="AL10" s="44">
        <f>$A10</f>
        <v>0</v>
      </c>
      <c r="AM10" s="68" t="s">
        <v>9</v>
      </c>
      <c r="AO10" s="52">
        <v>30</v>
      </c>
      <c r="AP10" s="73" t="str">
        <v>黃雅苓</v>
      </c>
      <c r="AQ10" s="52">
        <f>SUMIF($F$3:$F$20,AP10,$AI$3:$AI$20)+SUMIF($F$3:$F$20,AP10&amp;" DF",$AI$3:$AI$20)+SUMIF($F$3:$F$20,AP10&amp;"DF",$AI$3:$AI$20)</f>
        <v>3</v>
      </c>
      <c r="AR10" s="73">
        <f>SUMIF($F$3:$F$20,AP10,$AJ$3:$AJ$20)+SUMIF($F$3:$F$20,AP10&amp;" DF",$AJ$3:$AJ$20)+SUMIF($F$3:$F$20,AP10&amp;"DF",$AJ$3:$AJ$20)</f>
        <v>0</v>
      </c>
      <c r="AS10" s="73">
        <f>SUMIF($F$3:$F$20,AP10,$AK$3:$AK$20)+SUMIF($F$3:$F$20,AP10&amp;" DF",$AK$3:$AK$20)+SUMIF($F$3:$F$20,AP10&amp;"DF",$AK$3:$AK$20)</f>
        <v>3</v>
      </c>
      <c r="AT10" s="73">
        <f>SUMIF($F$3:$F$20,AP10,$AL$3:$AL$20)+SUMIF($F$3:$F$20,AP10&amp;" DF",$AL$3:$AL$20)+SUMIF($F$3:$F$20,AP10&amp;"DF",$AL$3:$AL$20)</f>
        <v>0</v>
      </c>
    </row>
    <row r="11" spans="1:54" ht="15" customHeight="1">
      <c r="A11" s="52">
        <f>IF($E11="",0,SUMPRODUCT(--(SUBSTITUTE(SUBSTITUTE(SUBSTITUTE(SUBSTITUTE(SUBSTITUTE(SUBSTITUTE(SUBSTITUTE(UPPER($G$23:$I$40&amp;""),"⌢",""),"⌣",""),"⌵",""),"－",""),"-","")," ",""),"　","")=UPPER($E11&amp;"")))+SUMPRODUCT(--(SUBSTITUTE(SUBSTITUTE(SUBSTITUTE(SUBSTITUTE(SUBSTITUTE(SUBSTITUTE(SUBSTITUTE(UPPER($G$23:$I$40&amp;""),"⌢",""),"⌣",""),"⌵",""),"－",""),"-","")," ",""),"　","")=UPPER($E11&amp;"")&amp;"DP"))*2+SUMPRODUCT(--(SUBSTITUTE(SUBSTITUTE(SUBSTITUTE(SUBSTITUTE(SUBSTITUTE(SUBSTITUTE(SUBSTITUTE(UPPER($G$23:$I$40&amp;""),"⌢",""),"⌣",""),"⌵",""),"－",""),"-","")," ",""),"　","")="DP"&amp;UPPER($E11&amp;"")))*2+SUMPRODUCT(--(SUBSTITUTE(SUBSTITUTE(SUBSTITUTE(SUBSTITUTE(SUBSTITUTE(SUBSTITUTE(SUBSTITUTE(UPPER($G$23:$I$40&amp;""),"⌢",""),"⌣",""),"⌵",""),"－",""),"-","")," ",""),"　","")=UPPER($E11&amp;"")&amp;"TP"))*3+SUMPRODUCT(--(SUBSTITUTE(SUBSTITUTE(SUBSTITUTE(SUBSTITUTE(SUBSTITUTE(SUBSTITUTE(SUBSTITUTE(UPPER($G$23:$I$40&amp;""),"⌢",""),"⌣",""),"⌵",""),"－",""),"-","")," ",""),"　","")="TP"&amp;UPPER($E11&amp;"")))*3+SUMPRODUCT(--(SUBSTITUTE(SUBSTITUTE(SUBSTITUTE(SUBSTITUTE(SUBSTITUTE(SUBSTITUTE(SUBSTITUTE(UPPER($K$23:$M$40&amp;""),"⌢",""),"⌣",""),"⌵",""),"－",""),"-","")," ",""),"　","")=UPPER($E11&amp;"")))+SUMPRODUCT(--(SUBSTITUTE(SUBSTITUTE(SUBSTITUTE(SUBSTITUTE(SUBSTITUTE(SUBSTITUTE(SUBSTITUTE(UPPER($K$23:$M$40&amp;""),"⌢",""),"⌣",""),"⌵",""),"－",""),"-","")," ",""),"　","")=UPPER($E11&amp;"")&amp;"DP"))*2+SUMPRODUCT(--(SUBSTITUTE(SUBSTITUTE(SUBSTITUTE(SUBSTITUTE(SUBSTITUTE(SUBSTITUTE(SUBSTITUTE(UPPER($K$23:$M$40&amp;""),"⌢",""),"⌣",""),"⌵",""),"－",""),"-","")," ",""),"　","")="DP"&amp;UPPER($E11&amp;"")))*2+SUMPRODUCT(--(SUBSTITUTE(SUBSTITUTE(SUBSTITUTE(SUBSTITUTE(SUBSTITUTE(SUBSTITUTE(SUBSTITUTE(UPPER($K$23:$M$40&amp;""),"⌢",""),"⌣",""),"⌵",""),"－",""),"-","")," ",""),"　","")=UPPER($E11&amp;"")&amp;"TP"))*3+SUMPRODUCT(--(SUBSTITUTE(SUBSTITUTE(SUBSTITUTE(SUBSTITUTE(SUBSTITUTE(SUBSTITUTE(SUBSTITUTE(UPPER($K$23:$M$40&amp;""),"⌢",""),"⌣",""),"⌵",""),"－",""),"-","")," ",""),"　","")="TP"&amp;UPPER($E11&amp;"")))*3+SUMPRODUCT(--(SUBSTITUTE(SUBSTITUTE(SUBSTITUTE(SUBSTITUTE(SUBSTITUTE(SUBSTITUTE(SUBSTITUTE(UPPER($O$23:$Q$40&amp;""),"⌢",""),"⌣",""),"⌵",""),"－",""),"-","")," ",""),"　","")=UPPER($E11&amp;"")))+SUMPRODUCT(--(SUBSTITUTE(SUBSTITUTE(SUBSTITUTE(SUBSTITUTE(SUBSTITUTE(SUBSTITUTE(SUBSTITUTE(UPPER($O$23:$Q$40&amp;""),"⌢",""),"⌣",""),"⌵",""),"－",""),"-","")," ",""),"　","")=UPPER($E11&amp;"")&amp;"DP"))*2+SUMPRODUCT(--(SUBSTITUTE(SUBSTITUTE(SUBSTITUTE(SUBSTITUTE(SUBSTITUTE(SUBSTITUTE(SUBSTITUTE(UPPER($O$23:$Q$40&amp;""),"⌢",""),"⌣",""),"⌵",""),"－",""),"-","")," ",""),"　","")="DP"&amp;UPPER($E11&amp;"")))*2+SUMPRODUCT(--(SUBSTITUTE(SUBSTITUTE(SUBSTITUTE(SUBSTITUTE(SUBSTITUTE(SUBSTITUTE(SUBSTITUTE(UPPER($O$23:$Q$40&amp;""),"⌢",""),"⌣",""),"⌵",""),"－",""),"-","")," ",""),"　","")=UPPER($E11&amp;"")&amp;"TP"))*3+SUMPRODUCT(--(SUBSTITUTE(SUBSTITUTE(SUBSTITUTE(SUBSTITUTE(SUBSTITUTE(SUBSTITUTE(SUBSTITUTE(UPPER($O$23:$Q$40&amp;""),"⌢",""),"⌣",""),"⌵",""),"－",""),"-","")," ",""),"　","")="TP"&amp;UPPER($E11&amp;"")))*3+SUMPRODUCT(--(SUBSTITUTE(SUBSTITUTE(SUBSTITUTE(SUBSTITUTE(SUBSTITUTE(SUBSTITUTE(SUBSTITUTE(UPPER($S$23:$U$40&amp;""),"⌢",""),"⌣",""),"⌵",""),"－",""),"-","")," ",""),"　","")=UPPER($E11&amp;"")))+SUMPRODUCT(--(SUBSTITUTE(SUBSTITUTE(SUBSTITUTE(SUBSTITUTE(SUBSTITUTE(SUBSTITUTE(SUBSTITUTE(UPPER($S$23:$U$40&amp;""),"⌢",""),"⌣",""),"⌵",""),"－",""),"-","")," ",""),"　","")=UPPER($E11&amp;"")&amp;"DP"))*2+SUMPRODUCT(--(SUBSTITUTE(SUBSTITUTE(SUBSTITUTE(SUBSTITUTE(SUBSTITUTE(SUBSTITUTE(SUBSTITUTE(UPPER($S$23:$U$40&amp;""),"⌢",""),"⌣",""),"⌵",""),"－",""),"-","")," ",""),"　","")="DP"&amp;UPPER($E11&amp;"")))*2+SUMPRODUCT(--(SUBSTITUTE(SUBSTITUTE(SUBSTITUTE(SUBSTITUTE(SUBSTITUTE(SUBSTITUTE(SUBSTITUTE(UPPER($S$23:$U$40&amp;""),"⌢",""),"⌣",""),"⌵",""),"－",""),"-","")," ",""),"　","")=UPPER($E11&amp;"")&amp;"TP"))*3+SUMPRODUCT(--(SUBSTITUTE(SUBSTITUTE(SUBSTITUTE(SUBSTITUTE(SUBSTITUTE(SUBSTITUTE(SUBSTITUTE(UPPER($S$23:$U$40&amp;""),"⌢",""),"⌣",""),"⌵",""),"－",""),"-","")," ",""),"　","")="TP"&amp;UPPER($E11&amp;"")))*3+SUMPRODUCT(--(SUBSTITUTE(SUBSTITUTE(SUBSTITUTE(SUBSTITUTE(SUBSTITUTE(SUBSTITUTE(SUBSTITUTE(UPPER($W$23:$Y$40&amp;""),"⌢",""),"⌣",""),"⌵",""),"－",""),"-","")," ",""),"　","")=UPPER($E11&amp;"")))+SUMPRODUCT(--(SUBSTITUTE(SUBSTITUTE(SUBSTITUTE(SUBSTITUTE(SUBSTITUTE(SUBSTITUTE(SUBSTITUTE(UPPER($W$23:$Y$40&amp;""),"⌢",""),"⌣",""),"⌵",""),"－",""),"-","")," ",""),"　","")=UPPER($E11&amp;"")&amp;"DP"))*2+SUMPRODUCT(--(SUBSTITUTE(SUBSTITUTE(SUBSTITUTE(SUBSTITUTE(SUBSTITUTE(SUBSTITUTE(SUBSTITUTE(UPPER($W$23:$Y$40&amp;""),"⌢",""),"⌣",""),"⌵",""),"－",""),"-","")," ",""),"　","")="DP"&amp;UPPER($E11&amp;"")))*2+SUMPRODUCT(--(SUBSTITUTE(SUBSTITUTE(SUBSTITUTE(SUBSTITUTE(SUBSTITUTE(SUBSTITUTE(SUBSTITUTE(UPPER($W$23:$Y$40&amp;""),"⌢",""),"⌣",""),"⌵",""),"－",""),"-","")," ",""),"　","")=UPPER($E11&amp;"")&amp;"TP"))*3+SUMPRODUCT(--(SUBSTITUTE(SUBSTITUTE(SUBSTITUTE(SUBSTITUTE(SUBSTITUTE(SUBSTITUTE(SUBSTITUTE(UPPER($W$23:$Y$40&amp;""),"⌢",""),"⌣",""),"⌵",""),"－",""),"-","")," ",""),"　","")="TP"&amp;UPPER($E11&amp;"")))*3+SUMPRODUCT(--(SUBSTITUTE(SUBSTITUTE(SUBSTITUTE(SUBSTITUTE(SUBSTITUTE(SUBSTITUTE(SUBSTITUTE(UPPER($AA$23:$AC$40&amp;""),"⌢",""),"⌣",""),"⌵",""),"－",""),"-","")," ",""),"　","")=UPPER($E11&amp;"")))+SUMPRODUCT(--(SUBSTITUTE(SUBSTITUTE(SUBSTITUTE(SUBSTITUTE(SUBSTITUTE(SUBSTITUTE(SUBSTITUTE(UPPER($AA$23:$AC$40&amp;""),"⌢",""),"⌣",""),"⌵",""),"－",""),"-","")," ",""),"　","")=UPPER($E11&amp;"")&amp;"DP"))*2+SUMPRODUCT(--(SUBSTITUTE(SUBSTITUTE(SUBSTITUTE(SUBSTITUTE(SUBSTITUTE(SUBSTITUTE(SUBSTITUTE(UPPER($AA$23:$AC$40&amp;""),"⌢",""),"⌣",""),"⌵",""),"－",""),"-","")," ",""),"　","")="DP"&amp;UPPER($E11&amp;"")))*2+SUMPRODUCT(--(SUBSTITUTE(SUBSTITUTE(SUBSTITUTE(SUBSTITUTE(SUBSTITUTE(SUBSTITUTE(SUBSTITUTE(UPPER($AA$23:$AC$40&amp;""),"⌢",""),"⌣",""),"⌵",""),"－",""),"-","")," ",""),"　","")=UPPER($E11&amp;"")&amp;"TP"))*3+SUMPRODUCT(--(SUBSTITUTE(SUBSTITUTE(SUBSTITUTE(SUBSTITUTE(SUBSTITUTE(SUBSTITUTE(SUBSTITUTE(UPPER($AA$23:$AC$40&amp;""),"⌢",""),"⌣",""),"⌵",""),"－",""),"-","")," ",""),"　","")="TP"&amp;UPPER($E11&amp;"")))*3+SUMPRODUCT(--(SUBSTITUTE(SUBSTITUTE(SUBSTITUTE(SUBSTITUTE(SUBSTITUTE(SUBSTITUTE(SUBSTITUTE(UPPER($AE$23:$AG$40&amp;""),"⌢",""),"⌣",""),"⌵",""),"－",""),"-","")," ",""),"　","")=UPPER($E11&amp;"")))+SUMPRODUCT(--(SUBSTITUTE(SUBSTITUTE(SUBSTITUTE(SUBSTITUTE(SUBSTITUTE(SUBSTITUTE(SUBSTITUTE(UPPER($AE$23:$AG$40&amp;""),"⌢",""),"⌣",""),"⌵",""),"－",""),"-","")," ",""),"　","")=UPPER($E11&amp;"")&amp;"DP"))*2+SUMPRODUCT(--(SUBSTITUTE(SUBSTITUTE(SUBSTITUTE(SUBSTITUTE(SUBSTITUTE(SUBSTITUTE(SUBSTITUTE(UPPER($AE$23:$AG$40&amp;""),"⌢",""),"⌣",""),"⌵",""),"－",""),"-","")," ",""),"　","")="DP"&amp;UPPER($E11&amp;"")))*2+SUMPRODUCT(--(SUBSTITUTE(SUBSTITUTE(SUBSTITUTE(SUBSTITUTE(SUBSTITUTE(SUBSTITUTE(SUBSTITUTE(UPPER($AE$23:$AG$40&amp;""),"⌢",""),"⌣",""),"⌵",""),"－",""),"-","")," ",""),"　","")=UPPER($E11&amp;"")&amp;"TP"))*3+SUMPRODUCT(--(SUBSTITUTE(SUBSTITUTE(SUBSTITUTE(SUBSTITUTE(SUBSTITUTE(SUBSTITUTE(SUBSTITUTE(UPPER($AE$23:$AG$40&amp;""),"⌢",""),"⌣",""),"⌵",""),"－",""),"-","")," ",""),"　","")="TP"&amp;UPPER($E11&amp;"")))*3)</f>
        <v>0</v>
      </c>
      <c r="B11" s="52"/>
      <c r="C11" s="58"/>
      <c r="D11" s="276"/>
      <c r="E11" s="61"/>
      <c r="F11" s="49"/>
      <c r="G11" s="23"/>
      <c r="H11" s="4"/>
      <c r="I11" s="7"/>
      <c r="J11" s="8"/>
      <c r="K11" s="23"/>
      <c r="L11" s="4"/>
      <c r="M11" s="7"/>
      <c r="N11" s="246"/>
      <c r="O11" s="23"/>
      <c r="P11" s="4"/>
      <c r="Q11" s="7"/>
      <c r="R11" s="8"/>
      <c r="S11" s="23"/>
      <c r="T11" s="4"/>
      <c r="U11" s="7"/>
      <c r="V11" s="8"/>
      <c r="W11" s="23"/>
      <c r="X11" s="4"/>
      <c r="Y11" s="7"/>
      <c r="Z11" s="8"/>
      <c r="AA11" s="23"/>
      <c r="AB11" s="4"/>
      <c r="AC11" s="7"/>
      <c r="AD11" s="8"/>
      <c r="AE11" s="4"/>
      <c r="AF11" s="4"/>
      <c r="AG11" s="7"/>
      <c r="AH11" s="8"/>
      <c r="AI11" s="44">
        <f t="shared" si="2"/>
        <v>0</v>
      </c>
      <c r="AJ11" s="44">
        <f>SUMPRODUCT(--(SUBSTITUTE(SUBSTITUTE(SUBSTITUTE(SUBSTITUTE(SUBSTITUTE(SUBSTITUTE(SUBSTITUTE(UPPER(G11:AG11&amp;""),"⌢",""),"⌣",""),"⌵",""),"－",""),"-","")," ",""),"　","")="R"))+SUMPRODUCT(--(SUBSTITUTE(SUBSTITUTE(SUBSTITUTE(SUBSTITUTE(SUBSTITUTE(SUBSTITUTE(SUBSTITUTE(UPPER(G11:AG11&amp;""),"⌢",""),"⌣",""),"⌵",""),"－",""),"-","")," ",""),"　","")="HR"))*2</f>
        <v>0</v>
      </c>
      <c r="AK11" s="44">
        <f t="shared" si="4"/>
        <v>0</v>
      </c>
      <c r="AL11" s="44">
        <f>$A11</f>
        <v>0</v>
      </c>
      <c r="AM11" s="66" t="s">
        <v>118</v>
      </c>
      <c r="AO11" s="52"/>
      <c r="AP11" s="73"/>
      <c r="AQ11" s="52">
        <f>SUMIF($F$3:$F$20,AP11,$AI$3:$AI$20)+SUMIF($F$3:$F$20,AP11&amp;" DF",$AI$3:$AI$20)+SUMIF($F$3:$F$20,AP11&amp;"DF",$AI$3:$AI$20)</f>
        <v>0</v>
      </c>
      <c r="AR11" s="73">
        <f>SUMIF($F$3:$F$20,AP11,$AJ$3:$AJ$20)+SUMIF($F$3:$F$20,AP11&amp;" DF",$AJ$3:$AJ$20)+SUMIF($F$3:$F$20,AP11&amp;"DF",$AJ$3:$AJ$20)</f>
        <v>0</v>
      </c>
      <c r="AS11" s="73">
        <f>SUMIF($F$3:$F$20,AP11,$AK$3:$AK$20)+SUMIF($F$3:$F$20,AP11&amp;" DF",$AK$3:$AK$20)+SUMIF($F$3:$F$20,AP11&amp;"DF",$AK$3:$AK$20)</f>
        <v>0</v>
      </c>
      <c r="AT11" s="73">
        <f>SUMIF($F$3:$F$20,AP11,$AL$3:$AL$20)+SUMIF($F$3:$F$20,AP11&amp;" DF",$AL$3:$AL$20)+SUMIF($F$3:$F$20,AP11&amp;"DF",$AL$3:$AL$20)</f>
        <v>0</v>
      </c>
    </row>
    <row r="12" spans="1:54" ht="15" customHeight="1">
      <c r="A12" s="52">
        <f>IF($E12="",0,SUMPRODUCT(--(SUBSTITUTE(SUBSTITUTE(SUBSTITUTE(SUBSTITUTE(SUBSTITUTE(SUBSTITUTE(SUBSTITUTE(UPPER($G$23:$I$40&amp;""),"⌢",""),"⌣",""),"⌵",""),"－",""),"-","")," ",""),"　","")=UPPER($E12&amp;"")))+SUMPRODUCT(--(SUBSTITUTE(SUBSTITUTE(SUBSTITUTE(SUBSTITUTE(SUBSTITUTE(SUBSTITUTE(SUBSTITUTE(UPPER($G$23:$I$40&amp;""),"⌢",""),"⌣",""),"⌵",""),"－",""),"-","")," ",""),"　","")=UPPER($E12&amp;"")&amp;"DP"))*2+SUMPRODUCT(--(SUBSTITUTE(SUBSTITUTE(SUBSTITUTE(SUBSTITUTE(SUBSTITUTE(SUBSTITUTE(SUBSTITUTE(UPPER($G$23:$I$40&amp;""),"⌢",""),"⌣",""),"⌵",""),"－",""),"-","")," ",""),"　","")="DP"&amp;UPPER($E12&amp;"")))*2+SUMPRODUCT(--(SUBSTITUTE(SUBSTITUTE(SUBSTITUTE(SUBSTITUTE(SUBSTITUTE(SUBSTITUTE(SUBSTITUTE(UPPER($G$23:$I$40&amp;""),"⌢",""),"⌣",""),"⌵",""),"－",""),"-","")," ",""),"　","")=UPPER($E12&amp;"")&amp;"TP"))*3+SUMPRODUCT(--(SUBSTITUTE(SUBSTITUTE(SUBSTITUTE(SUBSTITUTE(SUBSTITUTE(SUBSTITUTE(SUBSTITUTE(UPPER($G$23:$I$40&amp;""),"⌢",""),"⌣",""),"⌵",""),"－",""),"-","")," ",""),"　","")="TP"&amp;UPPER($E12&amp;"")))*3+SUMPRODUCT(--(SUBSTITUTE(SUBSTITUTE(SUBSTITUTE(SUBSTITUTE(SUBSTITUTE(SUBSTITUTE(SUBSTITUTE(UPPER($K$23:$M$40&amp;""),"⌢",""),"⌣",""),"⌵",""),"－",""),"-","")," ",""),"　","")=UPPER($E12&amp;"")))+SUMPRODUCT(--(SUBSTITUTE(SUBSTITUTE(SUBSTITUTE(SUBSTITUTE(SUBSTITUTE(SUBSTITUTE(SUBSTITUTE(UPPER($K$23:$M$40&amp;""),"⌢",""),"⌣",""),"⌵",""),"－",""),"-","")," ",""),"　","")=UPPER($E12&amp;"")&amp;"DP"))*2+SUMPRODUCT(--(SUBSTITUTE(SUBSTITUTE(SUBSTITUTE(SUBSTITUTE(SUBSTITUTE(SUBSTITUTE(SUBSTITUTE(UPPER($K$23:$M$40&amp;""),"⌢",""),"⌣",""),"⌵",""),"－",""),"-","")," ",""),"　","")="DP"&amp;UPPER($E12&amp;"")))*2+SUMPRODUCT(--(SUBSTITUTE(SUBSTITUTE(SUBSTITUTE(SUBSTITUTE(SUBSTITUTE(SUBSTITUTE(SUBSTITUTE(UPPER($K$23:$M$40&amp;""),"⌢",""),"⌣",""),"⌵",""),"－",""),"-","")," ",""),"　","")=UPPER($E12&amp;"")&amp;"TP"))*3+SUMPRODUCT(--(SUBSTITUTE(SUBSTITUTE(SUBSTITUTE(SUBSTITUTE(SUBSTITUTE(SUBSTITUTE(SUBSTITUTE(UPPER($K$23:$M$40&amp;""),"⌢",""),"⌣",""),"⌵",""),"－",""),"-","")," ",""),"　","")="TP"&amp;UPPER($E12&amp;"")))*3+SUMPRODUCT(--(SUBSTITUTE(SUBSTITUTE(SUBSTITUTE(SUBSTITUTE(SUBSTITUTE(SUBSTITUTE(SUBSTITUTE(UPPER($O$23:$Q$40&amp;""),"⌢",""),"⌣",""),"⌵",""),"－",""),"-","")," ",""),"　","")=UPPER($E12&amp;"")))+SUMPRODUCT(--(SUBSTITUTE(SUBSTITUTE(SUBSTITUTE(SUBSTITUTE(SUBSTITUTE(SUBSTITUTE(SUBSTITUTE(UPPER($O$23:$Q$40&amp;""),"⌢",""),"⌣",""),"⌵",""),"－",""),"-","")," ",""),"　","")=UPPER($E12&amp;"")&amp;"DP"))*2+SUMPRODUCT(--(SUBSTITUTE(SUBSTITUTE(SUBSTITUTE(SUBSTITUTE(SUBSTITUTE(SUBSTITUTE(SUBSTITUTE(UPPER($O$23:$Q$40&amp;""),"⌢",""),"⌣",""),"⌵",""),"－",""),"-","")," ",""),"　","")="DP"&amp;UPPER($E12&amp;"")))*2+SUMPRODUCT(--(SUBSTITUTE(SUBSTITUTE(SUBSTITUTE(SUBSTITUTE(SUBSTITUTE(SUBSTITUTE(SUBSTITUTE(UPPER($O$23:$Q$40&amp;""),"⌢",""),"⌣",""),"⌵",""),"－",""),"-","")," ",""),"　","")=UPPER($E12&amp;"")&amp;"TP"))*3+SUMPRODUCT(--(SUBSTITUTE(SUBSTITUTE(SUBSTITUTE(SUBSTITUTE(SUBSTITUTE(SUBSTITUTE(SUBSTITUTE(UPPER($O$23:$Q$40&amp;""),"⌢",""),"⌣",""),"⌵",""),"－",""),"-","")," ",""),"　","")="TP"&amp;UPPER($E12&amp;"")))*3+SUMPRODUCT(--(SUBSTITUTE(SUBSTITUTE(SUBSTITUTE(SUBSTITUTE(SUBSTITUTE(SUBSTITUTE(SUBSTITUTE(UPPER($S$23:$U$40&amp;""),"⌢",""),"⌣",""),"⌵",""),"－",""),"-","")," ",""),"　","")=UPPER($E12&amp;"")))+SUMPRODUCT(--(SUBSTITUTE(SUBSTITUTE(SUBSTITUTE(SUBSTITUTE(SUBSTITUTE(SUBSTITUTE(SUBSTITUTE(UPPER($S$23:$U$40&amp;""),"⌢",""),"⌣",""),"⌵",""),"－",""),"-","")," ",""),"　","")=UPPER($E12&amp;"")&amp;"DP"))*2+SUMPRODUCT(--(SUBSTITUTE(SUBSTITUTE(SUBSTITUTE(SUBSTITUTE(SUBSTITUTE(SUBSTITUTE(SUBSTITUTE(UPPER($S$23:$U$40&amp;""),"⌢",""),"⌣",""),"⌵",""),"－",""),"-","")," ",""),"　","")="DP"&amp;UPPER($E12&amp;"")))*2+SUMPRODUCT(--(SUBSTITUTE(SUBSTITUTE(SUBSTITUTE(SUBSTITUTE(SUBSTITUTE(SUBSTITUTE(SUBSTITUTE(UPPER($S$23:$U$40&amp;""),"⌢",""),"⌣",""),"⌵",""),"－",""),"-","")," ",""),"　","")=UPPER($E12&amp;"")&amp;"TP"))*3+SUMPRODUCT(--(SUBSTITUTE(SUBSTITUTE(SUBSTITUTE(SUBSTITUTE(SUBSTITUTE(SUBSTITUTE(SUBSTITUTE(UPPER($S$23:$U$40&amp;""),"⌢",""),"⌣",""),"⌵",""),"－",""),"-","")," ",""),"　","")="TP"&amp;UPPER($E12&amp;"")))*3+SUMPRODUCT(--(SUBSTITUTE(SUBSTITUTE(SUBSTITUTE(SUBSTITUTE(SUBSTITUTE(SUBSTITUTE(SUBSTITUTE(UPPER($W$23:$Y$40&amp;""),"⌢",""),"⌣",""),"⌵",""),"－",""),"-","")," ",""),"　","")=UPPER($E12&amp;"")))+SUMPRODUCT(--(SUBSTITUTE(SUBSTITUTE(SUBSTITUTE(SUBSTITUTE(SUBSTITUTE(SUBSTITUTE(SUBSTITUTE(UPPER($W$23:$Y$40&amp;""),"⌢",""),"⌣",""),"⌵",""),"－",""),"-","")," ",""),"　","")=UPPER($E12&amp;"")&amp;"DP"))*2+SUMPRODUCT(--(SUBSTITUTE(SUBSTITUTE(SUBSTITUTE(SUBSTITUTE(SUBSTITUTE(SUBSTITUTE(SUBSTITUTE(UPPER($W$23:$Y$40&amp;""),"⌢",""),"⌣",""),"⌵",""),"－",""),"-","")," ",""),"　","")="DP"&amp;UPPER($E12&amp;"")))*2+SUMPRODUCT(--(SUBSTITUTE(SUBSTITUTE(SUBSTITUTE(SUBSTITUTE(SUBSTITUTE(SUBSTITUTE(SUBSTITUTE(UPPER($W$23:$Y$40&amp;""),"⌢",""),"⌣",""),"⌵",""),"－",""),"-","")," ",""),"　","")=UPPER($E12&amp;"")&amp;"TP"))*3+SUMPRODUCT(--(SUBSTITUTE(SUBSTITUTE(SUBSTITUTE(SUBSTITUTE(SUBSTITUTE(SUBSTITUTE(SUBSTITUTE(UPPER($W$23:$Y$40&amp;""),"⌢",""),"⌣",""),"⌵",""),"－",""),"-","")," ",""),"　","")="TP"&amp;UPPER($E12&amp;"")))*3+SUMPRODUCT(--(SUBSTITUTE(SUBSTITUTE(SUBSTITUTE(SUBSTITUTE(SUBSTITUTE(SUBSTITUTE(SUBSTITUTE(UPPER($AA$23:$AC$40&amp;""),"⌢",""),"⌣",""),"⌵",""),"－",""),"-","")," ",""),"　","")=UPPER($E12&amp;"")))+SUMPRODUCT(--(SUBSTITUTE(SUBSTITUTE(SUBSTITUTE(SUBSTITUTE(SUBSTITUTE(SUBSTITUTE(SUBSTITUTE(UPPER($AA$23:$AC$40&amp;""),"⌢",""),"⌣",""),"⌵",""),"－",""),"-","")," ",""),"　","")=UPPER($E12&amp;"")&amp;"DP"))*2+SUMPRODUCT(--(SUBSTITUTE(SUBSTITUTE(SUBSTITUTE(SUBSTITUTE(SUBSTITUTE(SUBSTITUTE(SUBSTITUTE(UPPER($AA$23:$AC$40&amp;""),"⌢",""),"⌣",""),"⌵",""),"－",""),"-","")," ",""),"　","")="DP"&amp;UPPER($E12&amp;"")))*2+SUMPRODUCT(--(SUBSTITUTE(SUBSTITUTE(SUBSTITUTE(SUBSTITUTE(SUBSTITUTE(SUBSTITUTE(SUBSTITUTE(UPPER($AA$23:$AC$40&amp;""),"⌢",""),"⌣",""),"⌵",""),"－",""),"-","")," ",""),"　","")=UPPER($E12&amp;"")&amp;"TP"))*3+SUMPRODUCT(--(SUBSTITUTE(SUBSTITUTE(SUBSTITUTE(SUBSTITUTE(SUBSTITUTE(SUBSTITUTE(SUBSTITUTE(UPPER($AA$23:$AC$40&amp;""),"⌢",""),"⌣",""),"⌵",""),"－",""),"-","")," ",""),"　","")="TP"&amp;UPPER($E12&amp;"")))*3+SUMPRODUCT(--(SUBSTITUTE(SUBSTITUTE(SUBSTITUTE(SUBSTITUTE(SUBSTITUTE(SUBSTITUTE(SUBSTITUTE(UPPER($AE$23:$AG$40&amp;""),"⌢",""),"⌣",""),"⌵",""),"－",""),"-","")," ",""),"　","")=UPPER($E12&amp;"")))+SUMPRODUCT(--(SUBSTITUTE(SUBSTITUTE(SUBSTITUTE(SUBSTITUTE(SUBSTITUTE(SUBSTITUTE(SUBSTITUTE(UPPER($AE$23:$AG$40&amp;""),"⌢",""),"⌣",""),"⌵",""),"－",""),"-","")," ",""),"　","")=UPPER($E12&amp;"")&amp;"DP"))*2+SUMPRODUCT(--(SUBSTITUTE(SUBSTITUTE(SUBSTITUTE(SUBSTITUTE(SUBSTITUTE(SUBSTITUTE(SUBSTITUTE(UPPER($AE$23:$AG$40&amp;""),"⌢",""),"⌣",""),"⌵",""),"－",""),"-","")," ",""),"　","")="DP"&amp;UPPER($E12&amp;"")))*2+SUMPRODUCT(--(SUBSTITUTE(SUBSTITUTE(SUBSTITUTE(SUBSTITUTE(SUBSTITUTE(SUBSTITUTE(SUBSTITUTE(UPPER($AE$23:$AG$40&amp;""),"⌢",""),"⌣",""),"⌵",""),"－",""),"-","")," ",""),"　","")=UPPER($E12&amp;"")&amp;"TP"))*3+SUMPRODUCT(--(SUBSTITUTE(SUBSTITUTE(SUBSTITUTE(SUBSTITUTE(SUBSTITUTE(SUBSTITUTE(SUBSTITUTE(UPPER($AE$23:$AG$40&amp;""),"⌢",""),"⌣",""),"⌵",""),"－",""),"-","")," ",""),"　","")="TP"&amp;UPPER($E12&amp;"")))*3)</f>
        <v>0</v>
      </c>
      <c r="B12" s="52"/>
      <c r="C12" s="58"/>
      <c r="D12" s="274">
        <v>4</v>
      </c>
      <c r="E12" s="61" t="s">
        <v>198</v>
      </c>
      <c r="F12" s="49" t="s">
        <v>62</v>
      </c>
      <c r="G12" s="24"/>
      <c r="H12" s="2"/>
      <c r="I12" s="5"/>
      <c r="J12" s="8"/>
      <c r="K12" s="24" t="inlineStr">
        <is>
          <t>R －</t>
        </is>
      </c>
      <c r="L12" s="2"/>
      <c r="M12" s="5"/>
      <c r="N12" s="8"/>
      <c r="O12" s="24" t="s">
        <v>204</v>
      </c>
      <c r="P12" s="2"/>
      <c r="Q12" s="5"/>
      <c r="R12" s="8"/>
      <c r="S12" s="24"/>
      <c r="T12" s="2" t="inlineStr">
        <is>
          <t>23 －</t>
        </is>
      </c>
      <c r="U12" s="5"/>
      <c r="V12" s="8"/>
      <c r="W12" s="24"/>
      <c r="X12" s="2"/>
      <c r="Y12" s="5"/>
      <c r="Z12" s="8"/>
      <c r="AA12" s="24" t="s">
        <v>204</v>
      </c>
      <c r="AB12" s="2"/>
      <c r="AC12" s="5"/>
      <c r="AD12" s="8"/>
      <c r="AE12" s="2"/>
      <c r="AF12" s="2"/>
      <c r="AG12" s="5"/>
      <c r="AH12" s="8"/>
      <c r="AI12" s="44">
        <f t="shared" si="2"/>
        <v>4</v>
      </c>
      <c r="AJ12" s="44">
        <f>SUMPRODUCT(--(SUBSTITUTE(SUBSTITUTE(SUBSTITUTE(SUBSTITUTE(SUBSTITUTE(SUBSTITUTE(SUBSTITUTE(UPPER(G12:AG12&amp;""),"⌢",""),"⌣",""),"⌵",""),"－",""),"-","")," ",""),"　","")="R"))+SUMPRODUCT(--(SUBSTITUTE(SUBSTITUTE(SUBSTITUTE(SUBSTITUTE(SUBSTITUTE(SUBSTITUTE(SUBSTITUTE(UPPER(G12:AG12&amp;""),"⌢",""),"⌣",""),"⌵",""),"－",""),"-","")," ",""),"　","")="HR"))*2</f>
        <v>1</v>
      </c>
      <c r="AK12" s="44">
        <f t="shared" si="4"/>
        <v>2</v>
      </c>
      <c r="AL12" s="44">
        <f>$A12</f>
        <v>0</v>
      </c>
      <c r="AM12" s="66"/>
      <c r="AO12" s="52"/>
      <c r="AP12" s="73"/>
      <c r="AQ12" s="52">
        <f>SUMIF($F$3:$F$20,AP12,$AI$3:$AI$20)+SUMIF($F$3:$F$20,AP12&amp;" DF",$AI$3:$AI$20)+SUMIF($F$3:$F$20,AP12&amp;"DF",$AI$3:$AI$20)</f>
        <v>0</v>
      </c>
      <c r="AR12" s="73">
        <f>SUMIF($F$3:$F$20,AP12,$AJ$3:$AJ$20)+SUMIF($F$3:$F$20,AP12&amp;" DF",$AJ$3:$AJ$20)+SUMIF($F$3:$F$20,AP12&amp;"DF",$AJ$3:$AJ$20)</f>
        <v>0</v>
      </c>
      <c r="AS12" s="73">
        <f>SUMIF($F$3:$F$20,AP12,$AK$3:$AK$20)+SUMIF($F$3:$F$20,AP12&amp;" DF",$AK$3:$AK$20)+SUMIF($F$3:$F$20,AP12&amp;"DF",$AK$3:$AK$20)</f>
        <v>0</v>
      </c>
      <c r="AT12" s="73">
        <f>SUMIF($F$3:$F$20,AP12,$AL$3:$AL$20)+SUMIF($F$3:$F$20,AP12&amp;" DF",$AL$3:$AL$20)+SUMIF($F$3:$F$20,AP12&amp;"DF",$AL$3:$AL$20)</f>
        <v>0</v>
      </c>
    </row>
    <row r="13" spans="1:54" ht="15" customHeight="1">
      <c r="A13" s="52">
        <f>IF($E13="",0,SUMPRODUCT(--(SUBSTITUTE(SUBSTITUTE(SUBSTITUTE(SUBSTITUTE(SUBSTITUTE(SUBSTITUTE(SUBSTITUTE(UPPER($G$23:$I$40&amp;""),"⌢",""),"⌣",""),"⌵",""),"－",""),"-","")," ",""),"　","")=UPPER($E13&amp;"")))+SUMPRODUCT(--(SUBSTITUTE(SUBSTITUTE(SUBSTITUTE(SUBSTITUTE(SUBSTITUTE(SUBSTITUTE(SUBSTITUTE(UPPER($G$23:$I$40&amp;""),"⌢",""),"⌣",""),"⌵",""),"－",""),"-","")," ",""),"　","")=UPPER($E13&amp;"")&amp;"DP"))*2+SUMPRODUCT(--(SUBSTITUTE(SUBSTITUTE(SUBSTITUTE(SUBSTITUTE(SUBSTITUTE(SUBSTITUTE(SUBSTITUTE(UPPER($G$23:$I$40&amp;""),"⌢",""),"⌣",""),"⌵",""),"－",""),"-","")," ",""),"　","")="DP"&amp;UPPER($E13&amp;"")))*2+SUMPRODUCT(--(SUBSTITUTE(SUBSTITUTE(SUBSTITUTE(SUBSTITUTE(SUBSTITUTE(SUBSTITUTE(SUBSTITUTE(UPPER($G$23:$I$40&amp;""),"⌢",""),"⌣",""),"⌵",""),"－",""),"-","")," ",""),"　","")=UPPER($E13&amp;"")&amp;"TP"))*3+SUMPRODUCT(--(SUBSTITUTE(SUBSTITUTE(SUBSTITUTE(SUBSTITUTE(SUBSTITUTE(SUBSTITUTE(SUBSTITUTE(UPPER($G$23:$I$40&amp;""),"⌢",""),"⌣",""),"⌵",""),"－",""),"-","")," ",""),"　","")="TP"&amp;UPPER($E13&amp;"")))*3+SUMPRODUCT(--(SUBSTITUTE(SUBSTITUTE(SUBSTITUTE(SUBSTITUTE(SUBSTITUTE(SUBSTITUTE(SUBSTITUTE(UPPER($K$23:$M$40&amp;""),"⌢",""),"⌣",""),"⌵",""),"－",""),"-","")," ",""),"　","")=UPPER($E13&amp;"")))+SUMPRODUCT(--(SUBSTITUTE(SUBSTITUTE(SUBSTITUTE(SUBSTITUTE(SUBSTITUTE(SUBSTITUTE(SUBSTITUTE(UPPER($K$23:$M$40&amp;""),"⌢",""),"⌣",""),"⌵",""),"－",""),"-","")," ",""),"　","")=UPPER($E13&amp;"")&amp;"DP"))*2+SUMPRODUCT(--(SUBSTITUTE(SUBSTITUTE(SUBSTITUTE(SUBSTITUTE(SUBSTITUTE(SUBSTITUTE(SUBSTITUTE(UPPER($K$23:$M$40&amp;""),"⌢",""),"⌣",""),"⌵",""),"－",""),"-","")," ",""),"　","")="DP"&amp;UPPER($E13&amp;"")))*2+SUMPRODUCT(--(SUBSTITUTE(SUBSTITUTE(SUBSTITUTE(SUBSTITUTE(SUBSTITUTE(SUBSTITUTE(SUBSTITUTE(UPPER($K$23:$M$40&amp;""),"⌢",""),"⌣",""),"⌵",""),"－",""),"-","")," ",""),"　","")=UPPER($E13&amp;"")&amp;"TP"))*3+SUMPRODUCT(--(SUBSTITUTE(SUBSTITUTE(SUBSTITUTE(SUBSTITUTE(SUBSTITUTE(SUBSTITUTE(SUBSTITUTE(UPPER($K$23:$M$40&amp;""),"⌢",""),"⌣",""),"⌵",""),"－",""),"-","")," ",""),"　","")="TP"&amp;UPPER($E13&amp;"")))*3+SUMPRODUCT(--(SUBSTITUTE(SUBSTITUTE(SUBSTITUTE(SUBSTITUTE(SUBSTITUTE(SUBSTITUTE(SUBSTITUTE(UPPER($O$23:$Q$40&amp;""),"⌢",""),"⌣",""),"⌵",""),"－",""),"-","")," ",""),"　","")=UPPER($E13&amp;"")))+SUMPRODUCT(--(SUBSTITUTE(SUBSTITUTE(SUBSTITUTE(SUBSTITUTE(SUBSTITUTE(SUBSTITUTE(SUBSTITUTE(UPPER($O$23:$Q$40&amp;""),"⌢",""),"⌣",""),"⌵",""),"－",""),"-","")," ",""),"　","")=UPPER($E13&amp;"")&amp;"DP"))*2+SUMPRODUCT(--(SUBSTITUTE(SUBSTITUTE(SUBSTITUTE(SUBSTITUTE(SUBSTITUTE(SUBSTITUTE(SUBSTITUTE(UPPER($O$23:$Q$40&amp;""),"⌢",""),"⌣",""),"⌵",""),"－",""),"-","")," ",""),"　","")="DP"&amp;UPPER($E13&amp;"")))*2+SUMPRODUCT(--(SUBSTITUTE(SUBSTITUTE(SUBSTITUTE(SUBSTITUTE(SUBSTITUTE(SUBSTITUTE(SUBSTITUTE(UPPER($O$23:$Q$40&amp;""),"⌢",""),"⌣",""),"⌵",""),"－",""),"-","")," ",""),"　","")=UPPER($E13&amp;"")&amp;"TP"))*3+SUMPRODUCT(--(SUBSTITUTE(SUBSTITUTE(SUBSTITUTE(SUBSTITUTE(SUBSTITUTE(SUBSTITUTE(SUBSTITUTE(UPPER($O$23:$Q$40&amp;""),"⌢",""),"⌣",""),"⌵",""),"－",""),"-","")," ",""),"　","")="TP"&amp;UPPER($E13&amp;"")))*3+SUMPRODUCT(--(SUBSTITUTE(SUBSTITUTE(SUBSTITUTE(SUBSTITUTE(SUBSTITUTE(SUBSTITUTE(SUBSTITUTE(UPPER($S$23:$U$40&amp;""),"⌢",""),"⌣",""),"⌵",""),"－",""),"-","")," ",""),"　","")=UPPER($E13&amp;"")))+SUMPRODUCT(--(SUBSTITUTE(SUBSTITUTE(SUBSTITUTE(SUBSTITUTE(SUBSTITUTE(SUBSTITUTE(SUBSTITUTE(UPPER($S$23:$U$40&amp;""),"⌢",""),"⌣",""),"⌵",""),"－",""),"-","")," ",""),"　","")=UPPER($E13&amp;"")&amp;"DP"))*2+SUMPRODUCT(--(SUBSTITUTE(SUBSTITUTE(SUBSTITUTE(SUBSTITUTE(SUBSTITUTE(SUBSTITUTE(SUBSTITUTE(UPPER($S$23:$U$40&amp;""),"⌢",""),"⌣",""),"⌵",""),"－",""),"-","")," ",""),"　","")="DP"&amp;UPPER($E13&amp;"")))*2+SUMPRODUCT(--(SUBSTITUTE(SUBSTITUTE(SUBSTITUTE(SUBSTITUTE(SUBSTITUTE(SUBSTITUTE(SUBSTITUTE(UPPER($S$23:$U$40&amp;""),"⌢",""),"⌣",""),"⌵",""),"－",""),"-","")," ",""),"　","")=UPPER($E13&amp;"")&amp;"TP"))*3+SUMPRODUCT(--(SUBSTITUTE(SUBSTITUTE(SUBSTITUTE(SUBSTITUTE(SUBSTITUTE(SUBSTITUTE(SUBSTITUTE(UPPER($S$23:$U$40&amp;""),"⌢",""),"⌣",""),"⌵",""),"－",""),"-","")," ",""),"　","")="TP"&amp;UPPER($E13&amp;"")))*3+SUMPRODUCT(--(SUBSTITUTE(SUBSTITUTE(SUBSTITUTE(SUBSTITUTE(SUBSTITUTE(SUBSTITUTE(SUBSTITUTE(UPPER($W$23:$Y$40&amp;""),"⌢",""),"⌣",""),"⌵",""),"－",""),"-","")," ",""),"　","")=UPPER($E13&amp;"")))+SUMPRODUCT(--(SUBSTITUTE(SUBSTITUTE(SUBSTITUTE(SUBSTITUTE(SUBSTITUTE(SUBSTITUTE(SUBSTITUTE(UPPER($W$23:$Y$40&amp;""),"⌢",""),"⌣",""),"⌵",""),"－",""),"-","")," ",""),"　","")=UPPER($E13&amp;"")&amp;"DP"))*2+SUMPRODUCT(--(SUBSTITUTE(SUBSTITUTE(SUBSTITUTE(SUBSTITUTE(SUBSTITUTE(SUBSTITUTE(SUBSTITUTE(UPPER($W$23:$Y$40&amp;""),"⌢",""),"⌣",""),"⌵",""),"－",""),"-","")," ",""),"　","")="DP"&amp;UPPER($E13&amp;"")))*2+SUMPRODUCT(--(SUBSTITUTE(SUBSTITUTE(SUBSTITUTE(SUBSTITUTE(SUBSTITUTE(SUBSTITUTE(SUBSTITUTE(UPPER($W$23:$Y$40&amp;""),"⌢",""),"⌣",""),"⌵",""),"－",""),"-","")," ",""),"　","")=UPPER($E13&amp;"")&amp;"TP"))*3+SUMPRODUCT(--(SUBSTITUTE(SUBSTITUTE(SUBSTITUTE(SUBSTITUTE(SUBSTITUTE(SUBSTITUTE(SUBSTITUTE(UPPER($W$23:$Y$40&amp;""),"⌢",""),"⌣",""),"⌵",""),"－",""),"-","")," ",""),"　","")="TP"&amp;UPPER($E13&amp;"")))*3+SUMPRODUCT(--(SUBSTITUTE(SUBSTITUTE(SUBSTITUTE(SUBSTITUTE(SUBSTITUTE(SUBSTITUTE(SUBSTITUTE(UPPER($AA$23:$AC$40&amp;""),"⌢",""),"⌣",""),"⌵",""),"－",""),"-","")," ",""),"　","")=UPPER($E13&amp;"")))+SUMPRODUCT(--(SUBSTITUTE(SUBSTITUTE(SUBSTITUTE(SUBSTITUTE(SUBSTITUTE(SUBSTITUTE(SUBSTITUTE(UPPER($AA$23:$AC$40&amp;""),"⌢",""),"⌣",""),"⌵",""),"－",""),"-","")," ",""),"　","")=UPPER($E13&amp;"")&amp;"DP"))*2+SUMPRODUCT(--(SUBSTITUTE(SUBSTITUTE(SUBSTITUTE(SUBSTITUTE(SUBSTITUTE(SUBSTITUTE(SUBSTITUTE(UPPER($AA$23:$AC$40&amp;""),"⌢",""),"⌣",""),"⌵",""),"－",""),"-","")," ",""),"　","")="DP"&amp;UPPER($E13&amp;"")))*2+SUMPRODUCT(--(SUBSTITUTE(SUBSTITUTE(SUBSTITUTE(SUBSTITUTE(SUBSTITUTE(SUBSTITUTE(SUBSTITUTE(UPPER($AA$23:$AC$40&amp;""),"⌢",""),"⌣",""),"⌵",""),"－",""),"-","")," ",""),"　","")=UPPER($E13&amp;"")&amp;"TP"))*3+SUMPRODUCT(--(SUBSTITUTE(SUBSTITUTE(SUBSTITUTE(SUBSTITUTE(SUBSTITUTE(SUBSTITUTE(SUBSTITUTE(UPPER($AA$23:$AC$40&amp;""),"⌢",""),"⌣",""),"⌵",""),"－",""),"-","")," ",""),"　","")="TP"&amp;UPPER($E13&amp;"")))*3+SUMPRODUCT(--(SUBSTITUTE(SUBSTITUTE(SUBSTITUTE(SUBSTITUTE(SUBSTITUTE(SUBSTITUTE(SUBSTITUTE(UPPER($AE$23:$AG$40&amp;""),"⌢",""),"⌣",""),"⌵",""),"－",""),"-","")," ",""),"　","")=UPPER($E13&amp;"")))+SUMPRODUCT(--(SUBSTITUTE(SUBSTITUTE(SUBSTITUTE(SUBSTITUTE(SUBSTITUTE(SUBSTITUTE(SUBSTITUTE(UPPER($AE$23:$AG$40&amp;""),"⌢",""),"⌣",""),"⌵",""),"－",""),"-","")," ",""),"　","")=UPPER($E13&amp;"")&amp;"DP"))*2+SUMPRODUCT(--(SUBSTITUTE(SUBSTITUTE(SUBSTITUTE(SUBSTITUTE(SUBSTITUTE(SUBSTITUTE(SUBSTITUTE(UPPER($AE$23:$AG$40&amp;""),"⌢",""),"⌣",""),"⌵",""),"－",""),"-","")," ",""),"　","")="DP"&amp;UPPER($E13&amp;"")))*2+SUMPRODUCT(--(SUBSTITUTE(SUBSTITUTE(SUBSTITUTE(SUBSTITUTE(SUBSTITUTE(SUBSTITUTE(SUBSTITUTE(UPPER($AE$23:$AG$40&amp;""),"⌢",""),"⌣",""),"⌵",""),"－",""),"-","")," ",""),"　","")=UPPER($E13&amp;"")&amp;"TP"))*3+SUMPRODUCT(--(SUBSTITUTE(SUBSTITUTE(SUBSTITUTE(SUBSTITUTE(SUBSTITUTE(SUBSTITUTE(SUBSTITUTE(UPPER($AE$23:$AG$40&amp;""),"⌢",""),"⌣",""),"⌵",""),"－",""),"-","")," ",""),"　","")="TP"&amp;UPPER($E13&amp;"")))*3)</f>
        <v>0</v>
      </c>
      <c r="B13" s="52"/>
      <c r="C13" s="58"/>
      <c r="D13" s="275"/>
      <c r="E13" s="61"/>
      <c r="F13" s="49"/>
      <c r="G13" s="22"/>
      <c r="H13" s="3"/>
      <c r="I13" s="6"/>
      <c r="J13" s="8"/>
      <c r="K13" s="22"/>
      <c r="L13" s="3"/>
      <c r="M13" s="6"/>
      <c r="N13" s="8"/>
      <c r="O13" s="22"/>
      <c r="P13" s="3"/>
      <c r="Q13" s="6"/>
      <c r="R13" s="8"/>
      <c r="S13" s="22"/>
      <c r="T13" s="3"/>
      <c r="U13" s="6"/>
      <c r="V13" s="8"/>
      <c r="W13" s="22"/>
      <c r="X13" s="3"/>
      <c r="Y13" s="6"/>
      <c r="Z13" s="8"/>
      <c r="AA13" s="22"/>
      <c r="AB13" s="3"/>
      <c r="AC13" s="6"/>
      <c r="AD13" s="8"/>
      <c r="AE13" s="3"/>
      <c r="AF13" s="3"/>
      <c r="AG13" s="6"/>
      <c r="AH13" s="8"/>
      <c r="AI13" s="44">
        <f t="shared" si="2"/>
        <v>0</v>
      </c>
      <c r="AJ13" s="44">
        <f>SUMPRODUCT(--(SUBSTITUTE(SUBSTITUTE(SUBSTITUTE(SUBSTITUTE(SUBSTITUTE(SUBSTITUTE(SUBSTITUTE(UPPER(G13:AG13&amp;""),"⌢",""),"⌣",""),"⌵",""),"－",""),"-","")," ",""),"　","")="R"))+SUMPRODUCT(--(SUBSTITUTE(SUBSTITUTE(SUBSTITUTE(SUBSTITUTE(SUBSTITUTE(SUBSTITUTE(SUBSTITUTE(UPPER(G13:AG13&amp;""),"⌢",""),"⌣",""),"⌵",""),"－",""),"-","")," ",""),"　","")="HR"))*2</f>
        <v>0</v>
      </c>
      <c r="AK13" s="44">
        <f t="shared" si="4"/>
        <v>0</v>
      </c>
      <c r="AL13" s="44">
        <f>$A13</f>
        <v>0</v>
      </c>
      <c r="AM13" s="68"/>
      <c r="AO13" s="73"/>
      <c r="AP13" s="73"/>
      <c r="AQ13" s="52">
        <f>SUMIF($F$3:$F$20,AP13,$AI$3:$AI$20)+SUMIF($F$3:$F$20,AP13&amp;" DF",$AI$3:$AI$20)+SUMIF($F$3:$F$20,AP13&amp;"DF",$AI$3:$AI$20)</f>
        <v>0</v>
      </c>
      <c r="AR13" s="73">
        <f>SUMIF($F$3:$F$20,AP13,$AJ$3:$AJ$20)+SUMIF($F$3:$F$20,AP13&amp;" DF",$AJ$3:$AJ$20)+SUMIF($F$3:$F$20,AP13&amp;"DF",$AJ$3:$AJ$20)</f>
        <v>0</v>
      </c>
      <c r="AS13" s="73">
        <f>SUMIF($F$3:$F$20,AP13,$AK$3:$AK$20)+SUMIF($F$3:$F$20,AP13&amp;" DF",$AK$3:$AK$20)+SUMIF($F$3:$F$20,AP13&amp;"DF",$AK$3:$AK$20)</f>
        <v>0</v>
      </c>
      <c r="AT13" s="73">
        <f>SUMIF($F$3:$F$20,AP13,$AL$3:$AL$20)+SUMIF($F$3:$F$20,AP13&amp;" DF",$AL$3:$AL$20)+SUMIF($F$3:$F$20,AP13&amp;"DF",$AL$3:$AL$20)</f>
        <v>0</v>
      </c>
    </row>
    <row r="14" spans="1:54" ht="15" customHeight="1">
      <c r="A14" s="52">
        <f>IF($E14="",0,SUMPRODUCT(--(SUBSTITUTE(SUBSTITUTE(SUBSTITUTE(SUBSTITUTE(SUBSTITUTE(SUBSTITUTE(SUBSTITUTE(UPPER($G$23:$I$40&amp;""),"⌢",""),"⌣",""),"⌵",""),"－",""),"-","")," ",""),"　","")=UPPER($E14&amp;"")))+SUMPRODUCT(--(SUBSTITUTE(SUBSTITUTE(SUBSTITUTE(SUBSTITUTE(SUBSTITUTE(SUBSTITUTE(SUBSTITUTE(UPPER($G$23:$I$40&amp;""),"⌢",""),"⌣",""),"⌵",""),"－",""),"-","")," ",""),"　","")=UPPER($E14&amp;"")&amp;"DP"))*2+SUMPRODUCT(--(SUBSTITUTE(SUBSTITUTE(SUBSTITUTE(SUBSTITUTE(SUBSTITUTE(SUBSTITUTE(SUBSTITUTE(UPPER($G$23:$I$40&amp;""),"⌢",""),"⌣",""),"⌵",""),"－",""),"-","")," ",""),"　","")="DP"&amp;UPPER($E14&amp;"")))*2+SUMPRODUCT(--(SUBSTITUTE(SUBSTITUTE(SUBSTITUTE(SUBSTITUTE(SUBSTITUTE(SUBSTITUTE(SUBSTITUTE(UPPER($G$23:$I$40&amp;""),"⌢",""),"⌣",""),"⌵",""),"－",""),"-","")," ",""),"　","")=UPPER($E14&amp;"")&amp;"TP"))*3+SUMPRODUCT(--(SUBSTITUTE(SUBSTITUTE(SUBSTITUTE(SUBSTITUTE(SUBSTITUTE(SUBSTITUTE(SUBSTITUTE(UPPER($G$23:$I$40&amp;""),"⌢",""),"⌣",""),"⌵",""),"－",""),"-","")," ",""),"　","")="TP"&amp;UPPER($E14&amp;"")))*3+SUMPRODUCT(--(SUBSTITUTE(SUBSTITUTE(SUBSTITUTE(SUBSTITUTE(SUBSTITUTE(SUBSTITUTE(SUBSTITUTE(UPPER($K$23:$M$40&amp;""),"⌢",""),"⌣",""),"⌵",""),"－",""),"-","")," ",""),"　","")=UPPER($E14&amp;"")))+SUMPRODUCT(--(SUBSTITUTE(SUBSTITUTE(SUBSTITUTE(SUBSTITUTE(SUBSTITUTE(SUBSTITUTE(SUBSTITUTE(UPPER($K$23:$M$40&amp;""),"⌢",""),"⌣",""),"⌵",""),"－",""),"-","")," ",""),"　","")=UPPER($E14&amp;"")&amp;"DP"))*2+SUMPRODUCT(--(SUBSTITUTE(SUBSTITUTE(SUBSTITUTE(SUBSTITUTE(SUBSTITUTE(SUBSTITUTE(SUBSTITUTE(UPPER($K$23:$M$40&amp;""),"⌢",""),"⌣",""),"⌵",""),"－",""),"-","")," ",""),"　","")="DP"&amp;UPPER($E14&amp;"")))*2+SUMPRODUCT(--(SUBSTITUTE(SUBSTITUTE(SUBSTITUTE(SUBSTITUTE(SUBSTITUTE(SUBSTITUTE(SUBSTITUTE(UPPER($K$23:$M$40&amp;""),"⌢",""),"⌣",""),"⌵",""),"－",""),"-","")," ",""),"　","")=UPPER($E14&amp;"")&amp;"TP"))*3+SUMPRODUCT(--(SUBSTITUTE(SUBSTITUTE(SUBSTITUTE(SUBSTITUTE(SUBSTITUTE(SUBSTITUTE(SUBSTITUTE(UPPER($K$23:$M$40&amp;""),"⌢",""),"⌣",""),"⌵",""),"－",""),"-","")," ",""),"　","")="TP"&amp;UPPER($E14&amp;"")))*3+SUMPRODUCT(--(SUBSTITUTE(SUBSTITUTE(SUBSTITUTE(SUBSTITUTE(SUBSTITUTE(SUBSTITUTE(SUBSTITUTE(UPPER($O$23:$Q$40&amp;""),"⌢",""),"⌣",""),"⌵",""),"－",""),"-","")," ",""),"　","")=UPPER($E14&amp;"")))+SUMPRODUCT(--(SUBSTITUTE(SUBSTITUTE(SUBSTITUTE(SUBSTITUTE(SUBSTITUTE(SUBSTITUTE(SUBSTITUTE(UPPER($O$23:$Q$40&amp;""),"⌢",""),"⌣",""),"⌵",""),"－",""),"-","")," ",""),"　","")=UPPER($E14&amp;"")&amp;"DP"))*2+SUMPRODUCT(--(SUBSTITUTE(SUBSTITUTE(SUBSTITUTE(SUBSTITUTE(SUBSTITUTE(SUBSTITUTE(SUBSTITUTE(UPPER($O$23:$Q$40&amp;""),"⌢",""),"⌣",""),"⌵",""),"－",""),"-","")," ",""),"　","")="DP"&amp;UPPER($E14&amp;"")))*2+SUMPRODUCT(--(SUBSTITUTE(SUBSTITUTE(SUBSTITUTE(SUBSTITUTE(SUBSTITUTE(SUBSTITUTE(SUBSTITUTE(UPPER($O$23:$Q$40&amp;""),"⌢",""),"⌣",""),"⌵",""),"－",""),"-","")," ",""),"　","")=UPPER($E14&amp;"")&amp;"TP"))*3+SUMPRODUCT(--(SUBSTITUTE(SUBSTITUTE(SUBSTITUTE(SUBSTITUTE(SUBSTITUTE(SUBSTITUTE(SUBSTITUTE(UPPER($O$23:$Q$40&amp;""),"⌢",""),"⌣",""),"⌵",""),"－",""),"-","")," ",""),"　","")="TP"&amp;UPPER($E14&amp;"")))*3+SUMPRODUCT(--(SUBSTITUTE(SUBSTITUTE(SUBSTITUTE(SUBSTITUTE(SUBSTITUTE(SUBSTITUTE(SUBSTITUTE(UPPER($S$23:$U$40&amp;""),"⌢",""),"⌣",""),"⌵",""),"－",""),"-","")," ",""),"　","")=UPPER($E14&amp;"")))+SUMPRODUCT(--(SUBSTITUTE(SUBSTITUTE(SUBSTITUTE(SUBSTITUTE(SUBSTITUTE(SUBSTITUTE(SUBSTITUTE(UPPER($S$23:$U$40&amp;""),"⌢",""),"⌣",""),"⌵",""),"－",""),"-","")," ",""),"　","")=UPPER($E14&amp;"")&amp;"DP"))*2+SUMPRODUCT(--(SUBSTITUTE(SUBSTITUTE(SUBSTITUTE(SUBSTITUTE(SUBSTITUTE(SUBSTITUTE(SUBSTITUTE(UPPER($S$23:$U$40&amp;""),"⌢",""),"⌣",""),"⌵",""),"－",""),"-","")," ",""),"　","")="DP"&amp;UPPER($E14&amp;"")))*2+SUMPRODUCT(--(SUBSTITUTE(SUBSTITUTE(SUBSTITUTE(SUBSTITUTE(SUBSTITUTE(SUBSTITUTE(SUBSTITUTE(UPPER($S$23:$U$40&amp;""),"⌢",""),"⌣",""),"⌵",""),"－",""),"-","")," ",""),"　","")=UPPER($E14&amp;"")&amp;"TP"))*3+SUMPRODUCT(--(SUBSTITUTE(SUBSTITUTE(SUBSTITUTE(SUBSTITUTE(SUBSTITUTE(SUBSTITUTE(SUBSTITUTE(UPPER($S$23:$U$40&amp;""),"⌢",""),"⌣",""),"⌵",""),"－",""),"-","")," ",""),"　","")="TP"&amp;UPPER($E14&amp;"")))*3+SUMPRODUCT(--(SUBSTITUTE(SUBSTITUTE(SUBSTITUTE(SUBSTITUTE(SUBSTITUTE(SUBSTITUTE(SUBSTITUTE(UPPER($W$23:$Y$40&amp;""),"⌢",""),"⌣",""),"⌵",""),"－",""),"-","")," ",""),"　","")=UPPER($E14&amp;"")))+SUMPRODUCT(--(SUBSTITUTE(SUBSTITUTE(SUBSTITUTE(SUBSTITUTE(SUBSTITUTE(SUBSTITUTE(SUBSTITUTE(UPPER($W$23:$Y$40&amp;""),"⌢",""),"⌣",""),"⌵",""),"－",""),"-","")," ",""),"　","")=UPPER($E14&amp;"")&amp;"DP"))*2+SUMPRODUCT(--(SUBSTITUTE(SUBSTITUTE(SUBSTITUTE(SUBSTITUTE(SUBSTITUTE(SUBSTITUTE(SUBSTITUTE(UPPER($W$23:$Y$40&amp;""),"⌢",""),"⌣",""),"⌵",""),"－",""),"-","")," ",""),"　","")="DP"&amp;UPPER($E14&amp;"")))*2+SUMPRODUCT(--(SUBSTITUTE(SUBSTITUTE(SUBSTITUTE(SUBSTITUTE(SUBSTITUTE(SUBSTITUTE(SUBSTITUTE(UPPER($W$23:$Y$40&amp;""),"⌢",""),"⌣",""),"⌵",""),"－",""),"-","")," ",""),"　","")=UPPER($E14&amp;"")&amp;"TP"))*3+SUMPRODUCT(--(SUBSTITUTE(SUBSTITUTE(SUBSTITUTE(SUBSTITUTE(SUBSTITUTE(SUBSTITUTE(SUBSTITUTE(UPPER($W$23:$Y$40&amp;""),"⌢",""),"⌣",""),"⌵",""),"－",""),"-","")," ",""),"　","")="TP"&amp;UPPER($E14&amp;"")))*3+SUMPRODUCT(--(SUBSTITUTE(SUBSTITUTE(SUBSTITUTE(SUBSTITUTE(SUBSTITUTE(SUBSTITUTE(SUBSTITUTE(UPPER($AA$23:$AC$40&amp;""),"⌢",""),"⌣",""),"⌵",""),"－",""),"-","")," ",""),"　","")=UPPER($E14&amp;"")))+SUMPRODUCT(--(SUBSTITUTE(SUBSTITUTE(SUBSTITUTE(SUBSTITUTE(SUBSTITUTE(SUBSTITUTE(SUBSTITUTE(UPPER($AA$23:$AC$40&amp;""),"⌢",""),"⌣",""),"⌵",""),"－",""),"-","")," ",""),"　","")=UPPER($E14&amp;"")&amp;"DP"))*2+SUMPRODUCT(--(SUBSTITUTE(SUBSTITUTE(SUBSTITUTE(SUBSTITUTE(SUBSTITUTE(SUBSTITUTE(SUBSTITUTE(UPPER($AA$23:$AC$40&amp;""),"⌢",""),"⌣",""),"⌵",""),"－",""),"-","")," ",""),"　","")="DP"&amp;UPPER($E14&amp;"")))*2+SUMPRODUCT(--(SUBSTITUTE(SUBSTITUTE(SUBSTITUTE(SUBSTITUTE(SUBSTITUTE(SUBSTITUTE(SUBSTITUTE(UPPER($AA$23:$AC$40&amp;""),"⌢",""),"⌣",""),"⌵",""),"－",""),"-","")," ",""),"　","")=UPPER($E14&amp;"")&amp;"TP"))*3+SUMPRODUCT(--(SUBSTITUTE(SUBSTITUTE(SUBSTITUTE(SUBSTITUTE(SUBSTITUTE(SUBSTITUTE(SUBSTITUTE(UPPER($AA$23:$AC$40&amp;""),"⌢",""),"⌣",""),"⌵",""),"－",""),"-","")," ",""),"　","")="TP"&amp;UPPER($E14&amp;"")))*3+SUMPRODUCT(--(SUBSTITUTE(SUBSTITUTE(SUBSTITUTE(SUBSTITUTE(SUBSTITUTE(SUBSTITUTE(SUBSTITUTE(UPPER($AE$23:$AG$40&amp;""),"⌢",""),"⌣",""),"⌵",""),"－",""),"-","")," ",""),"　","")=UPPER($E14&amp;"")))+SUMPRODUCT(--(SUBSTITUTE(SUBSTITUTE(SUBSTITUTE(SUBSTITUTE(SUBSTITUTE(SUBSTITUTE(SUBSTITUTE(UPPER($AE$23:$AG$40&amp;""),"⌢",""),"⌣",""),"⌵",""),"－",""),"-","")," ",""),"　","")=UPPER($E14&amp;"")&amp;"DP"))*2+SUMPRODUCT(--(SUBSTITUTE(SUBSTITUTE(SUBSTITUTE(SUBSTITUTE(SUBSTITUTE(SUBSTITUTE(SUBSTITUTE(UPPER($AE$23:$AG$40&amp;""),"⌢",""),"⌣",""),"⌵",""),"－",""),"-","")," ",""),"　","")="DP"&amp;UPPER($E14&amp;"")))*2+SUMPRODUCT(--(SUBSTITUTE(SUBSTITUTE(SUBSTITUTE(SUBSTITUTE(SUBSTITUTE(SUBSTITUTE(SUBSTITUTE(UPPER($AE$23:$AG$40&amp;""),"⌢",""),"⌣",""),"⌵",""),"－",""),"-","")," ",""),"　","")=UPPER($E14&amp;"")&amp;"TP"))*3+SUMPRODUCT(--(SUBSTITUTE(SUBSTITUTE(SUBSTITUTE(SUBSTITUTE(SUBSTITUTE(SUBSTITUTE(SUBSTITUTE(UPPER($AE$23:$AG$40&amp;""),"⌢",""),"⌣",""),"⌵",""),"－",""),"-","")," ",""),"　","")="TP"&amp;UPPER($E14&amp;"")))*3)</f>
        <v>0</v>
      </c>
      <c r="B14" s="52"/>
      <c r="C14" s="58"/>
      <c r="D14" s="276"/>
      <c r="E14" s="61"/>
      <c r="F14" s="49"/>
      <c r="G14" s="23"/>
      <c r="H14" s="4"/>
      <c r="I14" s="7"/>
      <c r="J14" s="8"/>
      <c r="K14" s="23"/>
      <c r="L14" s="4"/>
      <c r="M14" s="7"/>
      <c r="N14" s="8"/>
      <c r="O14" s="23"/>
      <c r="P14" s="4"/>
      <c r="Q14" s="7"/>
      <c r="R14" s="8"/>
      <c r="S14" s="23"/>
      <c r="T14" s="4"/>
      <c r="U14" s="7"/>
      <c r="V14" s="8"/>
      <c r="W14" s="23"/>
      <c r="X14" s="4"/>
      <c r="Y14" s="7"/>
      <c r="Z14" s="8"/>
      <c r="AA14" s="23"/>
      <c r="AB14" s="4"/>
      <c r="AC14" s="7"/>
      <c r="AD14" s="8"/>
      <c r="AE14" s="4"/>
      <c r="AF14" s="4"/>
      <c r="AG14" s="7"/>
      <c r="AH14" s="8"/>
      <c r="AI14" s="44">
        <f t="shared" si="2"/>
        <v>0</v>
      </c>
      <c r="AJ14" s="44">
        <f>SUMPRODUCT(--(SUBSTITUTE(SUBSTITUTE(SUBSTITUTE(SUBSTITUTE(SUBSTITUTE(SUBSTITUTE(SUBSTITUTE(UPPER(G14:AG14&amp;""),"⌢",""),"⌣",""),"⌵",""),"－",""),"-","")," ",""),"　","")="R"))+SUMPRODUCT(--(SUBSTITUTE(SUBSTITUTE(SUBSTITUTE(SUBSTITUTE(SUBSTITUTE(SUBSTITUTE(SUBSTITUTE(UPPER(G14:AG14&amp;""),"⌢",""),"⌣",""),"⌵",""),"－",""),"-","")," ",""),"　","")="HR"))*2</f>
        <v>0</v>
      </c>
      <c r="AK14" s="44">
        <f t="shared" si="4"/>
        <v>0</v>
      </c>
      <c r="AL14" s="44">
        <f>$A14</f>
        <v>0</v>
      </c>
      <c r="AM14" s="68" t="s">
        <v>11</v>
      </c>
      <c r="AO14" s="73"/>
      <c r="AP14" s="73"/>
      <c r="AQ14" s="73"/>
      <c r="AR14" s="73"/>
      <c r="AS14" s="73"/>
      <c r="AT14" s="73"/>
    </row>
    <row r="15" spans="1:54" ht="15" customHeight="1">
      <c r="A15" s="52">
        <f>IF($E15="",0,SUMPRODUCT(--(SUBSTITUTE(SUBSTITUTE(SUBSTITUTE(SUBSTITUTE(SUBSTITUTE(SUBSTITUTE(SUBSTITUTE(UPPER($G$23:$I$40&amp;""),"⌢",""),"⌣",""),"⌵",""),"－",""),"-","")," ",""),"　","")=UPPER($E15&amp;"")))+SUMPRODUCT(--(SUBSTITUTE(SUBSTITUTE(SUBSTITUTE(SUBSTITUTE(SUBSTITUTE(SUBSTITUTE(SUBSTITUTE(UPPER($G$23:$I$40&amp;""),"⌢",""),"⌣",""),"⌵",""),"－",""),"-","")," ",""),"　","")=UPPER($E15&amp;"")&amp;"DP"))*2+SUMPRODUCT(--(SUBSTITUTE(SUBSTITUTE(SUBSTITUTE(SUBSTITUTE(SUBSTITUTE(SUBSTITUTE(SUBSTITUTE(UPPER($G$23:$I$40&amp;""),"⌢",""),"⌣",""),"⌵",""),"－",""),"-","")," ",""),"　","")="DP"&amp;UPPER($E15&amp;"")))*2+SUMPRODUCT(--(SUBSTITUTE(SUBSTITUTE(SUBSTITUTE(SUBSTITUTE(SUBSTITUTE(SUBSTITUTE(SUBSTITUTE(UPPER($G$23:$I$40&amp;""),"⌢",""),"⌣",""),"⌵",""),"－",""),"-","")," ",""),"　","")=UPPER($E15&amp;"")&amp;"TP"))*3+SUMPRODUCT(--(SUBSTITUTE(SUBSTITUTE(SUBSTITUTE(SUBSTITUTE(SUBSTITUTE(SUBSTITUTE(SUBSTITUTE(UPPER($G$23:$I$40&amp;""),"⌢",""),"⌣",""),"⌵",""),"－",""),"-","")," ",""),"　","")="TP"&amp;UPPER($E15&amp;"")))*3+SUMPRODUCT(--(SUBSTITUTE(SUBSTITUTE(SUBSTITUTE(SUBSTITUTE(SUBSTITUTE(SUBSTITUTE(SUBSTITUTE(UPPER($K$23:$M$40&amp;""),"⌢",""),"⌣",""),"⌵",""),"－",""),"-","")," ",""),"　","")=UPPER($E15&amp;"")))+SUMPRODUCT(--(SUBSTITUTE(SUBSTITUTE(SUBSTITUTE(SUBSTITUTE(SUBSTITUTE(SUBSTITUTE(SUBSTITUTE(UPPER($K$23:$M$40&amp;""),"⌢",""),"⌣",""),"⌵",""),"－",""),"-","")," ",""),"　","")=UPPER($E15&amp;"")&amp;"DP"))*2+SUMPRODUCT(--(SUBSTITUTE(SUBSTITUTE(SUBSTITUTE(SUBSTITUTE(SUBSTITUTE(SUBSTITUTE(SUBSTITUTE(UPPER($K$23:$M$40&amp;""),"⌢",""),"⌣",""),"⌵",""),"－",""),"-","")," ",""),"　","")="DP"&amp;UPPER($E15&amp;"")))*2+SUMPRODUCT(--(SUBSTITUTE(SUBSTITUTE(SUBSTITUTE(SUBSTITUTE(SUBSTITUTE(SUBSTITUTE(SUBSTITUTE(UPPER($K$23:$M$40&amp;""),"⌢",""),"⌣",""),"⌵",""),"－",""),"-","")," ",""),"　","")=UPPER($E15&amp;"")&amp;"TP"))*3+SUMPRODUCT(--(SUBSTITUTE(SUBSTITUTE(SUBSTITUTE(SUBSTITUTE(SUBSTITUTE(SUBSTITUTE(SUBSTITUTE(UPPER($K$23:$M$40&amp;""),"⌢",""),"⌣",""),"⌵",""),"－",""),"-","")," ",""),"　","")="TP"&amp;UPPER($E15&amp;"")))*3+SUMPRODUCT(--(SUBSTITUTE(SUBSTITUTE(SUBSTITUTE(SUBSTITUTE(SUBSTITUTE(SUBSTITUTE(SUBSTITUTE(UPPER($O$23:$Q$40&amp;""),"⌢",""),"⌣",""),"⌵",""),"－",""),"-","")," ",""),"　","")=UPPER($E15&amp;"")))+SUMPRODUCT(--(SUBSTITUTE(SUBSTITUTE(SUBSTITUTE(SUBSTITUTE(SUBSTITUTE(SUBSTITUTE(SUBSTITUTE(UPPER($O$23:$Q$40&amp;""),"⌢",""),"⌣",""),"⌵",""),"－",""),"-","")," ",""),"　","")=UPPER($E15&amp;"")&amp;"DP"))*2+SUMPRODUCT(--(SUBSTITUTE(SUBSTITUTE(SUBSTITUTE(SUBSTITUTE(SUBSTITUTE(SUBSTITUTE(SUBSTITUTE(UPPER($O$23:$Q$40&amp;""),"⌢",""),"⌣",""),"⌵",""),"－",""),"-","")," ",""),"　","")="DP"&amp;UPPER($E15&amp;"")))*2+SUMPRODUCT(--(SUBSTITUTE(SUBSTITUTE(SUBSTITUTE(SUBSTITUTE(SUBSTITUTE(SUBSTITUTE(SUBSTITUTE(UPPER($O$23:$Q$40&amp;""),"⌢",""),"⌣",""),"⌵",""),"－",""),"-","")," ",""),"　","")=UPPER($E15&amp;"")&amp;"TP"))*3+SUMPRODUCT(--(SUBSTITUTE(SUBSTITUTE(SUBSTITUTE(SUBSTITUTE(SUBSTITUTE(SUBSTITUTE(SUBSTITUTE(UPPER($O$23:$Q$40&amp;""),"⌢",""),"⌣",""),"⌵",""),"－",""),"-","")," ",""),"　","")="TP"&amp;UPPER($E15&amp;"")))*3+SUMPRODUCT(--(SUBSTITUTE(SUBSTITUTE(SUBSTITUTE(SUBSTITUTE(SUBSTITUTE(SUBSTITUTE(SUBSTITUTE(UPPER($S$23:$U$40&amp;""),"⌢",""),"⌣",""),"⌵",""),"－",""),"-","")," ",""),"　","")=UPPER($E15&amp;"")))+SUMPRODUCT(--(SUBSTITUTE(SUBSTITUTE(SUBSTITUTE(SUBSTITUTE(SUBSTITUTE(SUBSTITUTE(SUBSTITUTE(UPPER($S$23:$U$40&amp;""),"⌢",""),"⌣",""),"⌵",""),"－",""),"-","")," ",""),"　","")=UPPER($E15&amp;"")&amp;"DP"))*2+SUMPRODUCT(--(SUBSTITUTE(SUBSTITUTE(SUBSTITUTE(SUBSTITUTE(SUBSTITUTE(SUBSTITUTE(SUBSTITUTE(UPPER($S$23:$U$40&amp;""),"⌢",""),"⌣",""),"⌵",""),"－",""),"-","")," ",""),"　","")="DP"&amp;UPPER($E15&amp;"")))*2+SUMPRODUCT(--(SUBSTITUTE(SUBSTITUTE(SUBSTITUTE(SUBSTITUTE(SUBSTITUTE(SUBSTITUTE(SUBSTITUTE(UPPER($S$23:$U$40&amp;""),"⌢",""),"⌣",""),"⌵",""),"－",""),"-","")," ",""),"　","")=UPPER($E15&amp;"")&amp;"TP"))*3+SUMPRODUCT(--(SUBSTITUTE(SUBSTITUTE(SUBSTITUTE(SUBSTITUTE(SUBSTITUTE(SUBSTITUTE(SUBSTITUTE(UPPER($S$23:$U$40&amp;""),"⌢",""),"⌣",""),"⌵",""),"－",""),"-","")," ",""),"　","")="TP"&amp;UPPER($E15&amp;"")))*3+SUMPRODUCT(--(SUBSTITUTE(SUBSTITUTE(SUBSTITUTE(SUBSTITUTE(SUBSTITUTE(SUBSTITUTE(SUBSTITUTE(UPPER($W$23:$Y$40&amp;""),"⌢",""),"⌣",""),"⌵",""),"－",""),"-","")," ",""),"　","")=UPPER($E15&amp;"")))+SUMPRODUCT(--(SUBSTITUTE(SUBSTITUTE(SUBSTITUTE(SUBSTITUTE(SUBSTITUTE(SUBSTITUTE(SUBSTITUTE(UPPER($W$23:$Y$40&amp;""),"⌢",""),"⌣",""),"⌵",""),"－",""),"-","")," ",""),"　","")=UPPER($E15&amp;"")&amp;"DP"))*2+SUMPRODUCT(--(SUBSTITUTE(SUBSTITUTE(SUBSTITUTE(SUBSTITUTE(SUBSTITUTE(SUBSTITUTE(SUBSTITUTE(UPPER($W$23:$Y$40&amp;""),"⌢",""),"⌣",""),"⌵",""),"－",""),"-","")," ",""),"　","")="DP"&amp;UPPER($E15&amp;"")))*2+SUMPRODUCT(--(SUBSTITUTE(SUBSTITUTE(SUBSTITUTE(SUBSTITUTE(SUBSTITUTE(SUBSTITUTE(SUBSTITUTE(UPPER($W$23:$Y$40&amp;""),"⌢",""),"⌣",""),"⌵",""),"－",""),"-","")," ",""),"　","")=UPPER($E15&amp;"")&amp;"TP"))*3+SUMPRODUCT(--(SUBSTITUTE(SUBSTITUTE(SUBSTITUTE(SUBSTITUTE(SUBSTITUTE(SUBSTITUTE(SUBSTITUTE(UPPER($W$23:$Y$40&amp;""),"⌢",""),"⌣",""),"⌵",""),"－",""),"-","")," ",""),"　","")="TP"&amp;UPPER($E15&amp;"")))*3+SUMPRODUCT(--(SUBSTITUTE(SUBSTITUTE(SUBSTITUTE(SUBSTITUTE(SUBSTITUTE(SUBSTITUTE(SUBSTITUTE(UPPER($AA$23:$AC$40&amp;""),"⌢",""),"⌣",""),"⌵",""),"－",""),"-","")," ",""),"　","")=UPPER($E15&amp;"")))+SUMPRODUCT(--(SUBSTITUTE(SUBSTITUTE(SUBSTITUTE(SUBSTITUTE(SUBSTITUTE(SUBSTITUTE(SUBSTITUTE(UPPER($AA$23:$AC$40&amp;""),"⌢",""),"⌣",""),"⌵",""),"－",""),"-","")," ",""),"　","")=UPPER($E15&amp;"")&amp;"DP"))*2+SUMPRODUCT(--(SUBSTITUTE(SUBSTITUTE(SUBSTITUTE(SUBSTITUTE(SUBSTITUTE(SUBSTITUTE(SUBSTITUTE(UPPER($AA$23:$AC$40&amp;""),"⌢",""),"⌣",""),"⌵",""),"－",""),"-","")," ",""),"　","")="DP"&amp;UPPER($E15&amp;"")))*2+SUMPRODUCT(--(SUBSTITUTE(SUBSTITUTE(SUBSTITUTE(SUBSTITUTE(SUBSTITUTE(SUBSTITUTE(SUBSTITUTE(UPPER($AA$23:$AC$40&amp;""),"⌢",""),"⌣",""),"⌵",""),"－",""),"-","")," ",""),"　","")=UPPER($E15&amp;"")&amp;"TP"))*3+SUMPRODUCT(--(SUBSTITUTE(SUBSTITUTE(SUBSTITUTE(SUBSTITUTE(SUBSTITUTE(SUBSTITUTE(SUBSTITUTE(UPPER($AA$23:$AC$40&amp;""),"⌢",""),"⌣",""),"⌵",""),"－",""),"-","")," ",""),"　","")="TP"&amp;UPPER($E15&amp;"")))*3+SUMPRODUCT(--(SUBSTITUTE(SUBSTITUTE(SUBSTITUTE(SUBSTITUTE(SUBSTITUTE(SUBSTITUTE(SUBSTITUTE(UPPER($AE$23:$AG$40&amp;""),"⌢",""),"⌣",""),"⌵",""),"－",""),"-","")," ",""),"　","")=UPPER($E15&amp;"")))+SUMPRODUCT(--(SUBSTITUTE(SUBSTITUTE(SUBSTITUTE(SUBSTITUTE(SUBSTITUTE(SUBSTITUTE(SUBSTITUTE(UPPER($AE$23:$AG$40&amp;""),"⌢",""),"⌣",""),"⌵",""),"－",""),"-","")," ",""),"　","")=UPPER($E15&amp;"")&amp;"DP"))*2+SUMPRODUCT(--(SUBSTITUTE(SUBSTITUTE(SUBSTITUTE(SUBSTITUTE(SUBSTITUTE(SUBSTITUTE(SUBSTITUTE(UPPER($AE$23:$AG$40&amp;""),"⌢",""),"⌣",""),"⌵",""),"－",""),"-","")," ",""),"　","")="DP"&amp;UPPER($E15&amp;"")))*2+SUMPRODUCT(--(SUBSTITUTE(SUBSTITUTE(SUBSTITUTE(SUBSTITUTE(SUBSTITUTE(SUBSTITUTE(SUBSTITUTE(UPPER($AE$23:$AG$40&amp;""),"⌢",""),"⌣",""),"⌵",""),"－",""),"-","")," ",""),"　","")=UPPER($E15&amp;"")&amp;"TP"))*3+SUMPRODUCT(--(SUBSTITUTE(SUBSTITUTE(SUBSTITUTE(SUBSTITUTE(SUBSTITUTE(SUBSTITUTE(SUBSTITUTE(UPPER($AE$23:$AG$40&amp;""),"⌢",""),"⌣",""),"⌵",""),"－",""),"-","")," ",""),"　","")="TP"&amp;UPPER($E15&amp;"")))*3)</f>
        <v>0</v>
      </c>
      <c r="B15" s="52"/>
      <c r="C15" s="58"/>
      <c r="D15" s="274">
        <v>5</v>
      </c>
      <c r="E15" s="61" t="s">
        <v>199</v>
      </c>
      <c r="F15" s="49" t="s">
        <v>34</v>
      </c>
      <c r="G15" s="24"/>
      <c r="H15" s="2"/>
      <c r="I15" s="5"/>
      <c r="J15" s="8"/>
      <c r="K15" s="24" t="s">
        <v>204</v>
      </c>
      <c r="L15" s="2"/>
      <c r="M15" s="5"/>
      <c r="N15" s="8"/>
      <c r="O15" s="24" t="inlineStr">
        <is>
          <t>23 －</t>
        </is>
      </c>
      <c r="P15" s="2"/>
      <c r="Q15" s="5"/>
      <c r="R15" s="8"/>
      <c r="S15" s="24"/>
      <c r="T15" s="2"/>
      <c r="U15" s="5"/>
      <c r="V15" s="8"/>
      <c r="W15" s="24" t="s">
        <v>204</v>
      </c>
      <c r="X15" s="2"/>
      <c r="Y15" s="5"/>
      <c r="Z15" s="8"/>
      <c r="AA15" s="24" t="s">
        <v>204</v>
      </c>
      <c r="AB15" s="2"/>
      <c r="AC15" s="5"/>
      <c r="AD15" s="8"/>
      <c r="AE15" s="2"/>
      <c r="AF15" s="2"/>
      <c r="AG15" s="5"/>
      <c r="AH15" s="8"/>
      <c r="AI15" s="44">
        <f t="shared" si="2"/>
        <v>4</v>
      </c>
      <c r="AJ15" s="44">
        <f>SUMPRODUCT(--(SUBSTITUTE(SUBSTITUTE(SUBSTITUTE(SUBSTITUTE(SUBSTITUTE(SUBSTITUTE(SUBSTITUTE(UPPER(G15:AG15&amp;""),"⌢",""),"⌣",""),"⌵",""),"－",""),"-","")," ",""),"　","")="R"))+SUMPRODUCT(--(SUBSTITUTE(SUBSTITUTE(SUBSTITUTE(SUBSTITUTE(SUBSTITUTE(SUBSTITUTE(SUBSTITUTE(UPPER(G15:AG15&amp;""),"⌢",""),"⌣",""),"⌵",""),"－",""),"-","")," ",""),"　","")="HR"))*2</f>
        <v>0</v>
      </c>
      <c r="AK15" s="44">
        <f t="shared" si="4"/>
        <v>3</v>
      </c>
      <c r="AL15" s="44">
        <f>$A15</f>
        <v>0</v>
      </c>
      <c r="AM15" s="286"/>
      <c r="AO15" s="73"/>
      <c r="AP15" s="73"/>
      <c r="AQ15" s="73"/>
      <c r="AR15" s="73"/>
      <c r="AS15" s="73"/>
      <c r="AT15" s="73"/>
    </row>
    <row r="16" spans="1:54" ht="15" customHeight="1">
      <c r="A16" s="52">
        <f>IF($E16="",0,SUMPRODUCT(--(SUBSTITUTE(SUBSTITUTE(SUBSTITUTE(SUBSTITUTE(SUBSTITUTE(SUBSTITUTE(SUBSTITUTE(UPPER($G$23:$I$40&amp;""),"⌢",""),"⌣",""),"⌵",""),"－",""),"-","")," ",""),"　","")=UPPER($E16&amp;"")))+SUMPRODUCT(--(SUBSTITUTE(SUBSTITUTE(SUBSTITUTE(SUBSTITUTE(SUBSTITUTE(SUBSTITUTE(SUBSTITUTE(UPPER($G$23:$I$40&amp;""),"⌢",""),"⌣",""),"⌵",""),"－",""),"-","")," ",""),"　","")=UPPER($E16&amp;"")&amp;"DP"))*2+SUMPRODUCT(--(SUBSTITUTE(SUBSTITUTE(SUBSTITUTE(SUBSTITUTE(SUBSTITUTE(SUBSTITUTE(SUBSTITUTE(UPPER($G$23:$I$40&amp;""),"⌢",""),"⌣",""),"⌵",""),"－",""),"-","")," ",""),"　","")="DP"&amp;UPPER($E16&amp;"")))*2+SUMPRODUCT(--(SUBSTITUTE(SUBSTITUTE(SUBSTITUTE(SUBSTITUTE(SUBSTITUTE(SUBSTITUTE(SUBSTITUTE(UPPER($G$23:$I$40&amp;""),"⌢",""),"⌣",""),"⌵",""),"－",""),"-","")," ",""),"　","")=UPPER($E16&amp;"")&amp;"TP"))*3+SUMPRODUCT(--(SUBSTITUTE(SUBSTITUTE(SUBSTITUTE(SUBSTITUTE(SUBSTITUTE(SUBSTITUTE(SUBSTITUTE(UPPER($G$23:$I$40&amp;""),"⌢",""),"⌣",""),"⌵",""),"－",""),"-","")," ",""),"　","")="TP"&amp;UPPER($E16&amp;"")))*3+SUMPRODUCT(--(SUBSTITUTE(SUBSTITUTE(SUBSTITUTE(SUBSTITUTE(SUBSTITUTE(SUBSTITUTE(SUBSTITUTE(UPPER($K$23:$M$40&amp;""),"⌢",""),"⌣",""),"⌵",""),"－",""),"-","")," ",""),"　","")=UPPER($E16&amp;"")))+SUMPRODUCT(--(SUBSTITUTE(SUBSTITUTE(SUBSTITUTE(SUBSTITUTE(SUBSTITUTE(SUBSTITUTE(SUBSTITUTE(UPPER($K$23:$M$40&amp;""),"⌢",""),"⌣",""),"⌵",""),"－",""),"-","")," ",""),"　","")=UPPER($E16&amp;"")&amp;"DP"))*2+SUMPRODUCT(--(SUBSTITUTE(SUBSTITUTE(SUBSTITUTE(SUBSTITUTE(SUBSTITUTE(SUBSTITUTE(SUBSTITUTE(UPPER($K$23:$M$40&amp;""),"⌢",""),"⌣",""),"⌵",""),"－",""),"-","")," ",""),"　","")="DP"&amp;UPPER($E16&amp;"")))*2+SUMPRODUCT(--(SUBSTITUTE(SUBSTITUTE(SUBSTITUTE(SUBSTITUTE(SUBSTITUTE(SUBSTITUTE(SUBSTITUTE(UPPER($K$23:$M$40&amp;""),"⌢",""),"⌣",""),"⌵",""),"－",""),"-","")," ",""),"　","")=UPPER($E16&amp;"")&amp;"TP"))*3+SUMPRODUCT(--(SUBSTITUTE(SUBSTITUTE(SUBSTITUTE(SUBSTITUTE(SUBSTITUTE(SUBSTITUTE(SUBSTITUTE(UPPER($K$23:$M$40&amp;""),"⌢",""),"⌣",""),"⌵",""),"－",""),"-","")," ",""),"　","")="TP"&amp;UPPER($E16&amp;"")))*3+SUMPRODUCT(--(SUBSTITUTE(SUBSTITUTE(SUBSTITUTE(SUBSTITUTE(SUBSTITUTE(SUBSTITUTE(SUBSTITUTE(UPPER($O$23:$Q$40&amp;""),"⌢",""),"⌣",""),"⌵",""),"－",""),"-","")," ",""),"　","")=UPPER($E16&amp;"")))+SUMPRODUCT(--(SUBSTITUTE(SUBSTITUTE(SUBSTITUTE(SUBSTITUTE(SUBSTITUTE(SUBSTITUTE(SUBSTITUTE(UPPER($O$23:$Q$40&amp;""),"⌢",""),"⌣",""),"⌵",""),"－",""),"-","")," ",""),"　","")=UPPER($E16&amp;"")&amp;"DP"))*2+SUMPRODUCT(--(SUBSTITUTE(SUBSTITUTE(SUBSTITUTE(SUBSTITUTE(SUBSTITUTE(SUBSTITUTE(SUBSTITUTE(UPPER($O$23:$Q$40&amp;""),"⌢",""),"⌣",""),"⌵",""),"－",""),"-","")," ",""),"　","")="DP"&amp;UPPER($E16&amp;"")))*2+SUMPRODUCT(--(SUBSTITUTE(SUBSTITUTE(SUBSTITUTE(SUBSTITUTE(SUBSTITUTE(SUBSTITUTE(SUBSTITUTE(UPPER($O$23:$Q$40&amp;""),"⌢",""),"⌣",""),"⌵",""),"－",""),"-","")," ",""),"　","")=UPPER($E16&amp;"")&amp;"TP"))*3+SUMPRODUCT(--(SUBSTITUTE(SUBSTITUTE(SUBSTITUTE(SUBSTITUTE(SUBSTITUTE(SUBSTITUTE(SUBSTITUTE(UPPER($O$23:$Q$40&amp;""),"⌢",""),"⌣",""),"⌵",""),"－",""),"-","")," ",""),"　","")="TP"&amp;UPPER($E16&amp;"")))*3+SUMPRODUCT(--(SUBSTITUTE(SUBSTITUTE(SUBSTITUTE(SUBSTITUTE(SUBSTITUTE(SUBSTITUTE(SUBSTITUTE(UPPER($S$23:$U$40&amp;""),"⌢",""),"⌣",""),"⌵",""),"－",""),"-","")," ",""),"　","")=UPPER($E16&amp;"")))+SUMPRODUCT(--(SUBSTITUTE(SUBSTITUTE(SUBSTITUTE(SUBSTITUTE(SUBSTITUTE(SUBSTITUTE(SUBSTITUTE(UPPER($S$23:$U$40&amp;""),"⌢",""),"⌣",""),"⌵",""),"－",""),"-","")," ",""),"　","")=UPPER($E16&amp;"")&amp;"DP"))*2+SUMPRODUCT(--(SUBSTITUTE(SUBSTITUTE(SUBSTITUTE(SUBSTITUTE(SUBSTITUTE(SUBSTITUTE(SUBSTITUTE(UPPER($S$23:$U$40&amp;""),"⌢",""),"⌣",""),"⌵",""),"－",""),"-","")," ",""),"　","")="DP"&amp;UPPER($E16&amp;"")))*2+SUMPRODUCT(--(SUBSTITUTE(SUBSTITUTE(SUBSTITUTE(SUBSTITUTE(SUBSTITUTE(SUBSTITUTE(SUBSTITUTE(UPPER($S$23:$U$40&amp;""),"⌢",""),"⌣",""),"⌵",""),"－",""),"-","")," ",""),"　","")=UPPER($E16&amp;"")&amp;"TP"))*3+SUMPRODUCT(--(SUBSTITUTE(SUBSTITUTE(SUBSTITUTE(SUBSTITUTE(SUBSTITUTE(SUBSTITUTE(SUBSTITUTE(UPPER($S$23:$U$40&amp;""),"⌢",""),"⌣",""),"⌵",""),"－",""),"-","")," ",""),"　","")="TP"&amp;UPPER($E16&amp;"")))*3+SUMPRODUCT(--(SUBSTITUTE(SUBSTITUTE(SUBSTITUTE(SUBSTITUTE(SUBSTITUTE(SUBSTITUTE(SUBSTITUTE(UPPER($W$23:$Y$40&amp;""),"⌢",""),"⌣",""),"⌵",""),"－",""),"-","")," ",""),"　","")=UPPER($E16&amp;"")))+SUMPRODUCT(--(SUBSTITUTE(SUBSTITUTE(SUBSTITUTE(SUBSTITUTE(SUBSTITUTE(SUBSTITUTE(SUBSTITUTE(UPPER($W$23:$Y$40&amp;""),"⌢",""),"⌣",""),"⌵",""),"－",""),"-","")," ",""),"　","")=UPPER($E16&amp;"")&amp;"DP"))*2+SUMPRODUCT(--(SUBSTITUTE(SUBSTITUTE(SUBSTITUTE(SUBSTITUTE(SUBSTITUTE(SUBSTITUTE(SUBSTITUTE(UPPER($W$23:$Y$40&amp;""),"⌢",""),"⌣",""),"⌵",""),"－",""),"-","")," ",""),"　","")="DP"&amp;UPPER($E16&amp;"")))*2+SUMPRODUCT(--(SUBSTITUTE(SUBSTITUTE(SUBSTITUTE(SUBSTITUTE(SUBSTITUTE(SUBSTITUTE(SUBSTITUTE(UPPER($W$23:$Y$40&amp;""),"⌢",""),"⌣",""),"⌵",""),"－",""),"-","")," ",""),"　","")=UPPER($E16&amp;"")&amp;"TP"))*3+SUMPRODUCT(--(SUBSTITUTE(SUBSTITUTE(SUBSTITUTE(SUBSTITUTE(SUBSTITUTE(SUBSTITUTE(SUBSTITUTE(UPPER($W$23:$Y$40&amp;""),"⌢",""),"⌣",""),"⌵",""),"－",""),"-","")," ",""),"　","")="TP"&amp;UPPER($E16&amp;"")))*3+SUMPRODUCT(--(SUBSTITUTE(SUBSTITUTE(SUBSTITUTE(SUBSTITUTE(SUBSTITUTE(SUBSTITUTE(SUBSTITUTE(UPPER($AA$23:$AC$40&amp;""),"⌢",""),"⌣",""),"⌵",""),"－",""),"-","")," ",""),"　","")=UPPER($E16&amp;"")))+SUMPRODUCT(--(SUBSTITUTE(SUBSTITUTE(SUBSTITUTE(SUBSTITUTE(SUBSTITUTE(SUBSTITUTE(SUBSTITUTE(UPPER($AA$23:$AC$40&amp;""),"⌢",""),"⌣",""),"⌵",""),"－",""),"-","")," ",""),"　","")=UPPER($E16&amp;"")&amp;"DP"))*2+SUMPRODUCT(--(SUBSTITUTE(SUBSTITUTE(SUBSTITUTE(SUBSTITUTE(SUBSTITUTE(SUBSTITUTE(SUBSTITUTE(UPPER($AA$23:$AC$40&amp;""),"⌢",""),"⌣",""),"⌵",""),"－",""),"-","")," ",""),"　","")="DP"&amp;UPPER($E16&amp;"")))*2+SUMPRODUCT(--(SUBSTITUTE(SUBSTITUTE(SUBSTITUTE(SUBSTITUTE(SUBSTITUTE(SUBSTITUTE(SUBSTITUTE(UPPER($AA$23:$AC$40&amp;""),"⌢",""),"⌣",""),"⌵",""),"－",""),"-","")," ",""),"　","")=UPPER($E16&amp;"")&amp;"TP"))*3+SUMPRODUCT(--(SUBSTITUTE(SUBSTITUTE(SUBSTITUTE(SUBSTITUTE(SUBSTITUTE(SUBSTITUTE(SUBSTITUTE(UPPER($AA$23:$AC$40&amp;""),"⌢",""),"⌣",""),"⌵",""),"－",""),"-","")," ",""),"　","")="TP"&amp;UPPER($E16&amp;"")))*3+SUMPRODUCT(--(SUBSTITUTE(SUBSTITUTE(SUBSTITUTE(SUBSTITUTE(SUBSTITUTE(SUBSTITUTE(SUBSTITUTE(UPPER($AE$23:$AG$40&amp;""),"⌢",""),"⌣",""),"⌵",""),"－",""),"-","")," ",""),"　","")=UPPER($E16&amp;"")))+SUMPRODUCT(--(SUBSTITUTE(SUBSTITUTE(SUBSTITUTE(SUBSTITUTE(SUBSTITUTE(SUBSTITUTE(SUBSTITUTE(UPPER($AE$23:$AG$40&amp;""),"⌢",""),"⌣",""),"⌵",""),"－",""),"-","")," ",""),"　","")=UPPER($E16&amp;"")&amp;"DP"))*2+SUMPRODUCT(--(SUBSTITUTE(SUBSTITUTE(SUBSTITUTE(SUBSTITUTE(SUBSTITUTE(SUBSTITUTE(SUBSTITUTE(UPPER($AE$23:$AG$40&amp;""),"⌢",""),"⌣",""),"⌵",""),"－",""),"-","")," ",""),"　","")="DP"&amp;UPPER($E16&amp;"")))*2+SUMPRODUCT(--(SUBSTITUTE(SUBSTITUTE(SUBSTITUTE(SUBSTITUTE(SUBSTITUTE(SUBSTITUTE(SUBSTITUTE(UPPER($AE$23:$AG$40&amp;""),"⌢",""),"⌣",""),"⌵",""),"－",""),"-","")," ",""),"　","")=UPPER($E16&amp;"")&amp;"TP"))*3+SUMPRODUCT(--(SUBSTITUTE(SUBSTITUTE(SUBSTITUTE(SUBSTITUTE(SUBSTITUTE(SUBSTITUTE(SUBSTITUTE(UPPER($AE$23:$AG$40&amp;""),"⌢",""),"⌣",""),"⌵",""),"－",""),"-","")," ",""),"　","")="TP"&amp;UPPER($E16&amp;"")))*3)</f>
        <v>0</v>
      </c>
      <c r="B16" s="52"/>
      <c r="C16" s="58"/>
      <c r="D16" s="275"/>
      <c r="E16" s="61"/>
      <c r="F16" s="49"/>
      <c r="G16" s="22"/>
      <c r="H16" s="3"/>
      <c r="I16" s="6"/>
      <c r="J16" s="8"/>
      <c r="K16" s="22"/>
      <c r="L16" s="3"/>
      <c r="M16" s="6"/>
      <c r="N16" s="8"/>
      <c r="O16" s="22"/>
      <c r="P16" s="3"/>
      <c r="Q16" s="6"/>
      <c r="R16" s="8"/>
      <c r="S16" s="22"/>
      <c r="T16" s="3"/>
      <c r="U16" s="6"/>
      <c r="V16" s="8"/>
      <c r="W16" s="22"/>
      <c r="X16" s="3"/>
      <c r="Y16" s="6"/>
      <c r="Z16" s="8"/>
      <c r="AA16" s="22"/>
      <c r="AB16" s="3"/>
      <c r="AC16" s="6"/>
      <c r="AD16" s="8"/>
      <c r="AE16" s="3"/>
      <c r="AF16" s="3"/>
      <c r="AG16" s="6"/>
      <c r="AH16" s="8"/>
      <c r="AI16" s="44">
        <f t="shared" si="2"/>
        <v>0</v>
      </c>
      <c r="AJ16" s="44">
        <f>SUMPRODUCT(--(SUBSTITUTE(SUBSTITUTE(SUBSTITUTE(SUBSTITUTE(SUBSTITUTE(SUBSTITUTE(SUBSTITUTE(UPPER(G16:AG16&amp;""),"⌢",""),"⌣",""),"⌵",""),"－",""),"-","")," ",""),"　","")="R"))+SUMPRODUCT(--(SUBSTITUTE(SUBSTITUTE(SUBSTITUTE(SUBSTITUTE(SUBSTITUTE(SUBSTITUTE(SUBSTITUTE(UPPER(G16:AG16&amp;""),"⌢",""),"⌣",""),"⌵",""),"－",""),"-","")," ",""),"　","")="HR"))*2</f>
        <v>0</v>
      </c>
      <c r="AK16" s="44">
        <f t="shared" si="4"/>
        <v>0</v>
      </c>
      <c r="AL16" s="44">
        <f>$A16</f>
        <v>0</v>
      </c>
      <c r="AM16" s="286"/>
      <c r="AQ16" s="74">
        <f>SUM(AQ3:AQ15)</f>
        <v>23</v>
      </c>
      <c r="AR16" s="74">
        <f>SUM(AR3:AR15)</f>
        <v>5</v>
      </c>
      <c r="AS16" s="74">
        <f>SUM(AS3:AS15)</f>
        <v>13</v>
      </c>
      <c r="AT16" s="74">
        <f>SUM(AT3:AT15)</f>
        <v>6</v>
      </c>
    </row>
    <row r="17" spans="1:54" ht="15" customHeight="1">
      <c r="A17" s="52">
        <f>IF($E17="",0,SUMPRODUCT(--(SUBSTITUTE(SUBSTITUTE(SUBSTITUTE(SUBSTITUTE(SUBSTITUTE(SUBSTITUTE(SUBSTITUTE(UPPER($G$23:$I$40&amp;""),"⌢",""),"⌣",""),"⌵",""),"－",""),"-","")," ",""),"　","")=UPPER($E17&amp;"")))+SUMPRODUCT(--(SUBSTITUTE(SUBSTITUTE(SUBSTITUTE(SUBSTITUTE(SUBSTITUTE(SUBSTITUTE(SUBSTITUTE(UPPER($G$23:$I$40&amp;""),"⌢",""),"⌣",""),"⌵",""),"－",""),"-","")," ",""),"　","")=UPPER($E17&amp;"")&amp;"DP"))*2+SUMPRODUCT(--(SUBSTITUTE(SUBSTITUTE(SUBSTITUTE(SUBSTITUTE(SUBSTITUTE(SUBSTITUTE(SUBSTITUTE(UPPER($G$23:$I$40&amp;""),"⌢",""),"⌣",""),"⌵",""),"－",""),"-","")," ",""),"　","")="DP"&amp;UPPER($E17&amp;"")))*2+SUMPRODUCT(--(SUBSTITUTE(SUBSTITUTE(SUBSTITUTE(SUBSTITUTE(SUBSTITUTE(SUBSTITUTE(SUBSTITUTE(UPPER($G$23:$I$40&amp;""),"⌢",""),"⌣",""),"⌵",""),"－",""),"-","")," ",""),"　","")=UPPER($E17&amp;"")&amp;"TP"))*3+SUMPRODUCT(--(SUBSTITUTE(SUBSTITUTE(SUBSTITUTE(SUBSTITUTE(SUBSTITUTE(SUBSTITUTE(SUBSTITUTE(UPPER($G$23:$I$40&amp;""),"⌢",""),"⌣",""),"⌵",""),"－",""),"-","")," ",""),"　","")="TP"&amp;UPPER($E17&amp;"")))*3+SUMPRODUCT(--(SUBSTITUTE(SUBSTITUTE(SUBSTITUTE(SUBSTITUTE(SUBSTITUTE(SUBSTITUTE(SUBSTITUTE(UPPER($K$23:$M$40&amp;""),"⌢",""),"⌣",""),"⌵",""),"－",""),"-","")," ",""),"　","")=UPPER($E17&amp;"")))+SUMPRODUCT(--(SUBSTITUTE(SUBSTITUTE(SUBSTITUTE(SUBSTITUTE(SUBSTITUTE(SUBSTITUTE(SUBSTITUTE(UPPER($K$23:$M$40&amp;""),"⌢",""),"⌣",""),"⌵",""),"－",""),"-","")," ",""),"　","")=UPPER($E17&amp;"")&amp;"DP"))*2+SUMPRODUCT(--(SUBSTITUTE(SUBSTITUTE(SUBSTITUTE(SUBSTITUTE(SUBSTITUTE(SUBSTITUTE(SUBSTITUTE(UPPER($K$23:$M$40&amp;""),"⌢",""),"⌣",""),"⌵",""),"－",""),"-","")," ",""),"　","")="DP"&amp;UPPER($E17&amp;"")))*2+SUMPRODUCT(--(SUBSTITUTE(SUBSTITUTE(SUBSTITUTE(SUBSTITUTE(SUBSTITUTE(SUBSTITUTE(SUBSTITUTE(UPPER($K$23:$M$40&amp;""),"⌢",""),"⌣",""),"⌵",""),"－",""),"-","")," ",""),"　","")=UPPER($E17&amp;"")&amp;"TP"))*3+SUMPRODUCT(--(SUBSTITUTE(SUBSTITUTE(SUBSTITUTE(SUBSTITUTE(SUBSTITUTE(SUBSTITUTE(SUBSTITUTE(UPPER($K$23:$M$40&amp;""),"⌢",""),"⌣",""),"⌵",""),"－",""),"-","")," ",""),"　","")="TP"&amp;UPPER($E17&amp;"")))*3+SUMPRODUCT(--(SUBSTITUTE(SUBSTITUTE(SUBSTITUTE(SUBSTITUTE(SUBSTITUTE(SUBSTITUTE(SUBSTITUTE(UPPER($O$23:$Q$40&amp;""),"⌢",""),"⌣",""),"⌵",""),"－",""),"-","")," ",""),"　","")=UPPER($E17&amp;"")))+SUMPRODUCT(--(SUBSTITUTE(SUBSTITUTE(SUBSTITUTE(SUBSTITUTE(SUBSTITUTE(SUBSTITUTE(SUBSTITUTE(UPPER($O$23:$Q$40&amp;""),"⌢",""),"⌣",""),"⌵",""),"－",""),"-","")," ",""),"　","")=UPPER($E17&amp;"")&amp;"DP"))*2+SUMPRODUCT(--(SUBSTITUTE(SUBSTITUTE(SUBSTITUTE(SUBSTITUTE(SUBSTITUTE(SUBSTITUTE(SUBSTITUTE(UPPER($O$23:$Q$40&amp;""),"⌢",""),"⌣",""),"⌵",""),"－",""),"-","")," ",""),"　","")="DP"&amp;UPPER($E17&amp;"")))*2+SUMPRODUCT(--(SUBSTITUTE(SUBSTITUTE(SUBSTITUTE(SUBSTITUTE(SUBSTITUTE(SUBSTITUTE(SUBSTITUTE(UPPER($O$23:$Q$40&amp;""),"⌢",""),"⌣",""),"⌵",""),"－",""),"-","")," ",""),"　","")=UPPER($E17&amp;"")&amp;"TP"))*3+SUMPRODUCT(--(SUBSTITUTE(SUBSTITUTE(SUBSTITUTE(SUBSTITUTE(SUBSTITUTE(SUBSTITUTE(SUBSTITUTE(UPPER($O$23:$Q$40&amp;""),"⌢",""),"⌣",""),"⌵",""),"－",""),"-","")," ",""),"　","")="TP"&amp;UPPER($E17&amp;"")))*3+SUMPRODUCT(--(SUBSTITUTE(SUBSTITUTE(SUBSTITUTE(SUBSTITUTE(SUBSTITUTE(SUBSTITUTE(SUBSTITUTE(UPPER($S$23:$U$40&amp;""),"⌢",""),"⌣",""),"⌵",""),"－",""),"-","")," ",""),"　","")=UPPER($E17&amp;"")))+SUMPRODUCT(--(SUBSTITUTE(SUBSTITUTE(SUBSTITUTE(SUBSTITUTE(SUBSTITUTE(SUBSTITUTE(SUBSTITUTE(UPPER($S$23:$U$40&amp;""),"⌢",""),"⌣",""),"⌵",""),"－",""),"-","")," ",""),"　","")=UPPER($E17&amp;"")&amp;"DP"))*2+SUMPRODUCT(--(SUBSTITUTE(SUBSTITUTE(SUBSTITUTE(SUBSTITUTE(SUBSTITUTE(SUBSTITUTE(SUBSTITUTE(UPPER($S$23:$U$40&amp;""),"⌢",""),"⌣",""),"⌵",""),"－",""),"-","")," ",""),"　","")="DP"&amp;UPPER($E17&amp;"")))*2+SUMPRODUCT(--(SUBSTITUTE(SUBSTITUTE(SUBSTITUTE(SUBSTITUTE(SUBSTITUTE(SUBSTITUTE(SUBSTITUTE(UPPER($S$23:$U$40&amp;""),"⌢",""),"⌣",""),"⌵",""),"－",""),"-","")," ",""),"　","")=UPPER($E17&amp;"")&amp;"TP"))*3+SUMPRODUCT(--(SUBSTITUTE(SUBSTITUTE(SUBSTITUTE(SUBSTITUTE(SUBSTITUTE(SUBSTITUTE(SUBSTITUTE(UPPER($S$23:$U$40&amp;""),"⌢",""),"⌣",""),"⌵",""),"－",""),"-","")," ",""),"　","")="TP"&amp;UPPER($E17&amp;"")))*3+SUMPRODUCT(--(SUBSTITUTE(SUBSTITUTE(SUBSTITUTE(SUBSTITUTE(SUBSTITUTE(SUBSTITUTE(SUBSTITUTE(UPPER($W$23:$Y$40&amp;""),"⌢",""),"⌣",""),"⌵",""),"－",""),"-","")," ",""),"　","")=UPPER($E17&amp;"")))+SUMPRODUCT(--(SUBSTITUTE(SUBSTITUTE(SUBSTITUTE(SUBSTITUTE(SUBSTITUTE(SUBSTITUTE(SUBSTITUTE(UPPER($W$23:$Y$40&amp;""),"⌢",""),"⌣",""),"⌵",""),"－",""),"-","")," ",""),"　","")=UPPER($E17&amp;"")&amp;"DP"))*2+SUMPRODUCT(--(SUBSTITUTE(SUBSTITUTE(SUBSTITUTE(SUBSTITUTE(SUBSTITUTE(SUBSTITUTE(SUBSTITUTE(UPPER($W$23:$Y$40&amp;""),"⌢",""),"⌣",""),"⌵",""),"－",""),"-","")," ",""),"　","")="DP"&amp;UPPER($E17&amp;"")))*2+SUMPRODUCT(--(SUBSTITUTE(SUBSTITUTE(SUBSTITUTE(SUBSTITUTE(SUBSTITUTE(SUBSTITUTE(SUBSTITUTE(UPPER($W$23:$Y$40&amp;""),"⌢",""),"⌣",""),"⌵",""),"－",""),"-","")," ",""),"　","")=UPPER($E17&amp;"")&amp;"TP"))*3+SUMPRODUCT(--(SUBSTITUTE(SUBSTITUTE(SUBSTITUTE(SUBSTITUTE(SUBSTITUTE(SUBSTITUTE(SUBSTITUTE(UPPER($W$23:$Y$40&amp;""),"⌢",""),"⌣",""),"⌵",""),"－",""),"-","")," ",""),"　","")="TP"&amp;UPPER($E17&amp;"")))*3+SUMPRODUCT(--(SUBSTITUTE(SUBSTITUTE(SUBSTITUTE(SUBSTITUTE(SUBSTITUTE(SUBSTITUTE(SUBSTITUTE(UPPER($AA$23:$AC$40&amp;""),"⌢",""),"⌣",""),"⌵",""),"－",""),"-","")," ",""),"　","")=UPPER($E17&amp;"")))+SUMPRODUCT(--(SUBSTITUTE(SUBSTITUTE(SUBSTITUTE(SUBSTITUTE(SUBSTITUTE(SUBSTITUTE(SUBSTITUTE(UPPER($AA$23:$AC$40&amp;""),"⌢",""),"⌣",""),"⌵",""),"－",""),"-","")," ",""),"　","")=UPPER($E17&amp;"")&amp;"DP"))*2+SUMPRODUCT(--(SUBSTITUTE(SUBSTITUTE(SUBSTITUTE(SUBSTITUTE(SUBSTITUTE(SUBSTITUTE(SUBSTITUTE(UPPER($AA$23:$AC$40&amp;""),"⌢",""),"⌣",""),"⌵",""),"－",""),"-","")," ",""),"　","")="DP"&amp;UPPER($E17&amp;"")))*2+SUMPRODUCT(--(SUBSTITUTE(SUBSTITUTE(SUBSTITUTE(SUBSTITUTE(SUBSTITUTE(SUBSTITUTE(SUBSTITUTE(UPPER($AA$23:$AC$40&amp;""),"⌢",""),"⌣",""),"⌵",""),"－",""),"-","")," ",""),"　","")=UPPER($E17&amp;"")&amp;"TP"))*3+SUMPRODUCT(--(SUBSTITUTE(SUBSTITUTE(SUBSTITUTE(SUBSTITUTE(SUBSTITUTE(SUBSTITUTE(SUBSTITUTE(UPPER($AA$23:$AC$40&amp;""),"⌢",""),"⌣",""),"⌵",""),"－",""),"-","")," ",""),"　","")="TP"&amp;UPPER($E17&amp;"")))*3+SUMPRODUCT(--(SUBSTITUTE(SUBSTITUTE(SUBSTITUTE(SUBSTITUTE(SUBSTITUTE(SUBSTITUTE(SUBSTITUTE(UPPER($AE$23:$AG$40&amp;""),"⌢",""),"⌣",""),"⌵",""),"－",""),"-","")," ",""),"　","")=UPPER($E17&amp;"")))+SUMPRODUCT(--(SUBSTITUTE(SUBSTITUTE(SUBSTITUTE(SUBSTITUTE(SUBSTITUTE(SUBSTITUTE(SUBSTITUTE(UPPER($AE$23:$AG$40&amp;""),"⌢",""),"⌣",""),"⌵",""),"－",""),"-","")," ",""),"　","")=UPPER($E17&amp;"")&amp;"DP"))*2+SUMPRODUCT(--(SUBSTITUTE(SUBSTITUTE(SUBSTITUTE(SUBSTITUTE(SUBSTITUTE(SUBSTITUTE(SUBSTITUTE(UPPER($AE$23:$AG$40&amp;""),"⌢",""),"⌣",""),"⌵",""),"－",""),"-","")," ",""),"　","")="DP"&amp;UPPER($E17&amp;"")))*2+SUMPRODUCT(--(SUBSTITUTE(SUBSTITUTE(SUBSTITUTE(SUBSTITUTE(SUBSTITUTE(SUBSTITUTE(SUBSTITUTE(UPPER($AE$23:$AG$40&amp;""),"⌢",""),"⌣",""),"⌵",""),"－",""),"-","")," ",""),"　","")=UPPER($E17&amp;"")&amp;"TP"))*3+SUMPRODUCT(--(SUBSTITUTE(SUBSTITUTE(SUBSTITUTE(SUBSTITUTE(SUBSTITUTE(SUBSTITUTE(SUBSTITUTE(UPPER($AE$23:$AG$40&amp;""),"⌢",""),"⌣",""),"⌵",""),"－",""),"-","")," ",""),"　","")="TP"&amp;UPPER($E17&amp;"")))*3)</f>
        <v>0</v>
      </c>
      <c r="B17" s="52"/>
      <c r="C17" s="58"/>
      <c r="D17" s="276"/>
      <c r="E17" s="61"/>
      <c r="F17" s="49"/>
      <c r="G17" s="23"/>
      <c r="H17" s="4"/>
      <c r="I17" s="7"/>
      <c r="J17" s="8"/>
      <c r="K17" s="23"/>
      <c r="L17" s="4"/>
      <c r="M17" s="7"/>
      <c r="N17" s="8"/>
      <c r="O17" s="23"/>
      <c r="P17" s="4"/>
      <c r="Q17" s="7"/>
      <c r="R17" s="8"/>
      <c r="S17" s="23"/>
      <c r="T17" s="4"/>
      <c r="U17" s="7"/>
      <c r="V17" s="8"/>
      <c r="W17" s="23"/>
      <c r="X17" s="4"/>
      <c r="Y17" s="7"/>
      <c r="Z17" s="8"/>
      <c r="AA17" s="23"/>
      <c r="AB17" s="4"/>
      <c r="AC17" s="7"/>
      <c r="AD17" s="8"/>
      <c r="AE17" s="4"/>
      <c r="AF17" s="4"/>
      <c r="AG17" s="7"/>
      <c r="AH17" s="8"/>
      <c r="AI17" s="44">
        <f t="shared" si="2"/>
        <v>0</v>
      </c>
      <c r="AJ17" s="44">
        <f>SUMPRODUCT(--(SUBSTITUTE(SUBSTITUTE(SUBSTITUTE(SUBSTITUTE(SUBSTITUTE(SUBSTITUTE(SUBSTITUTE(UPPER(G17:AG17&amp;""),"⌢",""),"⌣",""),"⌵",""),"－",""),"-","")," ",""),"　","")="R"))+SUMPRODUCT(--(SUBSTITUTE(SUBSTITUTE(SUBSTITUTE(SUBSTITUTE(SUBSTITUTE(SUBSTITUTE(SUBSTITUTE(UPPER(G17:AG17&amp;""),"⌢",""),"⌣",""),"⌵",""),"－",""),"-","")," ",""),"　","")="HR"))*2</f>
        <v>0</v>
      </c>
      <c r="AK17" s="44">
        <f t="shared" si="4"/>
        <v>0</v>
      </c>
      <c r="AL17" s="44">
        <f>$A17</f>
        <v>0</v>
      </c>
      <c r="AM17" s="286"/>
    </row>
    <row r="18" spans="1:54" ht="15" customHeight="1">
      <c r="A18" s="52">
        <f>IF($E18="",0,SUMPRODUCT(--(SUBSTITUTE(SUBSTITUTE(SUBSTITUTE(SUBSTITUTE(SUBSTITUTE(SUBSTITUTE(SUBSTITUTE(UPPER($G$23:$I$40&amp;""),"⌢",""),"⌣",""),"⌵",""),"－",""),"-","")," ",""),"　","")=UPPER($E18&amp;"")))+SUMPRODUCT(--(SUBSTITUTE(SUBSTITUTE(SUBSTITUTE(SUBSTITUTE(SUBSTITUTE(SUBSTITUTE(SUBSTITUTE(UPPER($G$23:$I$40&amp;""),"⌢",""),"⌣",""),"⌵",""),"－",""),"-","")," ",""),"　","")=UPPER($E18&amp;"")&amp;"DP"))*2+SUMPRODUCT(--(SUBSTITUTE(SUBSTITUTE(SUBSTITUTE(SUBSTITUTE(SUBSTITUTE(SUBSTITUTE(SUBSTITUTE(UPPER($G$23:$I$40&amp;""),"⌢",""),"⌣",""),"⌵",""),"－",""),"-","")," ",""),"　","")="DP"&amp;UPPER($E18&amp;"")))*2+SUMPRODUCT(--(SUBSTITUTE(SUBSTITUTE(SUBSTITUTE(SUBSTITUTE(SUBSTITUTE(SUBSTITUTE(SUBSTITUTE(UPPER($G$23:$I$40&amp;""),"⌢",""),"⌣",""),"⌵",""),"－",""),"-","")," ",""),"　","")=UPPER($E18&amp;"")&amp;"TP"))*3+SUMPRODUCT(--(SUBSTITUTE(SUBSTITUTE(SUBSTITUTE(SUBSTITUTE(SUBSTITUTE(SUBSTITUTE(SUBSTITUTE(UPPER($G$23:$I$40&amp;""),"⌢",""),"⌣",""),"⌵",""),"－",""),"-","")," ",""),"　","")="TP"&amp;UPPER($E18&amp;"")))*3+SUMPRODUCT(--(SUBSTITUTE(SUBSTITUTE(SUBSTITUTE(SUBSTITUTE(SUBSTITUTE(SUBSTITUTE(SUBSTITUTE(UPPER($K$23:$M$40&amp;""),"⌢",""),"⌣",""),"⌵",""),"－",""),"-","")," ",""),"　","")=UPPER($E18&amp;"")))+SUMPRODUCT(--(SUBSTITUTE(SUBSTITUTE(SUBSTITUTE(SUBSTITUTE(SUBSTITUTE(SUBSTITUTE(SUBSTITUTE(UPPER($K$23:$M$40&amp;""),"⌢",""),"⌣",""),"⌵",""),"－",""),"-","")," ",""),"　","")=UPPER($E18&amp;"")&amp;"DP"))*2+SUMPRODUCT(--(SUBSTITUTE(SUBSTITUTE(SUBSTITUTE(SUBSTITUTE(SUBSTITUTE(SUBSTITUTE(SUBSTITUTE(UPPER($K$23:$M$40&amp;""),"⌢",""),"⌣",""),"⌵",""),"－",""),"-","")," ",""),"　","")="DP"&amp;UPPER($E18&amp;"")))*2+SUMPRODUCT(--(SUBSTITUTE(SUBSTITUTE(SUBSTITUTE(SUBSTITUTE(SUBSTITUTE(SUBSTITUTE(SUBSTITUTE(UPPER($K$23:$M$40&amp;""),"⌢",""),"⌣",""),"⌵",""),"－",""),"-","")," ",""),"　","")=UPPER($E18&amp;"")&amp;"TP"))*3+SUMPRODUCT(--(SUBSTITUTE(SUBSTITUTE(SUBSTITUTE(SUBSTITUTE(SUBSTITUTE(SUBSTITUTE(SUBSTITUTE(UPPER($K$23:$M$40&amp;""),"⌢",""),"⌣",""),"⌵",""),"－",""),"-","")," ",""),"　","")="TP"&amp;UPPER($E18&amp;"")))*3+SUMPRODUCT(--(SUBSTITUTE(SUBSTITUTE(SUBSTITUTE(SUBSTITUTE(SUBSTITUTE(SUBSTITUTE(SUBSTITUTE(UPPER($O$23:$Q$40&amp;""),"⌢",""),"⌣",""),"⌵",""),"－",""),"-","")," ",""),"　","")=UPPER($E18&amp;"")))+SUMPRODUCT(--(SUBSTITUTE(SUBSTITUTE(SUBSTITUTE(SUBSTITUTE(SUBSTITUTE(SUBSTITUTE(SUBSTITUTE(UPPER($O$23:$Q$40&amp;""),"⌢",""),"⌣",""),"⌵",""),"－",""),"-","")," ",""),"　","")=UPPER($E18&amp;"")&amp;"DP"))*2+SUMPRODUCT(--(SUBSTITUTE(SUBSTITUTE(SUBSTITUTE(SUBSTITUTE(SUBSTITUTE(SUBSTITUTE(SUBSTITUTE(UPPER($O$23:$Q$40&amp;""),"⌢",""),"⌣",""),"⌵",""),"－",""),"-","")," ",""),"　","")="DP"&amp;UPPER($E18&amp;"")))*2+SUMPRODUCT(--(SUBSTITUTE(SUBSTITUTE(SUBSTITUTE(SUBSTITUTE(SUBSTITUTE(SUBSTITUTE(SUBSTITUTE(UPPER($O$23:$Q$40&amp;""),"⌢",""),"⌣",""),"⌵",""),"－",""),"-","")," ",""),"　","")=UPPER($E18&amp;"")&amp;"TP"))*3+SUMPRODUCT(--(SUBSTITUTE(SUBSTITUTE(SUBSTITUTE(SUBSTITUTE(SUBSTITUTE(SUBSTITUTE(SUBSTITUTE(UPPER($O$23:$Q$40&amp;""),"⌢",""),"⌣",""),"⌵",""),"－",""),"-","")," ",""),"　","")="TP"&amp;UPPER($E18&amp;"")))*3+SUMPRODUCT(--(SUBSTITUTE(SUBSTITUTE(SUBSTITUTE(SUBSTITUTE(SUBSTITUTE(SUBSTITUTE(SUBSTITUTE(UPPER($S$23:$U$40&amp;""),"⌢",""),"⌣",""),"⌵",""),"－",""),"-","")," ",""),"　","")=UPPER($E18&amp;"")))+SUMPRODUCT(--(SUBSTITUTE(SUBSTITUTE(SUBSTITUTE(SUBSTITUTE(SUBSTITUTE(SUBSTITUTE(SUBSTITUTE(UPPER($S$23:$U$40&amp;""),"⌢",""),"⌣",""),"⌵",""),"－",""),"-","")," ",""),"　","")=UPPER($E18&amp;"")&amp;"DP"))*2+SUMPRODUCT(--(SUBSTITUTE(SUBSTITUTE(SUBSTITUTE(SUBSTITUTE(SUBSTITUTE(SUBSTITUTE(SUBSTITUTE(UPPER($S$23:$U$40&amp;""),"⌢",""),"⌣",""),"⌵",""),"－",""),"-","")," ",""),"　","")="DP"&amp;UPPER($E18&amp;"")))*2+SUMPRODUCT(--(SUBSTITUTE(SUBSTITUTE(SUBSTITUTE(SUBSTITUTE(SUBSTITUTE(SUBSTITUTE(SUBSTITUTE(UPPER($S$23:$U$40&amp;""),"⌢",""),"⌣",""),"⌵",""),"－",""),"-","")," ",""),"　","")=UPPER($E18&amp;"")&amp;"TP"))*3+SUMPRODUCT(--(SUBSTITUTE(SUBSTITUTE(SUBSTITUTE(SUBSTITUTE(SUBSTITUTE(SUBSTITUTE(SUBSTITUTE(UPPER($S$23:$U$40&amp;""),"⌢",""),"⌣",""),"⌵",""),"－",""),"-","")," ",""),"　","")="TP"&amp;UPPER($E18&amp;"")))*3+SUMPRODUCT(--(SUBSTITUTE(SUBSTITUTE(SUBSTITUTE(SUBSTITUTE(SUBSTITUTE(SUBSTITUTE(SUBSTITUTE(UPPER($W$23:$Y$40&amp;""),"⌢",""),"⌣",""),"⌵",""),"－",""),"-","")," ",""),"　","")=UPPER($E18&amp;"")))+SUMPRODUCT(--(SUBSTITUTE(SUBSTITUTE(SUBSTITUTE(SUBSTITUTE(SUBSTITUTE(SUBSTITUTE(SUBSTITUTE(UPPER($W$23:$Y$40&amp;""),"⌢",""),"⌣",""),"⌵",""),"－",""),"-","")," ",""),"　","")=UPPER($E18&amp;"")&amp;"DP"))*2+SUMPRODUCT(--(SUBSTITUTE(SUBSTITUTE(SUBSTITUTE(SUBSTITUTE(SUBSTITUTE(SUBSTITUTE(SUBSTITUTE(UPPER($W$23:$Y$40&amp;""),"⌢",""),"⌣",""),"⌵",""),"－",""),"-","")," ",""),"　","")="DP"&amp;UPPER($E18&amp;"")))*2+SUMPRODUCT(--(SUBSTITUTE(SUBSTITUTE(SUBSTITUTE(SUBSTITUTE(SUBSTITUTE(SUBSTITUTE(SUBSTITUTE(UPPER($W$23:$Y$40&amp;""),"⌢",""),"⌣",""),"⌵",""),"－",""),"-","")," ",""),"　","")=UPPER($E18&amp;"")&amp;"TP"))*3+SUMPRODUCT(--(SUBSTITUTE(SUBSTITUTE(SUBSTITUTE(SUBSTITUTE(SUBSTITUTE(SUBSTITUTE(SUBSTITUTE(UPPER($W$23:$Y$40&amp;""),"⌢",""),"⌣",""),"⌵",""),"－",""),"-","")," ",""),"　","")="TP"&amp;UPPER($E18&amp;"")))*3+SUMPRODUCT(--(SUBSTITUTE(SUBSTITUTE(SUBSTITUTE(SUBSTITUTE(SUBSTITUTE(SUBSTITUTE(SUBSTITUTE(UPPER($AA$23:$AC$40&amp;""),"⌢",""),"⌣",""),"⌵",""),"－",""),"-","")," ",""),"　","")=UPPER($E18&amp;"")))+SUMPRODUCT(--(SUBSTITUTE(SUBSTITUTE(SUBSTITUTE(SUBSTITUTE(SUBSTITUTE(SUBSTITUTE(SUBSTITUTE(UPPER($AA$23:$AC$40&amp;""),"⌢",""),"⌣",""),"⌵",""),"－",""),"-","")," ",""),"　","")=UPPER($E18&amp;"")&amp;"DP"))*2+SUMPRODUCT(--(SUBSTITUTE(SUBSTITUTE(SUBSTITUTE(SUBSTITUTE(SUBSTITUTE(SUBSTITUTE(SUBSTITUTE(UPPER($AA$23:$AC$40&amp;""),"⌢",""),"⌣",""),"⌵",""),"－",""),"-","")," ",""),"　","")="DP"&amp;UPPER($E18&amp;"")))*2+SUMPRODUCT(--(SUBSTITUTE(SUBSTITUTE(SUBSTITUTE(SUBSTITUTE(SUBSTITUTE(SUBSTITUTE(SUBSTITUTE(UPPER($AA$23:$AC$40&amp;""),"⌢",""),"⌣",""),"⌵",""),"－",""),"-","")," ",""),"　","")=UPPER($E18&amp;"")&amp;"TP"))*3+SUMPRODUCT(--(SUBSTITUTE(SUBSTITUTE(SUBSTITUTE(SUBSTITUTE(SUBSTITUTE(SUBSTITUTE(SUBSTITUTE(UPPER($AA$23:$AC$40&amp;""),"⌢",""),"⌣",""),"⌵",""),"－",""),"-","")," ",""),"　","")="TP"&amp;UPPER($E18&amp;"")))*3+SUMPRODUCT(--(SUBSTITUTE(SUBSTITUTE(SUBSTITUTE(SUBSTITUTE(SUBSTITUTE(SUBSTITUTE(SUBSTITUTE(UPPER($AE$23:$AG$40&amp;""),"⌢",""),"⌣",""),"⌵",""),"－",""),"-","")," ",""),"　","")=UPPER($E18&amp;"")))+SUMPRODUCT(--(SUBSTITUTE(SUBSTITUTE(SUBSTITUTE(SUBSTITUTE(SUBSTITUTE(SUBSTITUTE(SUBSTITUTE(UPPER($AE$23:$AG$40&amp;""),"⌢",""),"⌣",""),"⌵",""),"－",""),"-","")," ",""),"　","")=UPPER($E18&amp;"")&amp;"DP"))*2+SUMPRODUCT(--(SUBSTITUTE(SUBSTITUTE(SUBSTITUTE(SUBSTITUTE(SUBSTITUTE(SUBSTITUTE(SUBSTITUTE(UPPER($AE$23:$AG$40&amp;""),"⌢",""),"⌣",""),"⌵",""),"－",""),"-","")," ",""),"　","")="DP"&amp;UPPER($E18&amp;"")))*2+SUMPRODUCT(--(SUBSTITUTE(SUBSTITUTE(SUBSTITUTE(SUBSTITUTE(SUBSTITUTE(SUBSTITUTE(SUBSTITUTE(UPPER($AE$23:$AG$40&amp;""),"⌢",""),"⌣",""),"⌵",""),"－",""),"-","")," ",""),"　","")=UPPER($E18&amp;"")&amp;"TP"))*3+SUMPRODUCT(--(SUBSTITUTE(SUBSTITUTE(SUBSTITUTE(SUBSTITUTE(SUBSTITUTE(SUBSTITUTE(SUBSTITUTE(UPPER($AE$23:$AG$40&amp;""),"⌢",""),"⌣",""),"⌵",""),"－",""),"-","")," ",""),"　","")="TP"&amp;UPPER($E18&amp;"")))*3)</f>
        <v>0</v>
      </c>
      <c r="B18" s="52"/>
      <c r="C18" s="58"/>
      <c r="D18" s="274">
        <v>6</v>
      </c>
      <c r="E18" s="61" t="s">
        <v>200</v>
      </c>
      <c r="F18" s="49" t="s">
        <v>99</v>
      </c>
      <c r="G18" s="24"/>
      <c r="H18" s="2"/>
      <c r="I18" s="5"/>
      <c r="J18" s="8"/>
      <c r="K18" s="24" t="s">
        <v>204</v>
      </c>
      <c r="L18" s="2"/>
      <c r="M18" s="5"/>
      <c r="N18" s="8"/>
      <c r="O18" s="24"/>
      <c r="P18" s="2"/>
      <c r="Q18" s="5"/>
      <c r="R18" s="8"/>
      <c r="S18" s="24" t="s">
        <v>204</v>
      </c>
      <c r="T18" s="2"/>
      <c r="U18" s="5"/>
      <c r="V18" s="8"/>
      <c r="W18" s="24" t="s">
        <v>204</v>
      </c>
      <c r="X18" s="2"/>
      <c r="Y18" s="5"/>
      <c r="Z18" s="8"/>
      <c r="AA18" s="24"/>
      <c r="AB18" s="2"/>
      <c r="AC18" s="5"/>
      <c r="AD18" s="8"/>
      <c r="AE18" s="2"/>
      <c r="AF18" s="2"/>
      <c r="AG18" s="5"/>
      <c r="AH18" s="8"/>
      <c r="AI18" s="44">
        <f t="shared" si="2"/>
        <v>3</v>
      </c>
      <c r="AJ18" s="44">
        <f>SUMPRODUCT(--(SUBSTITUTE(SUBSTITUTE(SUBSTITUTE(SUBSTITUTE(SUBSTITUTE(SUBSTITUTE(SUBSTITUTE(UPPER(G18:AG18&amp;""),"⌢",""),"⌣",""),"⌵",""),"－",""),"-","")," ",""),"　","")="R"))+SUMPRODUCT(--(SUBSTITUTE(SUBSTITUTE(SUBSTITUTE(SUBSTITUTE(SUBSTITUTE(SUBSTITUTE(SUBSTITUTE(UPPER(G18:AG18&amp;""),"⌢",""),"⌣",""),"⌵",""),"－",""),"-","")," ",""),"　","")="HR"))*2</f>
        <v>0</v>
      </c>
      <c r="AK18" s="44">
        <f t="shared" si="4"/>
        <v>3</v>
      </c>
      <c r="AL18" s="44">
        <f>$A18</f>
        <v>0</v>
      </c>
      <c r="AM18" s="286"/>
    </row>
    <row r="19" spans="1:54" ht="15" customHeight="1">
      <c r="A19" s="52">
        <f>IF($E19="",0,SUMPRODUCT(--(SUBSTITUTE(SUBSTITUTE(SUBSTITUTE(SUBSTITUTE(SUBSTITUTE(SUBSTITUTE(SUBSTITUTE(UPPER($G$23:$I$40&amp;""),"⌢",""),"⌣",""),"⌵",""),"－",""),"-","")," ",""),"　","")=UPPER($E19&amp;"")))+SUMPRODUCT(--(SUBSTITUTE(SUBSTITUTE(SUBSTITUTE(SUBSTITUTE(SUBSTITUTE(SUBSTITUTE(SUBSTITUTE(UPPER($G$23:$I$40&amp;""),"⌢",""),"⌣",""),"⌵",""),"－",""),"-","")," ",""),"　","")=UPPER($E19&amp;"")&amp;"DP"))*2+SUMPRODUCT(--(SUBSTITUTE(SUBSTITUTE(SUBSTITUTE(SUBSTITUTE(SUBSTITUTE(SUBSTITUTE(SUBSTITUTE(UPPER($G$23:$I$40&amp;""),"⌢",""),"⌣",""),"⌵",""),"－",""),"-","")," ",""),"　","")="DP"&amp;UPPER($E19&amp;"")))*2+SUMPRODUCT(--(SUBSTITUTE(SUBSTITUTE(SUBSTITUTE(SUBSTITUTE(SUBSTITUTE(SUBSTITUTE(SUBSTITUTE(UPPER($G$23:$I$40&amp;""),"⌢",""),"⌣",""),"⌵",""),"－",""),"-","")," ",""),"　","")=UPPER($E19&amp;"")&amp;"TP"))*3+SUMPRODUCT(--(SUBSTITUTE(SUBSTITUTE(SUBSTITUTE(SUBSTITUTE(SUBSTITUTE(SUBSTITUTE(SUBSTITUTE(UPPER($G$23:$I$40&amp;""),"⌢",""),"⌣",""),"⌵",""),"－",""),"-","")," ",""),"　","")="TP"&amp;UPPER($E19&amp;"")))*3+SUMPRODUCT(--(SUBSTITUTE(SUBSTITUTE(SUBSTITUTE(SUBSTITUTE(SUBSTITUTE(SUBSTITUTE(SUBSTITUTE(UPPER($K$23:$M$40&amp;""),"⌢",""),"⌣",""),"⌵",""),"－",""),"-","")," ",""),"　","")=UPPER($E19&amp;"")))+SUMPRODUCT(--(SUBSTITUTE(SUBSTITUTE(SUBSTITUTE(SUBSTITUTE(SUBSTITUTE(SUBSTITUTE(SUBSTITUTE(UPPER($K$23:$M$40&amp;""),"⌢",""),"⌣",""),"⌵",""),"－",""),"-","")," ",""),"　","")=UPPER($E19&amp;"")&amp;"DP"))*2+SUMPRODUCT(--(SUBSTITUTE(SUBSTITUTE(SUBSTITUTE(SUBSTITUTE(SUBSTITUTE(SUBSTITUTE(SUBSTITUTE(UPPER($K$23:$M$40&amp;""),"⌢",""),"⌣",""),"⌵",""),"－",""),"-","")," ",""),"　","")="DP"&amp;UPPER($E19&amp;"")))*2+SUMPRODUCT(--(SUBSTITUTE(SUBSTITUTE(SUBSTITUTE(SUBSTITUTE(SUBSTITUTE(SUBSTITUTE(SUBSTITUTE(UPPER($K$23:$M$40&amp;""),"⌢",""),"⌣",""),"⌵",""),"－",""),"-","")," ",""),"　","")=UPPER($E19&amp;"")&amp;"TP"))*3+SUMPRODUCT(--(SUBSTITUTE(SUBSTITUTE(SUBSTITUTE(SUBSTITUTE(SUBSTITUTE(SUBSTITUTE(SUBSTITUTE(UPPER($K$23:$M$40&amp;""),"⌢",""),"⌣",""),"⌵",""),"－",""),"-","")," ",""),"　","")="TP"&amp;UPPER($E19&amp;"")))*3+SUMPRODUCT(--(SUBSTITUTE(SUBSTITUTE(SUBSTITUTE(SUBSTITUTE(SUBSTITUTE(SUBSTITUTE(SUBSTITUTE(UPPER($O$23:$Q$40&amp;""),"⌢",""),"⌣",""),"⌵",""),"－",""),"-","")," ",""),"　","")=UPPER($E19&amp;"")))+SUMPRODUCT(--(SUBSTITUTE(SUBSTITUTE(SUBSTITUTE(SUBSTITUTE(SUBSTITUTE(SUBSTITUTE(SUBSTITUTE(UPPER($O$23:$Q$40&amp;""),"⌢",""),"⌣",""),"⌵",""),"－",""),"-","")," ",""),"　","")=UPPER($E19&amp;"")&amp;"DP"))*2+SUMPRODUCT(--(SUBSTITUTE(SUBSTITUTE(SUBSTITUTE(SUBSTITUTE(SUBSTITUTE(SUBSTITUTE(SUBSTITUTE(UPPER($O$23:$Q$40&amp;""),"⌢",""),"⌣",""),"⌵",""),"－",""),"-","")," ",""),"　","")="DP"&amp;UPPER($E19&amp;"")))*2+SUMPRODUCT(--(SUBSTITUTE(SUBSTITUTE(SUBSTITUTE(SUBSTITUTE(SUBSTITUTE(SUBSTITUTE(SUBSTITUTE(UPPER($O$23:$Q$40&amp;""),"⌢",""),"⌣",""),"⌵",""),"－",""),"-","")," ",""),"　","")=UPPER($E19&amp;"")&amp;"TP"))*3+SUMPRODUCT(--(SUBSTITUTE(SUBSTITUTE(SUBSTITUTE(SUBSTITUTE(SUBSTITUTE(SUBSTITUTE(SUBSTITUTE(UPPER($O$23:$Q$40&amp;""),"⌢",""),"⌣",""),"⌵",""),"－",""),"-","")," ",""),"　","")="TP"&amp;UPPER($E19&amp;"")))*3+SUMPRODUCT(--(SUBSTITUTE(SUBSTITUTE(SUBSTITUTE(SUBSTITUTE(SUBSTITUTE(SUBSTITUTE(SUBSTITUTE(UPPER($S$23:$U$40&amp;""),"⌢",""),"⌣",""),"⌵",""),"－",""),"-","")," ",""),"　","")=UPPER($E19&amp;"")))+SUMPRODUCT(--(SUBSTITUTE(SUBSTITUTE(SUBSTITUTE(SUBSTITUTE(SUBSTITUTE(SUBSTITUTE(SUBSTITUTE(UPPER($S$23:$U$40&amp;""),"⌢",""),"⌣",""),"⌵",""),"－",""),"-","")," ",""),"　","")=UPPER($E19&amp;"")&amp;"DP"))*2+SUMPRODUCT(--(SUBSTITUTE(SUBSTITUTE(SUBSTITUTE(SUBSTITUTE(SUBSTITUTE(SUBSTITUTE(SUBSTITUTE(UPPER($S$23:$U$40&amp;""),"⌢",""),"⌣",""),"⌵",""),"－",""),"-","")," ",""),"　","")="DP"&amp;UPPER($E19&amp;"")))*2+SUMPRODUCT(--(SUBSTITUTE(SUBSTITUTE(SUBSTITUTE(SUBSTITUTE(SUBSTITUTE(SUBSTITUTE(SUBSTITUTE(UPPER($S$23:$U$40&amp;""),"⌢",""),"⌣",""),"⌵",""),"－",""),"-","")," ",""),"　","")=UPPER($E19&amp;"")&amp;"TP"))*3+SUMPRODUCT(--(SUBSTITUTE(SUBSTITUTE(SUBSTITUTE(SUBSTITUTE(SUBSTITUTE(SUBSTITUTE(SUBSTITUTE(UPPER($S$23:$U$40&amp;""),"⌢",""),"⌣",""),"⌵",""),"－",""),"-","")," ",""),"　","")="TP"&amp;UPPER($E19&amp;"")))*3+SUMPRODUCT(--(SUBSTITUTE(SUBSTITUTE(SUBSTITUTE(SUBSTITUTE(SUBSTITUTE(SUBSTITUTE(SUBSTITUTE(UPPER($W$23:$Y$40&amp;""),"⌢",""),"⌣",""),"⌵",""),"－",""),"-","")," ",""),"　","")=UPPER($E19&amp;"")))+SUMPRODUCT(--(SUBSTITUTE(SUBSTITUTE(SUBSTITUTE(SUBSTITUTE(SUBSTITUTE(SUBSTITUTE(SUBSTITUTE(UPPER($W$23:$Y$40&amp;""),"⌢",""),"⌣",""),"⌵",""),"－",""),"-","")," ",""),"　","")=UPPER($E19&amp;"")&amp;"DP"))*2+SUMPRODUCT(--(SUBSTITUTE(SUBSTITUTE(SUBSTITUTE(SUBSTITUTE(SUBSTITUTE(SUBSTITUTE(SUBSTITUTE(UPPER($W$23:$Y$40&amp;""),"⌢",""),"⌣",""),"⌵",""),"－",""),"-","")," ",""),"　","")="DP"&amp;UPPER($E19&amp;"")))*2+SUMPRODUCT(--(SUBSTITUTE(SUBSTITUTE(SUBSTITUTE(SUBSTITUTE(SUBSTITUTE(SUBSTITUTE(SUBSTITUTE(UPPER($W$23:$Y$40&amp;""),"⌢",""),"⌣",""),"⌵",""),"－",""),"-","")," ",""),"　","")=UPPER($E19&amp;"")&amp;"TP"))*3+SUMPRODUCT(--(SUBSTITUTE(SUBSTITUTE(SUBSTITUTE(SUBSTITUTE(SUBSTITUTE(SUBSTITUTE(SUBSTITUTE(UPPER($W$23:$Y$40&amp;""),"⌢",""),"⌣",""),"⌵",""),"－",""),"-","")," ",""),"　","")="TP"&amp;UPPER($E19&amp;"")))*3+SUMPRODUCT(--(SUBSTITUTE(SUBSTITUTE(SUBSTITUTE(SUBSTITUTE(SUBSTITUTE(SUBSTITUTE(SUBSTITUTE(UPPER($AA$23:$AC$40&amp;""),"⌢",""),"⌣",""),"⌵",""),"－",""),"-","")," ",""),"　","")=UPPER($E19&amp;"")))+SUMPRODUCT(--(SUBSTITUTE(SUBSTITUTE(SUBSTITUTE(SUBSTITUTE(SUBSTITUTE(SUBSTITUTE(SUBSTITUTE(UPPER($AA$23:$AC$40&amp;""),"⌢",""),"⌣",""),"⌵",""),"－",""),"-","")," ",""),"　","")=UPPER($E19&amp;"")&amp;"DP"))*2+SUMPRODUCT(--(SUBSTITUTE(SUBSTITUTE(SUBSTITUTE(SUBSTITUTE(SUBSTITUTE(SUBSTITUTE(SUBSTITUTE(UPPER($AA$23:$AC$40&amp;""),"⌢",""),"⌣",""),"⌵",""),"－",""),"-","")," ",""),"　","")="DP"&amp;UPPER($E19&amp;"")))*2+SUMPRODUCT(--(SUBSTITUTE(SUBSTITUTE(SUBSTITUTE(SUBSTITUTE(SUBSTITUTE(SUBSTITUTE(SUBSTITUTE(UPPER($AA$23:$AC$40&amp;""),"⌢",""),"⌣",""),"⌵",""),"－",""),"-","")," ",""),"　","")=UPPER($E19&amp;"")&amp;"TP"))*3+SUMPRODUCT(--(SUBSTITUTE(SUBSTITUTE(SUBSTITUTE(SUBSTITUTE(SUBSTITUTE(SUBSTITUTE(SUBSTITUTE(UPPER($AA$23:$AC$40&amp;""),"⌢",""),"⌣",""),"⌵",""),"－",""),"-","")," ",""),"　","")="TP"&amp;UPPER($E19&amp;"")))*3+SUMPRODUCT(--(SUBSTITUTE(SUBSTITUTE(SUBSTITUTE(SUBSTITUTE(SUBSTITUTE(SUBSTITUTE(SUBSTITUTE(UPPER($AE$23:$AG$40&amp;""),"⌢",""),"⌣",""),"⌵",""),"－",""),"-","")," ",""),"　","")=UPPER($E19&amp;"")))+SUMPRODUCT(--(SUBSTITUTE(SUBSTITUTE(SUBSTITUTE(SUBSTITUTE(SUBSTITUTE(SUBSTITUTE(SUBSTITUTE(UPPER($AE$23:$AG$40&amp;""),"⌢",""),"⌣",""),"⌵",""),"－",""),"-","")," ",""),"　","")=UPPER($E19&amp;"")&amp;"DP"))*2+SUMPRODUCT(--(SUBSTITUTE(SUBSTITUTE(SUBSTITUTE(SUBSTITUTE(SUBSTITUTE(SUBSTITUTE(SUBSTITUTE(UPPER($AE$23:$AG$40&amp;""),"⌢",""),"⌣",""),"⌵",""),"－",""),"-","")," ",""),"　","")="DP"&amp;UPPER($E19&amp;"")))*2+SUMPRODUCT(--(SUBSTITUTE(SUBSTITUTE(SUBSTITUTE(SUBSTITUTE(SUBSTITUTE(SUBSTITUTE(SUBSTITUTE(UPPER($AE$23:$AG$40&amp;""),"⌢",""),"⌣",""),"⌵",""),"－",""),"-","")," ",""),"　","")=UPPER($E19&amp;"")&amp;"TP"))*3+SUMPRODUCT(--(SUBSTITUTE(SUBSTITUTE(SUBSTITUTE(SUBSTITUTE(SUBSTITUTE(SUBSTITUTE(SUBSTITUTE(UPPER($AE$23:$AG$40&amp;""),"⌢",""),"⌣",""),"⌵",""),"－",""),"-","")," ",""),"　","")="TP"&amp;UPPER($E19&amp;"")))*3)</f>
        <v>0</v>
      </c>
      <c r="B19" s="52"/>
      <c r="C19" s="58"/>
      <c r="D19" s="288"/>
      <c r="E19" s="61"/>
      <c r="F19" s="49"/>
      <c r="G19" s="22"/>
      <c r="H19" s="3"/>
      <c r="I19" s="6"/>
      <c r="J19" s="8"/>
      <c r="K19" s="22"/>
      <c r="L19" s="3"/>
      <c r="M19" s="6"/>
      <c r="N19" s="8"/>
      <c r="O19" s="22"/>
      <c r="P19" s="3"/>
      <c r="Q19" s="6"/>
      <c r="R19" s="8"/>
      <c r="S19" s="22"/>
      <c r="T19" s="3"/>
      <c r="U19" s="6"/>
      <c r="V19" s="8"/>
      <c r="W19" s="22"/>
      <c r="X19" s="3"/>
      <c r="Y19" s="6"/>
      <c r="Z19" s="8"/>
      <c r="AA19" s="22"/>
      <c r="AB19" s="3"/>
      <c r="AC19" s="6"/>
      <c r="AD19" s="8"/>
      <c r="AE19" s="3"/>
      <c r="AF19" s="3"/>
      <c r="AG19" s="6"/>
      <c r="AH19" s="8"/>
      <c r="AI19" s="44">
        <f t="shared" si="2"/>
        <v>0</v>
      </c>
      <c r="AJ19" s="44">
        <f>SUMPRODUCT(--(SUBSTITUTE(SUBSTITUTE(SUBSTITUTE(SUBSTITUTE(SUBSTITUTE(SUBSTITUTE(SUBSTITUTE(UPPER(G19:AG19&amp;""),"⌢",""),"⌣",""),"⌵",""),"－",""),"-","")," ",""),"　","")="R"))+SUMPRODUCT(--(SUBSTITUTE(SUBSTITUTE(SUBSTITUTE(SUBSTITUTE(SUBSTITUTE(SUBSTITUTE(SUBSTITUTE(UPPER(G19:AG19&amp;""),"⌢",""),"⌣",""),"⌵",""),"－",""),"-","")," ",""),"　","")="HR"))*2</f>
        <v>0</v>
      </c>
      <c r="AK19" s="44">
        <f t="shared" si="4"/>
        <v>0</v>
      </c>
      <c r="AL19" s="44">
        <f>$A19</f>
        <v>0</v>
      </c>
      <c r="AM19" s="286"/>
    </row>
    <row r="20" spans="1:54" ht="15" customHeight="1" thickBot="1">
      <c r="A20" s="57">
        <f>IF($E20="",0,SUMPRODUCT(--(SUBSTITUTE(SUBSTITUTE(SUBSTITUTE(SUBSTITUTE(SUBSTITUTE(SUBSTITUTE(SUBSTITUTE(UPPER($G$23:$I$40&amp;""),"⌢",""),"⌣",""),"⌵",""),"－",""),"-","")," ",""),"　","")=UPPER($E20&amp;"")))+SUMPRODUCT(--(SUBSTITUTE(SUBSTITUTE(SUBSTITUTE(SUBSTITUTE(SUBSTITUTE(SUBSTITUTE(SUBSTITUTE(UPPER($G$23:$I$40&amp;""),"⌢",""),"⌣",""),"⌵",""),"－",""),"-","")," ",""),"　","")=UPPER($E20&amp;"")&amp;"DP"))*2+SUMPRODUCT(--(SUBSTITUTE(SUBSTITUTE(SUBSTITUTE(SUBSTITUTE(SUBSTITUTE(SUBSTITUTE(SUBSTITUTE(UPPER($G$23:$I$40&amp;""),"⌢",""),"⌣",""),"⌵",""),"－",""),"-","")," ",""),"　","")="DP"&amp;UPPER($E20&amp;"")))*2+SUMPRODUCT(--(SUBSTITUTE(SUBSTITUTE(SUBSTITUTE(SUBSTITUTE(SUBSTITUTE(SUBSTITUTE(SUBSTITUTE(UPPER($G$23:$I$40&amp;""),"⌢",""),"⌣",""),"⌵",""),"－",""),"-","")," ",""),"　","")=UPPER($E20&amp;"")&amp;"TP"))*3+SUMPRODUCT(--(SUBSTITUTE(SUBSTITUTE(SUBSTITUTE(SUBSTITUTE(SUBSTITUTE(SUBSTITUTE(SUBSTITUTE(UPPER($G$23:$I$40&amp;""),"⌢",""),"⌣",""),"⌵",""),"－",""),"-","")," ",""),"　","")="TP"&amp;UPPER($E20&amp;"")))*3+SUMPRODUCT(--(SUBSTITUTE(SUBSTITUTE(SUBSTITUTE(SUBSTITUTE(SUBSTITUTE(SUBSTITUTE(SUBSTITUTE(UPPER($K$23:$M$40&amp;""),"⌢",""),"⌣",""),"⌵",""),"－",""),"-","")," ",""),"　","")=UPPER($E20&amp;"")))+SUMPRODUCT(--(SUBSTITUTE(SUBSTITUTE(SUBSTITUTE(SUBSTITUTE(SUBSTITUTE(SUBSTITUTE(SUBSTITUTE(UPPER($K$23:$M$40&amp;""),"⌢",""),"⌣",""),"⌵",""),"－",""),"-","")," ",""),"　","")=UPPER($E20&amp;"")&amp;"DP"))*2+SUMPRODUCT(--(SUBSTITUTE(SUBSTITUTE(SUBSTITUTE(SUBSTITUTE(SUBSTITUTE(SUBSTITUTE(SUBSTITUTE(UPPER($K$23:$M$40&amp;""),"⌢",""),"⌣",""),"⌵",""),"－",""),"-","")," ",""),"　","")="DP"&amp;UPPER($E20&amp;"")))*2+SUMPRODUCT(--(SUBSTITUTE(SUBSTITUTE(SUBSTITUTE(SUBSTITUTE(SUBSTITUTE(SUBSTITUTE(SUBSTITUTE(UPPER($K$23:$M$40&amp;""),"⌢",""),"⌣",""),"⌵",""),"－",""),"-","")," ",""),"　","")=UPPER($E20&amp;"")&amp;"TP"))*3+SUMPRODUCT(--(SUBSTITUTE(SUBSTITUTE(SUBSTITUTE(SUBSTITUTE(SUBSTITUTE(SUBSTITUTE(SUBSTITUTE(UPPER($K$23:$M$40&amp;""),"⌢",""),"⌣",""),"⌵",""),"－",""),"-","")," ",""),"　","")="TP"&amp;UPPER($E20&amp;"")))*3+SUMPRODUCT(--(SUBSTITUTE(SUBSTITUTE(SUBSTITUTE(SUBSTITUTE(SUBSTITUTE(SUBSTITUTE(SUBSTITUTE(UPPER($O$23:$Q$40&amp;""),"⌢",""),"⌣",""),"⌵",""),"－",""),"-","")," ",""),"　","")=UPPER($E20&amp;"")))+SUMPRODUCT(--(SUBSTITUTE(SUBSTITUTE(SUBSTITUTE(SUBSTITUTE(SUBSTITUTE(SUBSTITUTE(SUBSTITUTE(UPPER($O$23:$Q$40&amp;""),"⌢",""),"⌣",""),"⌵",""),"－",""),"-","")," ",""),"　","")=UPPER($E20&amp;"")&amp;"DP"))*2+SUMPRODUCT(--(SUBSTITUTE(SUBSTITUTE(SUBSTITUTE(SUBSTITUTE(SUBSTITUTE(SUBSTITUTE(SUBSTITUTE(UPPER($O$23:$Q$40&amp;""),"⌢",""),"⌣",""),"⌵",""),"－",""),"-","")," ",""),"　","")="DP"&amp;UPPER($E20&amp;"")))*2+SUMPRODUCT(--(SUBSTITUTE(SUBSTITUTE(SUBSTITUTE(SUBSTITUTE(SUBSTITUTE(SUBSTITUTE(SUBSTITUTE(UPPER($O$23:$Q$40&amp;""),"⌢",""),"⌣",""),"⌵",""),"－",""),"-","")," ",""),"　","")=UPPER($E20&amp;"")&amp;"TP"))*3+SUMPRODUCT(--(SUBSTITUTE(SUBSTITUTE(SUBSTITUTE(SUBSTITUTE(SUBSTITUTE(SUBSTITUTE(SUBSTITUTE(UPPER($O$23:$Q$40&amp;""),"⌢",""),"⌣",""),"⌵",""),"－",""),"-","")," ",""),"　","")="TP"&amp;UPPER($E20&amp;"")))*3+SUMPRODUCT(--(SUBSTITUTE(SUBSTITUTE(SUBSTITUTE(SUBSTITUTE(SUBSTITUTE(SUBSTITUTE(SUBSTITUTE(UPPER($S$23:$U$40&amp;""),"⌢",""),"⌣",""),"⌵",""),"－",""),"-","")," ",""),"　","")=UPPER($E20&amp;"")))+SUMPRODUCT(--(SUBSTITUTE(SUBSTITUTE(SUBSTITUTE(SUBSTITUTE(SUBSTITUTE(SUBSTITUTE(SUBSTITUTE(UPPER($S$23:$U$40&amp;""),"⌢",""),"⌣",""),"⌵",""),"－",""),"-","")," ",""),"　","")=UPPER($E20&amp;"")&amp;"DP"))*2+SUMPRODUCT(--(SUBSTITUTE(SUBSTITUTE(SUBSTITUTE(SUBSTITUTE(SUBSTITUTE(SUBSTITUTE(SUBSTITUTE(UPPER($S$23:$U$40&amp;""),"⌢",""),"⌣",""),"⌵",""),"－",""),"-","")," ",""),"　","")="DP"&amp;UPPER($E20&amp;"")))*2+SUMPRODUCT(--(SUBSTITUTE(SUBSTITUTE(SUBSTITUTE(SUBSTITUTE(SUBSTITUTE(SUBSTITUTE(SUBSTITUTE(UPPER($S$23:$U$40&amp;""),"⌢",""),"⌣",""),"⌵",""),"－",""),"-","")," ",""),"　","")=UPPER($E20&amp;"")&amp;"TP"))*3+SUMPRODUCT(--(SUBSTITUTE(SUBSTITUTE(SUBSTITUTE(SUBSTITUTE(SUBSTITUTE(SUBSTITUTE(SUBSTITUTE(UPPER($S$23:$U$40&amp;""),"⌢",""),"⌣",""),"⌵",""),"－",""),"-","")," ",""),"　","")="TP"&amp;UPPER($E20&amp;"")))*3+SUMPRODUCT(--(SUBSTITUTE(SUBSTITUTE(SUBSTITUTE(SUBSTITUTE(SUBSTITUTE(SUBSTITUTE(SUBSTITUTE(UPPER($W$23:$Y$40&amp;""),"⌢",""),"⌣",""),"⌵",""),"－",""),"-","")," ",""),"　","")=UPPER($E20&amp;"")))+SUMPRODUCT(--(SUBSTITUTE(SUBSTITUTE(SUBSTITUTE(SUBSTITUTE(SUBSTITUTE(SUBSTITUTE(SUBSTITUTE(UPPER($W$23:$Y$40&amp;""),"⌢",""),"⌣",""),"⌵",""),"－",""),"-","")," ",""),"　","")=UPPER($E20&amp;"")&amp;"DP"))*2+SUMPRODUCT(--(SUBSTITUTE(SUBSTITUTE(SUBSTITUTE(SUBSTITUTE(SUBSTITUTE(SUBSTITUTE(SUBSTITUTE(UPPER($W$23:$Y$40&amp;""),"⌢",""),"⌣",""),"⌵",""),"－",""),"-","")," ",""),"　","")="DP"&amp;UPPER($E20&amp;"")))*2+SUMPRODUCT(--(SUBSTITUTE(SUBSTITUTE(SUBSTITUTE(SUBSTITUTE(SUBSTITUTE(SUBSTITUTE(SUBSTITUTE(UPPER($W$23:$Y$40&amp;""),"⌢",""),"⌣",""),"⌵",""),"－",""),"-","")," ",""),"　","")=UPPER($E20&amp;"")&amp;"TP"))*3+SUMPRODUCT(--(SUBSTITUTE(SUBSTITUTE(SUBSTITUTE(SUBSTITUTE(SUBSTITUTE(SUBSTITUTE(SUBSTITUTE(UPPER($W$23:$Y$40&amp;""),"⌢",""),"⌣",""),"⌵",""),"－",""),"-","")," ",""),"　","")="TP"&amp;UPPER($E20&amp;"")))*3+SUMPRODUCT(--(SUBSTITUTE(SUBSTITUTE(SUBSTITUTE(SUBSTITUTE(SUBSTITUTE(SUBSTITUTE(SUBSTITUTE(UPPER($AA$23:$AC$40&amp;""),"⌢",""),"⌣",""),"⌵",""),"－",""),"-","")," ",""),"　","")=UPPER($E20&amp;"")))+SUMPRODUCT(--(SUBSTITUTE(SUBSTITUTE(SUBSTITUTE(SUBSTITUTE(SUBSTITUTE(SUBSTITUTE(SUBSTITUTE(UPPER($AA$23:$AC$40&amp;""),"⌢",""),"⌣",""),"⌵",""),"－",""),"-","")," ",""),"　","")=UPPER($E20&amp;"")&amp;"DP"))*2+SUMPRODUCT(--(SUBSTITUTE(SUBSTITUTE(SUBSTITUTE(SUBSTITUTE(SUBSTITUTE(SUBSTITUTE(SUBSTITUTE(UPPER($AA$23:$AC$40&amp;""),"⌢",""),"⌣",""),"⌵",""),"－",""),"-","")," ",""),"　","")="DP"&amp;UPPER($E20&amp;"")))*2+SUMPRODUCT(--(SUBSTITUTE(SUBSTITUTE(SUBSTITUTE(SUBSTITUTE(SUBSTITUTE(SUBSTITUTE(SUBSTITUTE(UPPER($AA$23:$AC$40&amp;""),"⌢",""),"⌣",""),"⌵",""),"－",""),"-","")," ",""),"　","")=UPPER($E20&amp;"")&amp;"TP"))*3+SUMPRODUCT(--(SUBSTITUTE(SUBSTITUTE(SUBSTITUTE(SUBSTITUTE(SUBSTITUTE(SUBSTITUTE(SUBSTITUTE(UPPER($AA$23:$AC$40&amp;""),"⌢",""),"⌣",""),"⌵",""),"－",""),"-","")," ",""),"　","")="TP"&amp;UPPER($E20&amp;"")))*3+SUMPRODUCT(--(SUBSTITUTE(SUBSTITUTE(SUBSTITUTE(SUBSTITUTE(SUBSTITUTE(SUBSTITUTE(SUBSTITUTE(UPPER($AE$23:$AG$40&amp;""),"⌢",""),"⌣",""),"⌵",""),"－",""),"-","")," ",""),"　","")=UPPER($E20&amp;"")))+SUMPRODUCT(--(SUBSTITUTE(SUBSTITUTE(SUBSTITUTE(SUBSTITUTE(SUBSTITUTE(SUBSTITUTE(SUBSTITUTE(UPPER($AE$23:$AG$40&amp;""),"⌢",""),"⌣",""),"⌵",""),"－",""),"-","")," ",""),"　","")=UPPER($E20&amp;"")&amp;"DP"))*2+SUMPRODUCT(--(SUBSTITUTE(SUBSTITUTE(SUBSTITUTE(SUBSTITUTE(SUBSTITUTE(SUBSTITUTE(SUBSTITUTE(UPPER($AE$23:$AG$40&amp;""),"⌢",""),"⌣",""),"⌵",""),"－",""),"-","")," ",""),"　","")="DP"&amp;UPPER($E20&amp;"")))*2+SUMPRODUCT(--(SUBSTITUTE(SUBSTITUTE(SUBSTITUTE(SUBSTITUTE(SUBSTITUTE(SUBSTITUTE(SUBSTITUTE(UPPER($AE$23:$AG$40&amp;""),"⌢",""),"⌣",""),"⌵",""),"－",""),"-","")," ",""),"　","")=UPPER($E20&amp;"")&amp;"TP"))*3+SUMPRODUCT(--(SUBSTITUTE(SUBSTITUTE(SUBSTITUTE(SUBSTITUTE(SUBSTITUTE(SUBSTITUTE(SUBSTITUTE(UPPER($AE$23:$AG$40&amp;""),"⌢",""),"⌣",""),"⌵",""),"－",""),"-","")," ",""),"　","")="TP"&amp;UPPER($E20&amp;"")))*3)</f>
        <v>0</v>
      </c>
      <c r="B20" s="57"/>
      <c r="C20" s="58"/>
      <c r="D20" s="288"/>
      <c r="E20" s="61"/>
      <c r="F20" s="49"/>
      <c r="G20" s="38"/>
      <c r="H20" s="39"/>
      <c r="I20" s="40"/>
      <c r="J20" s="41"/>
      <c r="K20" s="38"/>
      <c r="L20" s="39"/>
      <c r="M20" s="40"/>
      <c r="N20" s="41"/>
      <c r="O20" s="38"/>
      <c r="P20" s="39"/>
      <c r="Q20" s="40"/>
      <c r="R20" s="41"/>
      <c r="S20" s="38"/>
      <c r="T20" s="39"/>
      <c r="U20" s="40"/>
      <c r="V20" s="41"/>
      <c r="W20" s="38"/>
      <c r="X20" s="39"/>
      <c r="Y20" s="40"/>
      <c r="Z20" s="41"/>
      <c r="AA20" s="38"/>
      <c r="AB20" s="39"/>
      <c r="AC20" s="40"/>
      <c r="AD20" s="41"/>
      <c r="AE20" s="39"/>
      <c r="AF20" s="39"/>
      <c r="AG20" s="40"/>
      <c r="AH20" s="41"/>
      <c r="AI20" s="44">
        <f t="shared" si="2"/>
        <v>0</v>
      </c>
      <c r="AJ20" s="44">
        <f>SUMPRODUCT(--(SUBSTITUTE(SUBSTITUTE(SUBSTITUTE(SUBSTITUTE(SUBSTITUTE(SUBSTITUTE(SUBSTITUTE(UPPER(G20:AG20&amp;""),"⌢",""),"⌣",""),"⌵",""),"－",""),"-","")," ",""),"　","")="R"))+SUMPRODUCT(--(SUBSTITUTE(SUBSTITUTE(SUBSTITUTE(SUBSTITUTE(SUBSTITUTE(SUBSTITUTE(SUBSTITUTE(UPPER(G20:AG20&amp;""),"⌢",""),"⌣",""),"⌵",""),"－",""),"-","")," ",""),"　","")="HR"))*2</f>
        <v>0</v>
      </c>
      <c r="AK20" s="44">
        <f t="shared" si="4"/>
        <v>0</v>
      </c>
      <c r="AL20" s="44">
        <f>$A20</f>
        <v>0</v>
      </c>
      <c r="AM20" s="286"/>
    </row>
    <row r="21" spans="1:54" ht="15" customHeight="1" thickBot="1">
      <c r="A21" s="51">
        <f>SUM(A3:A20)</f>
        <v>6</v>
      </c>
      <c r="B21" s="51"/>
      <c r="C21" s="51"/>
      <c r="D21" s="289" t="s">
        <v>12</v>
      </c>
      <c r="E21" s="290"/>
      <c r="F21" s="277"/>
      <c r="G21" s="291">
        <f>SUMPRODUCT(--(SUBSTITUTE(SUBSTITUTE(SUBSTITUTE(SUBSTITUTE(SUBSTITUTE(SUBSTITUTE(SUBSTITUTE(UPPER(G3:I20&amp;""),"⌢",""),"⌣",""),"⌵",""),"－",""),"-","")," ",""),"　","")="R"))+SUMPRODUCT(--(SUBSTITUTE(SUBSTITUTE(SUBSTITUTE(SUBSTITUTE(SUBSTITUTE(SUBSTITUTE(SUBSTITUTE(UPPER(G3:I20&amp;""),"⌢",""),"⌣",""),"⌵",""),"－",""),"-","")," ",""),"　","")="INT"))+SUMPRODUCT(--(SUBSTITUTE(SUBSTITUTE(SUBSTITUTE(SUBSTITUTE(SUBSTITUTE(SUBSTITUTE(SUBSTITUTE(UPPER(G3:I20&amp;""),"⌢",""),"⌣",""),"⌵",""),"－",""),"-","")," ",""),"　","")="OBS"))+SUMPRODUCT(--(SUBSTITUTE(SUBSTITUTE(SUBSTITUTE(SUBSTITUTE(SUBSTITUTE(SUBSTITUTE(SUBSTITUTE(UPPER(G3:I20&amp;""),"⌢",""),"⌣",""),"⌵",""),"－",""),"-","")," ",""),"　","")="HR"))*2</f>
        <v>0</v>
      </c>
      <c r="H21" s="292"/>
      <c r="I21" s="293"/>
      <c r="J21" s="46"/>
      <c r="K21" s="291">
        <f>SUMPRODUCT(--(SUBSTITUTE(SUBSTITUTE(SUBSTITUTE(SUBSTITUTE(SUBSTITUTE(SUBSTITUTE(SUBSTITUTE(UPPER(K3:M20&amp;""),"⌢",""),"⌣",""),"⌵",""),"－",""),"-","")," ",""),"　","")="R"))+SUMPRODUCT(--(SUBSTITUTE(SUBSTITUTE(SUBSTITUTE(SUBSTITUTE(SUBSTITUTE(SUBSTITUTE(SUBSTITUTE(UPPER(K3:M20&amp;""),"⌢",""),"⌣",""),"⌵",""),"－",""),"-","")," ",""),"　","")="INT"))+SUMPRODUCT(--(SUBSTITUTE(SUBSTITUTE(SUBSTITUTE(SUBSTITUTE(SUBSTITUTE(SUBSTITUTE(SUBSTITUTE(UPPER(K3:M20&amp;""),"⌢",""),"⌣",""),"⌵",""),"－",""),"-","")," ",""),"　","")="OBS"))+SUMPRODUCT(--(SUBSTITUTE(SUBSTITUTE(SUBSTITUTE(SUBSTITUTE(SUBSTITUTE(SUBSTITUTE(SUBSTITUTE(UPPER(K3:M20&amp;""),"⌢",""),"⌣",""),"⌵",""),"－",""),"-","")," ",""),"　","")="HR"))*2+G21</f>
        <v>1</v>
      </c>
      <c r="L21" s="292"/>
      <c r="M21" s="293"/>
      <c r="N21" s="42"/>
      <c r="O21" s="291">
        <f>SUMPRODUCT(--(SUBSTITUTE(SUBSTITUTE(SUBSTITUTE(SUBSTITUTE(SUBSTITUTE(SUBSTITUTE(SUBSTITUTE(UPPER(O3:Q20&amp;""),"⌢",""),"⌣",""),"⌵",""),"－",""),"-","")," ",""),"　","")="R"))+SUMPRODUCT(--(SUBSTITUTE(SUBSTITUTE(SUBSTITUTE(SUBSTITUTE(SUBSTITUTE(SUBSTITUTE(SUBSTITUTE(UPPER(O3:Q20&amp;""),"⌢",""),"⌣",""),"⌵",""),"－",""),"-","")," ",""),"　","")="INT"))+SUMPRODUCT(--(SUBSTITUTE(SUBSTITUTE(SUBSTITUTE(SUBSTITUTE(SUBSTITUTE(SUBSTITUTE(SUBSTITUTE(UPPER(O3:Q20&amp;""),"⌢",""),"⌣",""),"⌵",""),"－",""),"-","")," ",""),"　","")="OBS"))+SUMPRODUCT(--(SUBSTITUTE(SUBSTITUTE(SUBSTITUTE(SUBSTITUTE(SUBSTITUTE(SUBSTITUTE(SUBSTITUTE(UPPER(O3:Q20&amp;""),"⌢",""),"⌣",""),"⌵",""),"－",""),"-","")," ",""),"　","")="HR"))*2+K21</f>
        <v>2</v>
      </c>
      <c r="P21" s="292"/>
      <c r="Q21" s="293"/>
      <c r="R21" s="45"/>
      <c r="S21" s="291">
        <f>SUMPRODUCT(--(SUBSTITUTE(SUBSTITUTE(SUBSTITUTE(SUBSTITUTE(SUBSTITUTE(SUBSTITUTE(SUBSTITUTE(UPPER(S3:U20&amp;""),"⌢",""),"⌣",""),"⌵",""),"－",""),"-","")," ",""),"　","")="R"))+SUMPRODUCT(--(SUBSTITUTE(SUBSTITUTE(SUBSTITUTE(SUBSTITUTE(SUBSTITUTE(SUBSTITUTE(SUBSTITUTE(UPPER(S3:U20&amp;""),"⌢",""),"⌣",""),"⌵",""),"－",""),"-","")," ",""),"　","")="INT"))+SUMPRODUCT(--(SUBSTITUTE(SUBSTITUTE(SUBSTITUTE(SUBSTITUTE(SUBSTITUTE(SUBSTITUTE(SUBSTITUTE(UPPER(S3:U20&amp;""),"⌢",""),"⌣",""),"⌵",""),"－",""),"-","")," ",""),"　","")="OBS"))+SUMPRODUCT(--(SUBSTITUTE(SUBSTITUTE(SUBSTITUTE(SUBSTITUTE(SUBSTITUTE(SUBSTITUTE(SUBSTITUTE(UPPER(S3:U20&amp;""),"⌢",""),"⌣",""),"⌵",""),"－",""),"-","")," ",""),"　","")="HR"))*2+O21</f>
        <v>4</v>
      </c>
      <c r="T21" s="292"/>
      <c r="U21" s="293"/>
      <c r="V21" s="46"/>
      <c r="W21" s="291">
        <f>SUMPRODUCT(--(SUBSTITUTE(SUBSTITUTE(SUBSTITUTE(SUBSTITUTE(SUBSTITUTE(SUBSTITUTE(SUBSTITUTE(UPPER(W3:Y20&amp;""),"⌢",""),"⌣",""),"⌵",""),"－",""),"-","")," ",""),"　","")="R"))+SUMPRODUCT(--(SUBSTITUTE(SUBSTITUTE(SUBSTITUTE(SUBSTITUTE(SUBSTITUTE(SUBSTITUTE(SUBSTITUTE(UPPER(W3:Y20&amp;""),"⌢",""),"⌣",""),"⌵",""),"－",""),"-","")," ",""),"　","")="INT"))+SUMPRODUCT(--(SUBSTITUTE(SUBSTITUTE(SUBSTITUTE(SUBSTITUTE(SUBSTITUTE(SUBSTITUTE(SUBSTITUTE(UPPER(W3:Y20&amp;""),"⌢",""),"⌣",""),"⌵",""),"－",""),"-","")," ",""),"　","")="OBS"))+SUMPRODUCT(--(SUBSTITUTE(SUBSTITUTE(SUBSTITUTE(SUBSTITUTE(SUBSTITUTE(SUBSTITUTE(SUBSTITUTE(UPPER(W3:Y20&amp;""),"⌢",""),"⌣",""),"⌵",""),"－",""),"-","")," ",""),"　","")="HR"))*2+S21</f>
        <v>5</v>
      </c>
      <c r="X21" s="292"/>
      <c r="Y21" s="293"/>
      <c r="Z21" s="46"/>
      <c r="AA21" s="291">
        <f>SUMPRODUCT(--(SUBSTITUTE(SUBSTITUTE(SUBSTITUTE(SUBSTITUTE(SUBSTITUTE(SUBSTITUTE(SUBSTITUTE(UPPER(AA3:AC20&amp;""),"⌢",""),"⌣",""),"⌵",""),"－",""),"-","")," ",""),"　","")="R"))+SUMPRODUCT(--(SUBSTITUTE(SUBSTITUTE(SUBSTITUTE(SUBSTITUTE(SUBSTITUTE(SUBSTITUTE(SUBSTITUTE(UPPER(AA3:AC20&amp;""),"⌢",""),"⌣",""),"⌵",""),"－",""),"-","")," ",""),"　","")="INT"))+SUMPRODUCT(--(SUBSTITUTE(SUBSTITUTE(SUBSTITUTE(SUBSTITUTE(SUBSTITUTE(SUBSTITUTE(SUBSTITUTE(UPPER(AA3:AC20&amp;""),"⌢",""),"⌣",""),"⌵",""),"－",""),"-","")," ",""),"　","")="OBS"))+SUMPRODUCT(--(SUBSTITUTE(SUBSTITUTE(SUBSTITUTE(SUBSTITUTE(SUBSTITUTE(SUBSTITUTE(SUBSTITUTE(UPPER(AA3:AC20&amp;""),"⌢",""),"⌣",""),"⌵",""),"－",""),"-","")," ",""),"　","")="HR"))*2+W21</f>
        <v>5</v>
      </c>
      <c r="AB21" s="292"/>
      <c r="AC21" s="293"/>
      <c r="AD21" s="46"/>
      <c r="AE21" s="291">
        <f>SUMPRODUCT(--(SUBSTITUTE(SUBSTITUTE(SUBSTITUTE(SUBSTITUTE(SUBSTITUTE(SUBSTITUTE(SUBSTITUTE(UPPER(AE3:AG20&amp;""),"⌢",""),"⌣",""),"⌵",""),"－",""),"-","")," ",""),"　","")="R"))+SUMPRODUCT(--(SUBSTITUTE(SUBSTITUTE(SUBSTITUTE(SUBSTITUTE(SUBSTITUTE(SUBSTITUTE(SUBSTITUTE(UPPER(AE3:AG20&amp;""),"⌢",""),"⌣",""),"⌵",""),"－",""),"-","")," ",""),"　","")="INT"))+SUMPRODUCT(--(SUBSTITUTE(SUBSTITUTE(SUBSTITUTE(SUBSTITUTE(SUBSTITUTE(SUBSTITUTE(SUBSTITUTE(UPPER(AE3:AG20&amp;""),"⌢",""),"⌣",""),"⌵",""),"－",""),"-","")," ",""),"　","")="OBS"))+SUMPRODUCT(--(SUBSTITUTE(SUBSTITUTE(SUBSTITUTE(SUBSTITUTE(SUBSTITUTE(SUBSTITUTE(SUBSTITUTE(UPPER(AE3:AG20&amp;""),"⌢",""),"⌣",""),"⌵",""),"－",""),"-","")," ",""),"　","")="HR"))*2+AA21</f>
        <v>5</v>
      </c>
      <c r="AF21" s="292"/>
      <c r="AG21" s="293"/>
      <c r="AH21" s="42"/>
      <c r="AI21" s="31">
        <f>SUM(AI3:AI20)</f>
        <v>23</v>
      </c>
      <c r="AJ21" s="32">
        <f>SUM(AJ3:AJ20)</f>
        <v>5</v>
      </c>
      <c r="AK21" s="33">
        <f>SUM(AK3:AK20)</f>
        <v>13</v>
      </c>
      <c r="AL21" s="54">
        <f>SUM(AL3:AL20)</f>
        <v>6</v>
      </c>
      <c r="AM21" s="287"/>
    </row>
    <row r="22" spans="1:54" ht="15" customHeight="1" thickBot="1">
      <c r="A22" s="51" t="s">
        <v>16</v>
      </c>
      <c r="B22" s="51" t="s">
        <v>25</v>
      </c>
      <c r="C22" s="51" t="s">
        <v>23</v>
      </c>
      <c r="D22" s="13" t="s">
        <v>5</v>
      </c>
      <c r="E22" s="13" t="s">
        <v>17</v>
      </c>
      <c r="F22" s="43" t="s">
        <v>4</v>
      </c>
      <c r="G22" s="271">
        <v>1</v>
      </c>
      <c r="H22" s="272"/>
      <c r="I22" s="272"/>
      <c r="J22" s="14" t="inlineStr">
        <is>
          <t>投</t>
        </is>
      </c>
      <c r="K22" s="272">
        <v>2</v>
      </c>
      <c r="L22" s="272"/>
      <c r="M22" s="272"/>
      <c r="N22" s="179" t="inlineStr">
        <is>
          <t>投</t>
        </is>
      </c>
      <c r="O22" s="271">
        <v>3</v>
      </c>
      <c r="P22" s="272"/>
      <c r="Q22" s="272"/>
      <c r="R22" s="179" t="inlineStr">
        <is>
          <t>投</t>
        </is>
      </c>
      <c r="S22" s="271">
        <v>4</v>
      </c>
      <c r="T22" s="272"/>
      <c r="U22" s="272"/>
      <c r="V22" s="14" t="inlineStr">
        <is>
          <t>投</t>
        </is>
      </c>
      <c r="W22" s="271">
        <v>5</v>
      </c>
      <c r="X22" s="272"/>
      <c r="Y22" s="272"/>
      <c r="Z22" s="18" t="inlineStr">
        <is>
          <t>投</t>
        </is>
      </c>
      <c r="AA22" s="271">
        <v>6</v>
      </c>
      <c r="AB22" s="272"/>
      <c r="AC22" s="273"/>
      <c r="AD22" s="18" t="inlineStr">
        <is>
          <t>投</t>
        </is>
      </c>
      <c r="AE22" s="271">
        <v>7</v>
      </c>
      <c r="AF22" s="272"/>
      <c r="AG22" s="273"/>
      <c r="AH22" s="14" t="inlineStr">
        <is>
          <t>投</t>
        </is>
      </c>
      <c r="AI22" s="36" t="s">
        <v>24</v>
      </c>
      <c r="AJ22" s="34" t="s">
        <v>10</v>
      </c>
      <c r="AK22" s="35" t="s">
        <v>6</v>
      </c>
      <c r="AL22" s="53" t="s">
        <v>68</v>
      </c>
      <c r="AM22" s="55" t="s">
        <v>21</v>
      </c>
      <c r="AW22" s="197"/>
      <c r="AX22" s="1"/>
      <c r="AY22" s="29"/>
      <c r="AZ22" s="29"/>
      <c r="BA22" s="29"/>
      <c r="BB22" s="29"/>
    </row>
    <row r="23" spans="1:54" ht="15" customHeight="1">
      <c r="A23" s="58">
        <f>IF($E23="",0,SUMPRODUCT(--(SUBSTITUTE(SUBSTITUTE(SUBSTITUTE(SUBSTITUTE(SUBSTITUTE(SUBSTITUTE(SUBSTITUTE(UPPER($G$3:$I$20&amp;""),"⌢",""),"⌣",""),"⌵",""),"－",""),"-","")," ",""),"　","")=UPPER($E23&amp;"")))+SUMPRODUCT(--(SUBSTITUTE(SUBSTITUTE(SUBSTITUTE(SUBSTITUTE(SUBSTITUTE(SUBSTITUTE(SUBSTITUTE(UPPER($G$3:$I$20&amp;""),"⌢",""),"⌣",""),"⌵",""),"－",""),"-","")," ",""),"　","")=UPPER($E23&amp;"")&amp;"DP"))*2+SUMPRODUCT(--(SUBSTITUTE(SUBSTITUTE(SUBSTITUTE(SUBSTITUTE(SUBSTITUTE(SUBSTITUTE(SUBSTITUTE(UPPER($G$3:$I$20&amp;""),"⌢",""),"⌣",""),"⌵",""),"－",""),"-","")," ",""),"　","")="DP"&amp;UPPER($E23&amp;"")))*2+SUMPRODUCT(--(SUBSTITUTE(SUBSTITUTE(SUBSTITUTE(SUBSTITUTE(SUBSTITUTE(SUBSTITUTE(SUBSTITUTE(UPPER($G$3:$I$20&amp;""),"⌢",""),"⌣",""),"⌵",""),"－",""),"-","")," ",""),"　","")=UPPER($E23&amp;"")&amp;"TP"))*3+SUMPRODUCT(--(SUBSTITUTE(SUBSTITUTE(SUBSTITUTE(SUBSTITUTE(SUBSTITUTE(SUBSTITUTE(SUBSTITUTE(UPPER($G$3:$I$20&amp;""),"⌢",""),"⌣",""),"⌵",""),"－",""),"-","")," ",""),"　","")="TP"&amp;UPPER($E23&amp;"")))*3+SUMPRODUCT(--(SUBSTITUTE(SUBSTITUTE(SUBSTITUTE(SUBSTITUTE(SUBSTITUTE(SUBSTITUTE(SUBSTITUTE(UPPER($K$3:$M$20&amp;""),"⌢",""),"⌣",""),"⌵",""),"－",""),"-","")," ",""),"　","")=UPPER($E23&amp;"")))+SUMPRODUCT(--(SUBSTITUTE(SUBSTITUTE(SUBSTITUTE(SUBSTITUTE(SUBSTITUTE(SUBSTITUTE(SUBSTITUTE(UPPER($K$3:$M$20&amp;""),"⌢",""),"⌣",""),"⌵",""),"－",""),"-","")," ",""),"　","")=UPPER($E23&amp;"")&amp;"DP"))*2+SUMPRODUCT(--(SUBSTITUTE(SUBSTITUTE(SUBSTITUTE(SUBSTITUTE(SUBSTITUTE(SUBSTITUTE(SUBSTITUTE(UPPER($K$3:$M$20&amp;""),"⌢",""),"⌣",""),"⌵",""),"－",""),"-","")," ",""),"　","")="DP"&amp;UPPER($E23&amp;"")))*2+SUMPRODUCT(--(SUBSTITUTE(SUBSTITUTE(SUBSTITUTE(SUBSTITUTE(SUBSTITUTE(SUBSTITUTE(SUBSTITUTE(UPPER($K$3:$M$20&amp;""),"⌢",""),"⌣",""),"⌵",""),"－",""),"-","")," ",""),"　","")=UPPER($E23&amp;"")&amp;"TP"))*3+SUMPRODUCT(--(SUBSTITUTE(SUBSTITUTE(SUBSTITUTE(SUBSTITUTE(SUBSTITUTE(SUBSTITUTE(SUBSTITUTE(UPPER($K$3:$M$20&amp;""),"⌢",""),"⌣",""),"⌵",""),"－",""),"-","")," ",""),"　","")="TP"&amp;UPPER($E23&amp;"")))*3+SUMPRODUCT(--(SUBSTITUTE(SUBSTITUTE(SUBSTITUTE(SUBSTITUTE(SUBSTITUTE(SUBSTITUTE(SUBSTITUTE(UPPER($O$3:$Q$20&amp;""),"⌢",""),"⌣",""),"⌵",""),"－",""),"-","")," ",""),"　","")=UPPER($E23&amp;"")))+SUMPRODUCT(--(SUBSTITUTE(SUBSTITUTE(SUBSTITUTE(SUBSTITUTE(SUBSTITUTE(SUBSTITUTE(SUBSTITUTE(UPPER($O$3:$Q$20&amp;""),"⌢",""),"⌣",""),"⌵",""),"－",""),"-","")," ",""),"　","")=UPPER($E23&amp;"")&amp;"DP"))*2+SUMPRODUCT(--(SUBSTITUTE(SUBSTITUTE(SUBSTITUTE(SUBSTITUTE(SUBSTITUTE(SUBSTITUTE(SUBSTITUTE(UPPER($O$3:$Q$20&amp;""),"⌢",""),"⌣",""),"⌵",""),"－",""),"-","")," ",""),"　","")="DP"&amp;UPPER($E23&amp;"")))*2+SUMPRODUCT(--(SUBSTITUTE(SUBSTITUTE(SUBSTITUTE(SUBSTITUTE(SUBSTITUTE(SUBSTITUTE(SUBSTITUTE(UPPER($O$3:$Q$20&amp;""),"⌢",""),"⌣",""),"⌵",""),"－",""),"-","")," ",""),"　","")=UPPER($E23&amp;"")&amp;"TP"))*3+SUMPRODUCT(--(SUBSTITUTE(SUBSTITUTE(SUBSTITUTE(SUBSTITUTE(SUBSTITUTE(SUBSTITUTE(SUBSTITUTE(UPPER($O$3:$Q$20&amp;""),"⌢",""),"⌣",""),"⌵",""),"－",""),"-","")," ",""),"　","")="TP"&amp;UPPER($E23&amp;"")))*3+SUMPRODUCT(--(SUBSTITUTE(SUBSTITUTE(SUBSTITUTE(SUBSTITUTE(SUBSTITUTE(SUBSTITUTE(SUBSTITUTE(UPPER($S$3:$U$20&amp;""),"⌢",""),"⌣",""),"⌵",""),"－",""),"-","")," ",""),"　","")=UPPER($E23&amp;"")))+SUMPRODUCT(--(SUBSTITUTE(SUBSTITUTE(SUBSTITUTE(SUBSTITUTE(SUBSTITUTE(SUBSTITUTE(SUBSTITUTE(UPPER($S$3:$U$20&amp;""),"⌢",""),"⌣",""),"⌵",""),"－",""),"-","")," ",""),"　","")=UPPER($E23&amp;"")&amp;"DP"))*2+SUMPRODUCT(--(SUBSTITUTE(SUBSTITUTE(SUBSTITUTE(SUBSTITUTE(SUBSTITUTE(SUBSTITUTE(SUBSTITUTE(UPPER($S$3:$U$20&amp;""),"⌢",""),"⌣",""),"⌵",""),"－",""),"-","")," ",""),"　","")="DP"&amp;UPPER($E23&amp;"")))*2+SUMPRODUCT(--(SUBSTITUTE(SUBSTITUTE(SUBSTITUTE(SUBSTITUTE(SUBSTITUTE(SUBSTITUTE(SUBSTITUTE(UPPER($S$3:$U$20&amp;""),"⌢",""),"⌣",""),"⌵",""),"－",""),"-","")," ",""),"　","")=UPPER($E23&amp;"")&amp;"TP"))*3+SUMPRODUCT(--(SUBSTITUTE(SUBSTITUTE(SUBSTITUTE(SUBSTITUTE(SUBSTITUTE(SUBSTITUTE(SUBSTITUTE(UPPER($S$3:$U$20&amp;""),"⌢",""),"⌣",""),"⌵",""),"－",""),"-","")," ",""),"　","")="TP"&amp;UPPER($E23&amp;"")))*3+SUMPRODUCT(--(SUBSTITUTE(SUBSTITUTE(SUBSTITUTE(SUBSTITUTE(SUBSTITUTE(SUBSTITUTE(SUBSTITUTE(UPPER($W$3:$Y$20&amp;""),"⌢",""),"⌣",""),"⌵",""),"－",""),"-","")," ",""),"　","")=UPPER($E23&amp;"")))+SUMPRODUCT(--(SUBSTITUTE(SUBSTITUTE(SUBSTITUTE(SUBSTITUTE(SUBSTITUTE(SUBSTITUTE(SUBSTITUTE(UPPER($W$3:$Y$20&amp;""),"⌢",""),"⌣",""),"⌵",""),"－",""),"-","")," ",""),"　","")=UPPER($E23&amp;"")&amp;"DP"))*2+SUMPRODUCT(--(SUBSTITUTE(SUBSTITUTE(SUBSTITUTE(SUBSTITUTE(SUBSTITUTE(SUBSTITUTE(SUBSTITUTE(UPPER($W$3:$Y$20&amp;""),"⌢",""),"⌣",""),"⌵",""),"－",""),"-","")," ",""),"　","")="DP"&amp;UPPER($E23&amp;"")))*2+SUMPRODUCT(--(SUBSTITUTE(SUBSTITUTE(SUBSTITUTE(SUBSTITUTE(SUBSTITUTE(SUBSTITUTE(SUBSTITUTE(UPPER($W$3:$Y$20&amp;""),"⌢",""),"⌣",""),"⌵",""),"－",""),"-","")," ",""),"　","")=UPPER($E23&amp;"")&amp;"TP"))*3+SUMPRODUCT(--(SUBSTITUTE(SUBSTITUTE(SUBSTITUTE(SUBSTITUTE(SUBSTITUTE(SUBSTITUTE(SUBSTITUTE(UPPER($W$3:$Y$20&amp;""),"⌢",""),"⌣",""),"⌵",""),"－",""),"-","")," ",""),"　","")="TP"&amp;UPPER($E23&amp;"")))*3+SUMPRODUCT(--(SUBSTITUTE(SUBSTITUTE(SUBSTITUTE(SUBSTITUTE(SUBSTITUTE(SUBSTITUTE(SUBSTITUTE(UPPER($AA$3:$AC$20&amp;""),"⌢",""),"⌣",""),"⌵",""),"－",""),"-","")," ",""),"　","")=UPPER($E23&amp;"")))+SUMPRODUCT(--(SUBSTITUTE(SUBSTITUTE(SUBSTITUTE(SUBSTITUTE(SUBSTITUTE(SUBSTITUTE(SUBSTITUTE(UPPER($AA$3:$AC$20&amp;""),"⌢",""),"⌣",""),"⌵",""),"－",""),"-","")," ",""),"　","")=UPPER($E23&amp;"")&amp;"DP"))*2+SUMPRODUCT(--(SUBSTITUTE(SUBSTITUTE(SUBSTITUTE(SUBSTITUTE(SUBSTITUTE(SUBSTITUTE(SUBSTITUTE(UPPER($AA$3:$AC$20&amp;""),"⌢",""),"⌣",""),"⌵",""),"－",""),"-","")," ",""),"　","")="DP"&amp;UPPER($E23&amp;"")))*2+SUMPRODUCT(--(SUBSTITUTE(SUBSTITUTE(SUBSTITUTE(SUBSTITUTE(SUBSTITUTE(SUBSTITUTE(SUBSTITUTE(UPPER($AA$3:$AC$20&amp;""),"⌢",""),"⌣",""),"⌵",""),"－",""),"-","")," ",""),"　","")=UPPER($E23&amp;"")&amp;"TP"))*3+SUMPRODUCT(--(SUBSTITUTE(SUBSTITUTE(SUBSTITUTE(SUBSTITUTE(SUBSTITUTE(SUBSTITUTE(SUBSTITUTE(UPPER($AA$3:$AC$20&amp;""),"⌢",""),"⌣",""),"⌵",""),"－",""),"-","")," ",""),"　","")="TP"&amp;UPPER($E23&amp;"")))*3+SUMPRODUCT(--(SUBSTITUTE(SUBSTITUTE(SUBSTITUTE(SUBSTITUTE(SUBSTITUTE(SUBSTITUTE(SUBSTITUTE(UPPER($AE$3:$AG$20&amp;""),"⌢",""),"⌣",""),"⌵",""),"－",""),"-","")," ",""),"　","")=UPPER($E23&amp;"")))+SUMPRODUCT(--(SUBSTITUTE(SUBSTITUTE(SUBSTITUTE(SUBSTITUTE(SUBSTITUTE(SUBSTITUTE(SUBSTITUTE(UPPER($AE$3:$AG$20&amp;""),"⌢",""),"⌣",""),"⌵",""),"－",""),"-","")," ",""),"　","")=UPPER($E23&amp;"")&amp;"DP"))*2+SUMPRODUCT(--(SUBSTITUTE(SUBSTITUTE(SUBSTITUTE(SUBSTITUTE(SUBSTITUTE(SUBSTITUTE(SUBSTITUTE(UPPER($AE$3:$AG$20&amp;""),"⌢",""),"⌣",""),"⌵",""),"－",""),"-","")," ",""),"　","")="DP"&amp;UPPER($E23&amp;"")))*2+SUMPRODUCT(--(SUBSTITUTE(SUBSTITUTE(SUBSTITUTE(SUBSTITUTE(SUBSTITUTE(SUBSTITUTE(SUBSTITUTE(UPPER($AE$3:$AG$20&amp;""),"⌢",""),"⌣",""),"⌵",""),"－",""),"-","")," ",""),"　","")=UPPER($E23&amp;"")&amp;"TP"))*3+SUMPRODUCT(--(SUBSTITUTE(SUBSTITUTE(SUBSTITUTE(SUBSTITUTE(SUBSTITUTE(SUBSTITUTE(SUBSTITUTE(UPPER($AE$3:$AG$20&amp;""),"⌢",""),"⌣",""),"⌵",""),"－",""),"-","")," ",""),"　","")="TP"&amp;UPPER($E23&amp;"")))*3)</f>
        <v>0</v>
      </c>
      <c r="B23" s="58"/>
      <c r="C23" s="58"/>
      <c r="D23" s="275">
        <v>1</v>
      </c>
      <c r="E23" s="166" t="s">
        <v>201</v>
      </c>
      <c r="F23" s="167" t="s">
        <v>18</v>
      </c>
      <c r="G23" s="168" t="inlineStr">
        <is>
          <t>R ⌢</t>
        </is>
      </c>
      <c r="H23" s="63" t="inlineStr">
        <is>
          <t>R ⌣</t>
        </is>
      </c>
      <c r="I23" s="47"/>
      <c r="J23" s="246"/>
      <c r="K23" s="168"/>
      <c r="L23" s="63" t="inlineStr">
        <is>
          <t>R ⌢</t>
        </is>
      </c>
      <c r="M23" s="47"/>
      <c r="N23" s="246"/>
      <c r="O23" s="168"/>
      <c r="P23" s="63" t="inlineStr">
        <is>
          <t>28 ⌣</t>
        </is>
      </c>
      <c r="Q23" s="47"/>
      <c r="R23" s="246"/>
      <c r="S23" s="168"/>
      <c r="T23" s="63" t="inlineStr">
        <is>
          <t>R ⌣</t>
        </is>
      </c>
      <c r="U23" s="47" t="inlineStr">
        <is>
          <t>R ⌣</t>
        </is>
      </c>
      <c r="V23" s="246"/>
      <c r="W23" s="168"/>
      <c r="X23" s="63"/>
      <c r="Y23" s="47"/>
      <c r="Z23" s="246"/>
      <c r="AA23" s="168"/>
      <c r="AB23" s="63"/>
      <c r="AC23" s="47"/>
      <c r="AD23" s="246"/>
      <c r="AE23" s="63"/>
      <c r="AF23" s="63"/>
      <c r="AG23" s="47"/>
      <c r="AH23" s="246"/>
      <c r="AI23" s="44">
        <f>COUNTA(G23:I23,K23:M23,O23:Q23,S23:U23,W23:Y23,AA23:AC23,AE23:AG23)</f>
        <v>6</v>
      </c>
      <c r="AJ23" s="44">
        <f>SUMPRODUCT(--(SUBSTITUTE(SUBSTITUTE(SUBSTITUTE(SUBSTITUTE(SUBSTITUTE(SUBSTITUTE(SUBSTITUTE(UPPER(G23:AG23&amp;""),"⌢",""),"⌣",""),"⌵",""),"－",""),"-","")," ",""),"　","")="R"))+SUMPRODUCT(--(SUBSTITUTE(SUBSTITUTE(SUBSTITUTE(SUBSTITUTE(SUBSTITUTE(SUBSTITUTE(SUBSTITUTE(UPPER(G23:AG23&amp;""),"⌢",""),"⌣",""),"⌵",""),"－",""),"-","")," ",""),"　","")="HR"))*2</f>
        <v>5</v>
      </c>
      <c r="AK23" s="44">
        <f>COUNTIF(G23:AG23,"K")</f>
        <v>0</v>
      </c>
      <c r="AL23" s="44">
        <f>$A23</f>
        <v>0</v>
      </c>
      <c r="AM23" s="70" t="s">
        <v>20</v>
      </c>
      <c r="AO23" s="52">
        <v>55</v>
      </c>
      <c r="AP23" s="52" t="str" cm="1">
        <f t="array" ref="AP23:AP30">_xlfn.UNIQUE(SUBSTITUTE(SUBSTITUTE(F23:F40," DF",""),"DF",""))</f>
        <v>邱文昇</v>
      </c>
      <c r="AQ23" s="73">
        <f>SUMIF($F$23:$F$40,AP23,$AI$23:$AI$40)+SUMIF($F$23:$F$40,AP23&amp;" DF",$AI$23:$AI$40)+SUMIF($F$23:$F$40,AP23&amp;"DF",$AI$23:$AI$40)</f>
        <v>6</v>
      </c>
      <c r="AR23" s="73">
        <f>SUMIF($F$23:$F$40,AP23,$AJ$23:$AJ$40)+SUMIF($F$23:$F$40,AP23&amp;" DF",$AJ$23:$AJ$40)+SUMIF($F$23:$F$40,AP23&amp;"DF",$AJ$23:$AJ$40)</f>
        <v>5</v>
      </c>
      <c r="AS23" s="73">
        <f>SUMIF($F$23:$F$40,AP23,$AK$23:$AK$40)+SUMIF($F$23:$F$40,AP23&amp;" DF",$AK$23:$AK$40)+SUMIF($F$23:$F$40,AP23&amp;"DF",$AK$23:$AK$40)</f>
        <v>0</v>
      </c>
      <c r="AT23" s="73">
        <f>SUMIF($F$23:$F$40,AP23,$AL$23:$AL$40)+SUMIF($F$23:$F$40,AP23&amp;" DF",$AL$23:$AL$40)+SUMIF($F$23:$F$40,AP23&amp;"DF",$AL$23:$AL$40)</f>
        <v>0</v>
      </c>
      <c r="AW23" s="1"/>
      <c r="AX23" s="113"/>
    </row>
    <row r="24" spans="1:54" ht="15" customHeight="1" thickBot="1">
      <c r="A24" s="58">
        <f>IF($E24="",0,SUMPRODUCT(--(SUBSTITUTE(SUBSTITUTE(SUBSTITUTE(SUBSTITUTE(SUBSTITUTE(SUBSTITUTE(SUBSTITUTE(UPPER($G$3:$I$20&amp;""),"⌢",""),"⌣",""),"⌵",""),"－",""),"-","")," ",""),"　","")=UPPER($E24&amp;"")))+SUMPRODUCT(--(SUBSTITUTE(SUBSTITUTE(SUBSTITUTE(SUBSTITUTE(SUBSTITUTE(SUBSTITUTE(SUBSTITUTE(UPPER($G$3:$I$20&amp;""),"⌢",""),"⌣",""),"⌵",""),"－",""),"-","")," ",""),"　","")=UPPER($E24&amp;"")&amp;"DP"))*2+SUMPRODUCT(--(SUBSTITUTE(SUBSTITUTE(SUBSTITUTE(SUBSTITUTE(SUBSTITUTE(SUBSTITUTE(SUBSTITUTE(UPPER($G$3:$I$20&amp;""),"⌢",""),"⌣",""),"⌵",""),"－",""),"-","")," ",""),"　","")="DP"&amp;UPPER($E24&amp;"")))*2+SUMPRODUCT(--(SUBSTITUTE(SUBSTITUTE(SUBSTITUTE(SUBSTITUTE(SUBSTITUTE(SUBSTITUTE(SUBSTITUTE(UPPER($G$3:$I$20&amp;""),"⌢",""),"⌣",""),"⌵",""),"－",""),"-","")," ",""),"　","")=UPPER($E24&amp;"")&amp;"TP"))*3+SUMPRODUCT(--(SUBSTITUTE(SUBSTITUTE(SUBSTITUTE(SUBSTITUTE(SUBSTITUTE(SUBSTITUTE(SUBSTITUTE(UPPER($G$3:$I$20&amp;""),"⌢",""),"⌣",""),"⌵",""),"－",""),"-","")," ",""),"　","")="TP"&amp;UPPER($E24&amp;"")))*3+SUMPRODUCT(--(SUBSTITUTE(SUBSTITUTE(SUBSTITUTE(SUBSTITUTE(SUBSTITUTE(SUBSTITUTE(SUBSTITUTE(UPPER($K$3:$M$20&amp;""),"⌢",""),"⌣",""),"⌵",""),"－",""),"-","")," ",""),"　","")=UPPER($E24&amp;"")))+SUMPRODUCT(--(SUBSTITUTE(SUBSTITUTE(SUBSTITUTE(SUBSTITUTE(SUBSTITUTE(SUBSTITUTE(SUBSTITUTE(UPPER($K$3:$M$20&amp;""),"⌢",""),"⌣",""),"⌵",""),"－",""),"-","")," ",""),"　","")=UPPER($E24&amp;"")&amp;"DP"))*2+SUMPRODUCT(--(SUBSTITUTE(SUBSTITUTE(SUBSTITUTE(SUBSTITUTE(SUBSTITUTE(SUBSTITUTE(SUBSTITUTE(UPPER($K$3:$M$20&amp;""),"⌢",""),"⌣",""),"⌵",""),"－",""),"-","")," ",""),"　","")="DP"&amp;UPPER($E24&amp;"")))*2+SUMPRODUCT(--(SUBSTITUTE(SUBSTITUTE(SUBSTITUTE(SUBSTITUTE(SUBSTITUTE(SUBSTITUTE(SUBSTITUTE(UPPER($K$3:$M$20&amp;""),"⌢",""),"⌣",""),"⌵",""),"－",""),"-","")," ",""),"　","")=UPPER($E24&amp;"")&amp;"TP"))*3+SUMPRODUCT(--(SUBSTITUTE(SUBSTITUTE(SUBSTITUTE(SUBSTITUTE(SUBSTITUTE(SUBSTITUTE(SUBSTITUTE(UPPER($K$3:$M$20&amp;""),"⌢",""),"⌣",""),"⌵",""),"－",""),"-","")," ",""),"　","")="TP"&amp;UPPER($E24&amp;"")))*3+SUMPRODUCT(--(SUBSTITUTE(SUBSTITUTE(SUBSTITUTE(SUBSTITUTE(SUBSTITUTE(SUBSTITUTE(SUBSTITUTE(UPPER($O$3:$Q$20&amp;""),"⌢",""),"⌣",""),"⌵",""),"－",""),"-","")," ",""),"　","")=UPPER($E24&amp;"")))+SUMPRODUCT(--(SUBSTITUTE(SUBSTITUTE(SUBSTITUTE(SUBSTITUTE(SUBSTITUTE(SUBSTITUTE(SUBSTITUTE(UPPER($O$3:$Q$20&amp;""),"⌢",""),"⌣",""),"⌵",""),"－",""),"-","")," ",""),"　","")=UPPER($E24&amp;"")&amp;"DP"))*2+SUMPRODUCT(--(SUBSTITUTE(SUBSTITUTE(SUBSTITUTE(SUBSTITUTE(SUBSTITUTE(SUBSTITUTE(SUBSTITUTE(UPPER($O$3:$Q$20&amp;""),"⌢",""),"⌣",""),"⌵",""),"－",""),"-","")," ",""),"　","")="DP"&amp;UPPER($E24&amp;"")))*2+SUMPRODUCT(--(SUBSTITUTE(SUBSTITUTE(SUBSTITUTE(SUBSTITUTE(SUBSTITUTE(SUBSTITUTE(SUBSTITUTE(UPPER($O$3:$Q$20&amp;""),"⌢",""),"⌣",""),"⌵",""),"－",""),"-","")," ",""),"　","")=UPPER($E24&amp;"")&amp;"TP"))*3+SUMPRODUCT(--(SUBSTITUTE(SUBSTITUTE(SUBSTITUTE(SUBSTITUTE(SUBSTITUTE(SUBSTITUTE(SUBSTITUTE(UPPER($O$3:$Q$20&amp;""),"⌢",""),"⌣",""),"⌵",""),"－",""),"-","")," ",""),"　","")="TP"&amp;UPPER($E24&amp;"")))*3+SUMPRODUCT(--(SUBSTITUTE(SUBSTITUTE(SUBSTITUTE(SUBSTITUTE(SUBSTITUTE(SUBSTITUTE(SUBSTITUTE(UPPER($S$3:$U$20&amp;""),"⌢",""),"⌣",""),"⌵",""),"－",""),"-","")," ",""),"　","")=UPPER($E24&amp;"")))+SUMPRODUCT(--(SUBSTITUTE(SUBSTITUTE(SUBSTITUTE(SUBSTITUTE(SUBSTITUTE(SUBSTITUTE(SUBSTITUTE(UPPER($S$3:$U$20&amp;""),"⌢",""),"⌣",""),"⌵",""),"－",""),"-","")," ",""),"　","")=UPPER($E24&amp;"")&amp;"DP"))*2+SUMPRODUCT(--(SUBSTITUTE(SUBSTITUTE(SUBSTITUTE(SUBSTITUTE(SUBSTITUTE(SUBSTITUTE(SUBSTITUTE(UPPER($S$3:$U$20&amp;""),"⌢",""),"⌣",""),"⌵",""),"－",""),"-","")," ",""),"　","")="DP"&amp;UPPER($E24&amp;"")))*2+SUMPRODUCT(--(SUBSTITUTE(SUBSTITUTE(SUBSTITUTE(SUBSTITUTE(SUBSTITUTE(SUBSTITUTE(SUBSTITUTE(UPPER($S$3:$U$20&amp;""),"⌢",""),"⌣",""),"⌵",""),"－",""),"-","")," ",""),"　","")=UPPER($E24&amp;"")&amp;"TP"))*3+SUMPRODUCT(--(SUBSTITUTE(SUBSTITUTE(SUBSTITUTE(SUBSTITUTE(SUBSTITUTE(SUBSTITUTE(SUBSTITUTE(UPPER($S$3:$U$20&amp;""),"⌢",""),"⌣",""),"⌵",""),"－",""),"-","")," ",""),"　","")="TP"&amp;UPPER($E24&amp;"")))*3+SUMPRODUCT(--(SUBSTITUTE(SUBSTITUTE(SUBSTITUTE(SUBSTITUTE(SUBSTITUTE(SUBSTITUTE(SUBSTITUTE(UPPER($W$3:$Y$20&amp;""),"⌢",""),"⌣",""),"⌵",""),"－",""),"-","")," ",""),"　","")=UPPER($E24&amp;"")))+SUMPRODUCT(--(SUBSTITUTE(SUBSTITUTE(SUBSTITUTE(SUBSTITUTE(SUBSTITUTE(SUBSTITUTE(SUBSTITUTE(UPPER($W$3:$Y$20&amp;""),"⌢",""),"⌣",""),"⌵",""),"－",""),"-","")," ",""),"　","")=UPPER($E24&amp;"")&amp;"DP"))*2+SUMPRODUCT(--(SUBSTITUTE(SUBSTITUTE(SUBSTITUTE(SUBSTITUTE(SUBSTITUTE(SUBSTITUTE(SUBSTITUTE(UPPER($W$3:$Y$20&amp;""),"⌢",""),"⌣",""),"⌵",""),"－",""),"-","")," ",""),"　","")="DP"&amp;UPPER($E24&amp;"")))*2+SUMPRODUCT(--(SUBSTITUTE(SUBSTITUTE(SUBSTITUTE(SUBSTITUTE(SUBSTITUTE(SUBSTITUTE(SUBSTITUTE(UPPER($W$3:$Y$20&amp;""),"⌢",""),"⌣",""),"⌵",""),"－",""),"-","")," ",""),"　","")=UPPER($E24&amp;"")&amp;"TP"))*3+SUMPRODUCT(--(SUBSTITUTE(SUBSTITUTE(SUBSTITUTE(SUBSTITUTE(SUBSTITUTE(SUBSTITUTE(SUBSTITUTE(UPPER($W$3:$Y$20&amp;""),"⌢",""),"⌣",""),"⌵",""),"－",""),"-","")," ",""),"　","")="TP"&amp;UPPER($E24&amp;"")))*3+SUMPRODUCT(--(SUBSTITUTE(SUBSTITUTE(SUBSTITUTE(SUBSTITUTE(SUBSTITUTE(SUBSTITUTE(SUBSTITUTE(UPPER($AA$3:$AC$20&amp;""),"⌢",""),"⌣",""),"⌵",""),"－",""),"-","")," ",""),"　","")=UPPER($E24&amp;"")))+SUMPRODUCT(--(SUBSTITUTE(SUBSTITUTE(SUBSTITUTE(SUBSTITUTE(SUBSTITUTE(SUBSTITUTE(SUBSTITUTE(UPPER($AA$3:$AC$20&amp;""),"⌢",""),"⌣",""),"⌵",""),"－",""),"-","")," ",""),"　","")=UPPER($E24&amp;"")&amp;"DP"))*2+SUMPRODUCT(--(SUBSTITUTE(SUBSTITUTE(SUBSTITUTE(SUBSTITUTE(SUBSTITUTE(SUBSTITUTE(SUBSTITUTE(UPPER($AA$3:$AC$20&amp;""),"⌢",""),"⌣",""),"⌵",""),"－",""),"-","")," ",""),"　","")="DP"&amp;UPPER($E24&amp;"")))*2+SUMPRODUCT(--(SUBSTITUTE(SUBSTITUTE(SUBSTITUTE(SUBSTITUTE(SUBSTITUTE(SUBSTITUTE(SUBSTITUTE(UPPER($AA$3:$AC$20&amp;""),"⌢",""),"⌣",""),"⌵",""),"－",""),"-","")," ",""),"　","")=UPPER($E24&amp;"")&amp;"TP"))*3+SUMPRODUCT(--(SUBSTITUTE(SUBSTITUTE(SUBSTITUTE(SUBSTITUTE(SUBSTITUTE(SUBSTITUTE(SUBSTITUTE(UPPER($AA$3:$AC$20&amp;""),"⌢",""),"⌣",""),"⌵",""),"－",""),"-","")," ",""),"　","")="TP"&amp;UPPER($E24&amp;"")))*3+SUMPRODUCT(--(SUBSTITUTE(SUBSTITUTE(SUBSTITUTE(SUBSTITUTE(SUBSTITUTE(SUBSTITUTE(SUBSTITUTE(UPPER($AE$3:$AG$20&amp;""),"⌢",""),"⌣",""),"⌵",""),"－",""),"-","")," ",""),"　","")=UPPER($E24&amp;"")))+SUMPRODUCT(--(SUBSTITUTE(SUBSTITUTE(SUBSTITUTE(SUBSTITUTE(SUBSTITUTE(SUBSTITUTE(SUBSTITUTE(UPPER($AE$3:$AG$20&amp;""),"⌢",""),"⌣",""),"⌵",""),"－",""),"-","")," ",""),"　","")=UPPER($E24&amp;"")&amp;"DP"))*2+SUMPRODUCT(--(SUBSTITUTE(SUBSTITUTE(SUBSTITUTE(SUBSTITUTE(SUBSTITUTE(SUBSTITUTE(SUBSTITUTE(UPPER($AE$3:$AG$20&amp;""),"⌢",""),"⌣",""),"⌵",""),"－",""),"-","")," ",""),"　","")="DP"&amp;UPPER($E24&amp;"")))*2+SUMPRODUCT(--(SUBSTITUTE(SUBSTITUTE(SUBSTITUTE(SUBSTITUTE(SUBSTITUTE(SUBSTITUTE(SUBSTITUTE(UPPER($AE$3:$AG$20&amp;""),"⌢",""),"⌣",""),"⌵",""),"－",""),"-","")," ",""),"　","")=UPPER($E24&amp;"")&amp;"TP"))*3+SUMPRODUCT(--(SUBSTITUTE(SUBSTITUTE(SUBSTITUTE(SUBSTITUTE(SUBSTITUTE(SUBSTITUTE(SUBSTITUTE(UPPER($AE$3:$AG$20&amp;""),"⌢",""),"⌣",""),"⌵",""),"－",""),"-","")," ",""),"　","")="TP"&amp;UPPER($E24&amp;"")))*3)</f>
        <v>0</v>
      </c>
      <c r="B24" s="58"/>
      <c r="C24" s="58"/>
      <c r="D24" s="275"/>
      <c r="E24" s="166"/>
      <c r="F24" s="169"/>
      <c r="G24" s="170"/>
      <c r="H24" s="171"/>
      <c r="I24" s="75"/>
      <c r="J24" s="8"/>
      <c r="K24" s="170"/>
      <c r="L24" s="171"/>
      <c r="M24" s="75"/>
      <c r="N24" s="8"/>
      <c r="O24" s="170"/>
      <c r="P24" s="171"/>
      <c r="Q24" s="75"/>
      <c r="R24" s="8"/>
      <c r="S24" s="170"/>
      <c r="T24" s="171"/>
      <c r="U24" s="75"/>
      <c r="V24" s="8"/>
      <c r="W24" s="170"/>
      <c r="X24" s="171"/>
      <c r="Y24" s="75"/>
      <c r="Z24" s="8"/>
      <c r="AA24" s="170"/>
      <c r="AB24" s="171"/>
      <c r="AC24" s="75"/>
      <c r="AD24" s="8"/>
      <c r="AE24" s="171"/>
      <c r="AF24" s="171"/>
      <c r="AG24" s="75"/>
      <c r="AH24" s="8"/>
      <c r="AI24" s="44">
        <f t="shared" ref="AI24:AI40" si="20">COUNTA(G24:I24,K24:M24,O24:Q24,S24:U24,W24:Y24,AA24:AC24,AE24:AG24)</f>
        <v>0</v>
      </c>
      <c r="AJ24" s="44">
        <f>SUMPRODUCT(--(SUBSTITUTE(SUBSTITUTE(SUBSTITUTE(SUBSTITUTE(SUBSTITUTE(SUBSTITUTE(SUBSTITUTE(UPPER(G24:AG24&amp;""),"⌢",""),"⌣",""),"⌵",""),"－",""),"-","")," ",""),"　","")="R"))+SUMPRODUCT(--(SUBSTITUTE(SUBSTITUTE(SUBSTITUTE(SUBSTITUTE(SUBSTITUTE(SUBSTITUTE(SUBSTITUTE(UPPER(G24:AG24&amp;""),"⌢",""),"⌣",""),"⌵",""),"－",""),"-","")," ",""),"　","")="HR"))*2</f>
        <v>0</v>
      </c>
      <c r="AK24" s="44">
        <f t="shared" ref="AK24:AK40" si="22">COUNTIF(G24:AG24,"K")</f>
        <v>0</v>
      </c>
      <c r="AL24" s="44">
        <f>$A24</f>
        <v>0</v>
      </c>
      <c r="AM24" s="66" t="s">
        <v>93</v>
      </c>
      <c r="AO24" s="52"/>
      <c r="AP24" s="52" t="str">
        <v/>
      </c>
      <c r="AQ24" s="73">
        <f>SUMIF($F$23:$F$40,AP24,$AI$23:$AI$40)+SUMIF($F$23:$F$40,AP24&amp;" DF",$AI$23:$AI$40)+SUMIF($F$23:$F$40,AP24&amp;"DF",$AI$23:$AI$40)</f>
        <v>0</v>
      </c>
      <c r="AR24" s="73">
        <f>SUMIF($F$23:$F$40,AP24,$AJ$23:$AJ$40)+SUMIF($F$23:$F$40,AP24&amp;" DF",$AJ$23:$AJ$40)+SUMIF($F$23:$F$40,AP24&amp;"DF",$AJ$23:$AJ$40)</f>
        <v>0</v>
      </c>
      <c r="AS24" s="73">
        <f>SUMIF($F$23:$F$40,AP24,$AK$23:$AK$40)+SUMIF($F$23:$F$40,AP24&amp;" DF",$AK$23:$AK$40)+SUMIF($F$23:$F$40,AP24&amp;"DF",$AK$23:$AK$40)</f>
        <v>0</v>
      </c>
      <c r="AT24" s="73">
        <f>SUMIF($F$23:$F$40,AP24,$AL$23:$AL$40)+SUMIF($F$23:$F$40,AP24&amp;" DF",$AL$23:$AL$40)+SUMIF($F$23:$F$40,AP24&amp;"DF",$AL$23:$AL$40)</f>
        <v>0</v>
      </c>
      <c r="AV24" s="1"/>
      <c r="AW24" s="1"/>
      <c r="AX24" s="198"/>
    </row>
    <row r="25" spans="1:54" ht="15" customHeight="1">
      <c r="A25" s="58">
        <f>IF($E25="",0,SUMPRODUCT(--(SUBSTITUTE(SUBSTITUTE(SUBSTITUTE(SUBSTITUTE(SUBSTITUTE(SUBSTITUTE(SUBSTITUTE(UPPER($G$3:$I$20&amp;""),"⌢",""),"⌣",""),"⌵",""),"－",""),"-","")," ",""),"　","")=UPPER($E25&amp;"")))+SUMPRODUCT(--(SUBSTITUTE(SUBSTITUTE(SUBSTITUTE(SUBSTITUTE(SUBSTITUTE(SUBSTITUTE(SUBSTITUTE(UPPER($G$3:$I$20&amp;""),"⌢",""),"⌣",""),"⌵",""),"－",""),"-","")," ",""),"　","")=UPPER($E25&amp;"")&amp;"DP"))*2+SUMPRODUCT(--(SUBSTITUTE(SUBSTITUTE(SUBSTITUTE(SUBSTITUTE(SUBSTITUTE(SUBSTITUTE(SUBSTITUTE(UPPER($G$3:$I$20&amp;""),"⌢",""),"⌣",""),"⌵",""),"－",""),"-","")," ",""),"　","")="DP"&amp;UPPER($E25&amp;"")))*2+SUMPRODUCT(--(SUBSTITUTE(SUBSTITUTE(SUBSTITUTE(SUBSTITUTE(SUBSTITUTE(SUBSTITUTE(SUBSTITUTE(UPPER($G$3:$I$20&amp;""),"⌢",""),"⌣",""),"⌵",""),"－",""),"-","")," ",""),"　","")=UPPER($E25&amp;"")&amp;"TP"))*3+SUMPRODUCT(--(SUBSTITUTE(SUBSTITUTE(SUBSTITUTE(SUBSTITUTE(SUBSTITUTE(SUBSTITUTE(SUBSTITUTE(UPPER($G$3:$I$20&amp;""),"⌢",""),"⌣",""),"⌵",""),"－",""),"-","")," ",""),"　","")="TP"&amp;UPPER($E25&amp;"")))*3+SUMPRODUCT(--(SUBSTITUTE(SUBSTITUTE(SUBSTITUTE(SUBSTITUTE(SUBSTITUTE(SUBSTITUTE(SUBSTITUTE(UPPER($K$3:$M$20&amp;""),"⌢",""),"⌣",""),"⌵",""),"－",""),"-","")," ",""),"　","")=UPPER($E25&amp;"")))+SUMPRODUCT(--(SUBSTITUTE(SUBSTITUTE(SUBSTITUTE(SUBSTITUTE(SUBSTITUTE(SUBSTITUTE(SUBSTITUTE(UPPER($K$3:$M$20&amp;""),"⌢",""),"⌣",""),"⌵",""),"－",""),"-","")," ",""),"　","")=UPPER($E25&amp;"")&amp;"DP"))*2+SUMPRODUCT(--(SUBSTITUTE(SUBSTITUTE(SUBSTITUTE(SUBSTITUTE(SUBSTITUTE(SUBSTITUTE(SUBSTITUTE(UPPER($K$3:$M$20&amp;""),"⌢",""),"⌣",""),"⌵",""),"－",""),"-","")," ",""),"　","")="DP"&amp;UPPER($E25&amp;"")))*2+SUMPRODUCT(--(SUBSTITUTE(SUBSTITUTE(SUBSTITUTE(SUBSTITUTE(SUBSTITUTE(SUBSTITUTE(SUBSTITUTE(UPPER($K$3:$M$20&amp;""),"⌢",""),"⌣",""),"⌵",""),"－",""),"-","")," ",""),"　","")=UPPER($E25&amp;"")&amp;"TP"))*3+SUMPRODUCT(--(SUBSTITUTE(SUBSTITUTE(SUBSTITUTE(SUBSTITUTE(SUBSTITUTE(SUBSTITUTE(SUBSTITUTE(UPPER($K$3:$M$20&amp;""),"⌢",""),"⌣",""),"⌵",""),"－",""),"-","")," ",""),"　","")="TP"&amp;UPPER($E25&amp;"")))*3+SUMPRODUCT(--(SUBSTITUTE(SUBSTITUTE(SUBSTITUTE(SUBSTITUTE(SUBSTITUTE(SUBSTITUTE(SUBSTITUTE(UPPER($O$3:$Q$20&amp;""),"⌢",""),"⌣",""),"⌵",""),"－",""),"-","")," ",""),"　","")=UPPER($E25&amp;"")))+SUMPRODUCT(--(SUBSTITUTE(SUBSTITUTE(SUBSTITUTE(SUBSTITUTE(SUBSTITUTE(SUBSTITUTE(SUBSTITUTE(UPPER($O$3:$Q$20&amp;""),"⌢",""),"⌣",""),"⌵",""),"－",""),"-","")," ",""),"　","")=UPPER($E25&amp;"")&amp;"DP"))*2+SUMPRODUCT(--(SUBSTITUTE(SUBSTITUTE(SUBSTITUTE(SUBSTITUTE(SUBSTITUTE(SUBSTITUTE(SUBSTITUTE(UPPER($O$3:$Q$20&amp;""),"⌢",""),"⌣",""),"⌵",""),"－",""),"-","")," ",""),"　","")="DP"&amp;UPPER($E25&amp;"")))*2+SUMPRODUCT(--(SUBSTITUTE(SUBSTITUTE(SUBSTITUTE(SUBSTITUTE(SUBSTITUTE(SUBSTITUTE(SUBSTITUTE(UPPER($O$3:$Q$20&amp;""),"⌢",""),"⌣",""),"⌵",""),"－",""),"-","")," ",""),"　","")=UPPER($E25&amp;"")&amp;"TP"))*3+SUMPRODUCT(--(SUBSTITUTE(SUBSTITUTE(SUBSTITUTE(SUBSTITUTE(SUBSTITUTE(SUBSTITUTE(SUBSTITUTE(UPPER($O$3:$Q$20&amp;""),"⌢",""),"⌣",""),"⌵",""),"－",""),"-","")," ",""),"　","")="TP"&amp;UPPER($E25&amp;"")))*3+SUMPRODUCT(--(SUBSTITUTE(SUBSTITUTE(SUBSTITUTE(SUBSTITUTE(SUBSTITUTE(SUBSTITUTE(SUBSTITUTE(UPPER($S$3:$U$20&amp;""),"⌢",""),"⌣",""),"⌵",""),"－",""),"-","")," ",""),"　","")=UPPER($E25&amp;"")))+SUMPRODUCT(--(SUBSTITUTE(SUBSTITUTE(SUBSTITUTE(SUBSTITUTE(SUBSTITUTE(SUBSTITUTE(SUBSTITUTE(UPPER($S$3:$U$20&amp;""),"⌢",""),"⌣",""),"⌵",""),"－",""),"-","")," ",""),"　","")=UPPER($E25&amp;"")&amp;"DP"))*2+SUMPRODUCT(--(SUBSTITUTE(SUBSTITUTE(SUBSTITUTE(SUBSTITUTE(SUBSTITUTE(SUBSTITUTE(SUBSTITUTE(UPPER($S$3:$U$20&amp;""),"⌢",""),"⌣",""),"⌵",""),"－",""),"-","")," ",""),"　","")="DP"&amp;UPPER($E25&amp;"")))*2+SUMPRODUCT(--(SUBSTITUTE(SUBSTITUTE(SUBSTITUTE(SUBSTITUTE(SUBSTITUTE(SUBSTITUTE(SUBSTITUTE(UPPER($S$3:$U$20&amp;""),"⌢",""),"⌣",""),"⌵",""),"－",""),"-","")," ",""),"　","")=UPPER($E25&amp;"")&amp;"TP"))*3+SUMPRODUCT(--(SUBSTITUTE(SUBSTITUTE(SUBSTITUTE(SUBSTITUTE(SUBSTITUTE(SUBSTITUTE(SUBSTITUTE(UPPER($S$3:$U$20&amp;""),"⌢",""),"⌣",""),"⌵",""),"－",""),"-","")," ",""),"　","")="TP"&amp;UPPER($E25&amp;"")))*3+SUMPRODUCT(--(SUBSTITUTE(SUBSTITUTE(SUBSTITUTE(SUBSTITUTE(SUBSTITUTE(SUBSTITUTE(SUBSTITUTE(UPPER($W$3:$Y$20&amp;""),"⌢",""),"⌣",""),"⌵",""),"－",""),"-","")," ",""),"　","")=UPPER($E25&amp;"")))+SUMPRODUCT(--(SUBSTITUTE(SUBSTITUTE(SUBSTITUTE(SUBSTITUTE(SUBSTITUTE(SUBSTITUTE(SUBSTITUTE(UPPER($W$3:$Y$20&amp;""),"⌢",""),"⌣",""),"⌵",""),"－",""),"-","")," ",""),"　","")=UPPER($E25&amp;"")&amp;"DP"))*2+SUMPRODUCT(--(SUBSTITUTE(SUBSTITUTE(SUBSTITUTE(SUBSTITUTE(SUBSTITUTE(SUBSTITUTE(SUBSTITUTE(UPPER($W$3:$Y$20&amp;""),"⌢",""),"⌣",""),"⌵",""),"－",""),"-","")," ",""),"　","")="DP"&amp;UPPER($E25&amp;"")))*2+SUMPRODUCT(--(SUBSTITUTE(SUBSTITUTE(SUBSTITUTE(SUBSTITUTE(SUBSTITUTE(SUBSTITUTE(SUBSTITUTE(UPPER($W$3:$Y$20&amp;""),"⌢",""),"⌣",""),"⌵",""),"－",""),"-","")," ",""),"　","")=UPPER($E25&amp;"")&amp;"TP"))*3+SUMPRODUCT(--(SUBSTITUTE(SUBSTITUTE(SUBSTITUTE(SUBSTITUTE(SUBSTITUTE(SUBSTITUTE(SUBSTITUTE(UPPER($W$3:$Y$20&amp;""),"⌢",""),"⌣",""),"⌵",""),"－",""),"-","")," ",""),"　","")="TP"&amp;UPPER($E25&amp;"")))*3+SUMPRODUCT(--(SUBSTITUTE(SUBSTITUTE(SUBSTITUTE(SUBSTITUTE(SUBSTITUTE(SUBSTITUTE(SUBSTITUTE(UPPER($AA$3:$AC$20&amp;""),"⌢",""),"⌣",""),"⌵",""),"－",""),"-","")," ",""),"　","")=UPPER($E25&amp;"")))+SUMPRODUCT(--(SUBSTITUTE(SUBSTITUTE(SUBSTITUTE(SUBSTITUTE(SUBSTITUTE(SUBSTITUTE(SUBSTITUTE(UPPER($AA$3:$AC$20&amp;""),"⌢",""),"⌣",""),"⌵",""),"－",""),"-","")," ",""),"　","")=UPPER($E25&amp;"")&amp;"DP"))*2+SUMPRODUCT(--(SUBSTITUTE(SUBSTITUTE(SUBSTITUTE(SUBSTITUTE(SUBSTITUTE(SUBSTITUTE(SUBSTITUTE(UPPER($AA$3:$AC$20&amp;""),"⌢",""),"⌣",""),"⌵",""),"－",""),"-","")," ",""),"　","")="DP"&amp;UPPER($E25&amp;"")))*2+SUMPRODUCT(--(SUBSTITUTE(SUBSTITUTE(SUBSTITUTE(SUBSTITUTE(SUBSTITUTE(SUBSTITUTE(SUBSTITUTE(UPPER($AA$3:$AC$20&amp;""),"⌢",""),"⌣",""),"⌵",""),"－",""),"-","")," ",""),"　","")=UPPER($E25&amp;"")&amp;"TP"))*3+SUMPRODUCT(--(SUBSTITUTE(SUBSTITUTE(SUBSTITUTE(SUBSTITUTE(SUBSTITUTE(SUBSTITUTE(SUBSTITUTE(UPPER($AA$3:$AC$20&amp;""),"⌢",""),"⌣",""),"⌵",""),"－",""),"-","")," ",""),"　","")="TP"&amp;UPPER($E25&amp;"")))*3+SUMPRODUCT(--(SUBSTITUTE(SUBSTITUTE(SUBSTITUTE(SUBSTITUTE(SUBSTITUTE(SUBSTITUTE(SUBSTITUTE(UPPER($AE$3:$AG$20&amp;""),"⌢",""),"⌣",""),"⌵",""),"－",""),"-","")," ",""),"　","")=UPPER($E25&amp;"")))+SUMPRODUCT(--(SUBSTITUTE(SUBSTITUTE(SUBSTITUTE(SUBSTITUTE(SUBSTITUTE(SUBSTITUTE(SUBSTITUTE(UPPER($AE$3:$AG$20&amp;""),"⌢",""),"⌣",""),"⌵",""),"－",""),"-","")," ",""),"　","")=UPPER($E25&amp;"")&amp;"DP"))*2+SUMPRODUCT(--(SUBSTITUTE(SUBSTITUTE(SUBSTITUTE(SUBSTITUTE(SUBSTITUTE(SUBSTITUTE(SUBSTITUTE(UPPER($AE$3:$AG$20&amp;""),"⌢",""),"⌣",""),"⌵",""),"－",""),"-","")," ",""),"　","")="DP"&amp;UPPER($E25&amp;"")))*2+SUMPRODUCT(--(SUBSTITUTE(SUBSTITUTE(SUBSTITUTE(SUBSTITUTE(SUBSTITUTE(SUBSTITUTE(SUBSTITUTE(UPPER($AE$3:$AG$20&amp;""),"⌢",""),"⌣",""),"⌵",""),"－",""),"-","")," ",""),"　","")=UPPER($E25&amp;"")&amp;"TP"))*3+SUMPRODUCT(--(SUBSTITUTE(SUBSTITUTE(SUBSTITUTE(SUBSTITUTE(SUBSTITUTE(SUBSTITUTE(SUBSTITUTE(UPPER($AE$3:$AG$20&amp;""),"⌢",""),"⌣",""),"⌵",""),"－",""),"-","")," ",""),"　","")="TP"&amp;UPPER($E25&amp;"")))*3)</f>
        <v>0</v>
      </c>
      <c r="B25" s="58"/>
      <c r="C25" s="58"/>
      <c r="D25" s="276"/>
      <c r="E25" s="166"/>
      <c r="F25" s="169"/>
      <c r="G25" s="172"/>
      <c r="H25" s="173"/>
      <c r="I25" s="76"/>
      <c r="J25" s="8"/>
      <c r="K25" s="172"/>
      <c r="L25" s="173"/>
      <c r="M25" s="76"/>
      <c r="N25" s="8"/>
      <c r="O25" s="172"/>
      <c r="P25" s="173"/>
      <c r="Q25" s="76"/>
      <c r="R25" s="8"/>
      <c r="S25" s="172"/>
      <c r="T25" s="173"/>
      <c r="U25" s="76"/>
      <c r="V25" s="8"/>
      <c r="W25" s="172"/>
      <c r="X25" s="173"/>
      <c r="Y25" s="76"/>
      <c r="Z25" s="8"/>
      <c r="AA25" s="172"/>
      <c r="AB25" s="173"/>
      <c r="AC25" s="76"/>
      <c r="AD25" s="8"/>
      <c r="AE25" s="173"/>
      <c r="AF25" s="173"/>
      <c r="AG25" s="76"/>
      <c r="AH25" s="8"/>
      <c r="AI25" s="44">
        <f t="shared" si="20"/>
        <v>0</v>
      </c>
      <c r="AJ25" s="44">
        <f>SUMPRODUCT(--(SUBSTITUTE(SUBSTITUTE(SUBSTITUTE(SUBSTITUTE(SUBSTITUTE(SUBSTITUTE(SUBSTITUTE(UPPER(G25:AG25&amp;""),"⌢",""),"⌣",""),"⌵",""),"－",""),"-","")," ",""),"　","")="R"))+SUMPRODUCT(--(SUBSTITUTE(SUBSTITUTE(SUBSTITUTE(SUBSTITUTE(SUBSTITUTE(SUBSTITUTE(SUBSTITUTE(UPPER(G25:AG25&amp;""),"⌢",""),"⌣",""),"⌵",""),"－",""),"-","")," ",""),"　","")="HR"))*2</f>
        <v>0</v>
      </c>
      <c r="AK25" s="44">
        <f t="shared" si="22"/>
        <v>0</v>
      </c>
      <c r="AL25" s="44">
        <f>$A25</f>
        <v>0</v>
      </c>
      <c r="AM25" s="66"/>
      <c r="AO25" s="52">
        <v>26</v>
      </c>
      <c r="AP25" s="52" t="str">
        <v>賴智傑</v>
      </c>
      <c r="AQ25" s="73">
        <f>SUMIF($F$23:$F$40,AP25,$AI$23:$AI$40)+SUMIF($F$23:$F$40,AP25&amp;" DF",$AI$23:$AI$40)+SUMIF($F$23:$F$40,AP25&amp;"DF",$AI$23:$AI$40)</f>
        <v>6</v>
      </c>
      <c r="AR25" s="73">
        <f>SUMIF($F$23:$F$40,AP25,$AJ$23:$AJ$40)+SUMIF($F$23:$F$40,AP25&amp;" DF",$AJ$23:$AJ$40)+SUMIF($F$23:$F$40,AP25&amp;"DF",$AJ$23:$AJ$40)</f>
        <v>6</v>
      </c>
      <c r="AS25" s="73">
        <f>SUMIF($F$23:$F$40,AP25,$AK$23:$AK$40)+SUMIF($F$23:$F$40,AP25&amp;" DF",$AK$23:$AK$40)+SUMIF($F$23:$F$40,AP25&amp;"DF",$AK$23:$AK$40)</f>
        <v>0</v>
      </c>
      <c r="AT25" s="73">
        <f>SUMIF($F$23:$F$40,AP25,$AL$23:$AL$40)+SUMIF($F$23:$F$40,AP25&amp;" DF",$AL$23:$AL$40)+SUMIF($F$23:$F$40,AP25&amp;"DF",$AL$23:$AL$40)</f>
        <v>2</v>
      </c>
      <c r="AV25" s="194" t="str" cm="1">
        <f t="array" ref="AV25:AV26">_xlfn.UNIQUE(AM24:AM25)</f>
        <v>林春佑</v>
      </c>
      <c r="AW25" s="200">
        <v>34</v>
      </c>
      <c r="AX25" s="189">
        <v>22</v>
      </c>
      <c r="AY25" s="190">
        <v>6</v>
      </c>
    </row>
    <row r="26" spans="1:54" ht="15" customHeight="1">
      <c r="A26" s="58">
        <f>IF($E26="",0,SUMPRODUCT(--(SUBSTITUTE(SUBSTITUTE(SUBSTITUTE(SUBSTITUTE(SUBSTITUTE(SUBSTITUTE(SUBSTITUTE(UPPER($G$3:$I$20&amp;""),"⌢",""),"⌣",""),"⌵",""),"－",""),"-","")," ",""),"　","")=UPPER($E26&amp;"")))+SUMPRODUCT(--(SUBSTITUTE(SUBSTITUTE(SUBSTITUTE(SUBSTITUTE(SUBSTITUTE(SUBSTITUTE(SUBSTITUTE(UPPER($G$3:$I$20&amp;""),"⌢",""),"⌣",""),"⌵",""),"－",""),"-","")," ",""),"　","")=UPPER($E26&amp;"")&amp;"DP"))*2+SUMPRODUCT(--(SUBSTITUTE(SUBSTITUTE(SUBSTITUTE(SUBSTITUTE(SUBSTITUTE(SUBSTITUTE(SUBSTITUTE(UPPER($G$3:$I$20&amp;""),"⌢",""),"⌣",""),"⌵",""),"－",""),"-","")," ",""),"　","")="DP"&amp;UPPER($E26&amp;"")))*2+SUMPRODUCT(--(SUBSTITUTE(SUBSTITUTE(SUBSTITUTE(SUBSTITUTE(SUBSTITUTE(SUBSTITUTE(SUBSTITUTE(UPPER($G$3:$I$20&amp;""),"⌢",""),"⌣",""),"⌵",""),"－",""),"-","")," ",""),"　","")=UPPER($E26&amp;"")&amp;"TP"))*3+SUMPRODUCT(--(SUBSTITUTE(SUBSTITUTE(SUBSTITUTE(SUBSTITUTE(SUBSTITUTE(SUBSTITUTE(SUBSTITUTE(UPPER($G$3:$I$20&amp;""),"⌢",""),"⌣",""),"⌵",""),"－",""),"-","")," ",""),"　","")="TP"&amp;UPPER($E26&amp;"")))*3+SUMPRODUCT(--(SUBSTITUTE(SUBSTITUTE(SUBSTITUTE(SUBSTITUTE(SUBSTITUTE(SUBSTITUTE(SUBSTITUTE(UPPER($K$3:$M$20&amp;""),"⌢",""),"⌣",""),"⌵",""),"－",""),"-","")," ",""),"　","")=UPPER($E26&amp;"")))+SUMPRODUCT(--(SUBSTITUTE(SUBSTITUTE(SUBSTITUTE(SUBSTITUTE(SUBSTITUTE(SUBSTITUTE(SUBSTITUTE(UPPER($K$3:$M$20&amp;""),"⌢",""),"⌣",""),"⌵",""),"－",""),"-","")," ",""),"　","")=UPPER($E26&amp;"")&amp;"DP"))*2+SUMPRODUCT(--(SUBSTITUTE(SUBSTITUTE(SUBSTITUTE(SUBSTITUTE(SUBSTITUTE(SUBSTITUTE(SUBSTITUTE(UPPER($K$3:$M$20&amp;""),"⌢",""),"⌣",""),"⌵",""),"－",""),"-","")," ",""),"　","")="DP"&amp;UPPER($E26&amp;"")))*2+SUMPRODUCT(--(SUBSTITUTE(SUBSTITUTE(SUBSTITUTE(SUBSTITUTE(SUBSTITUTE(SUBSTITUTE(SUBSTITUTE(UPPER($K$3:$M$20&amp;""),"⌢",""),"⌣",""),"⌵",""),"－",""),"-","")," ",""),"　","")=UPPER($E26&amp;"")&amp;"TP"))*3+SUMPRODUCT(--(SUBSTITUTE(SUBSTITUTE(SUBSTITUTE(SUBSTITUTE(SUBSTITUTE(SUBSTITUTE(SUBSTITUTE(UPPER($K$3:$M$20&amp;""),"⌢",""),"⌣",""),"⌵",""),"－",""),"-","")," ",""),"　","")="TP"&amp;UPPER($E26&amp;"")))*3+SUMPRODUCT(--(SUBSTITUTE(SUBSTITUTE(SUBSTITUTE(SUBSTITUTE(SUBSTITUTE(SUBSTITUTE(SUBSTITUTE(UPPER($O$3:$Q$20&amp;""),"⌢",""),"⌣",""),"⌵",""),"－",""),"-","")," ",""),"　","")=UPPER($E26&amp;"")))+SUMPRODUCT(--(SUBSTITUTE(SUBSTITUTE(SUBSTITUTE(SUBSTITUTE(SUBSTITUTE(SUBSTITUTE(SUBSTITUTE(UPPER($O$3:$Q$20&amp;""),"⌢",""),"⌣",""),"⌵",""),"－",""),"-","")," ",""),"　","")=UPPER($E26&amp;"")&amp;"DP"))*2+SUMPRODUCT(--(SUBSTITUTE(SUBSTITUTE(SUBSTITUTE(SUBSTITUTE(SUBSTITUTE(SUBSTITUTE(SUBSTITUTE(UPPER($O$3:$Q$20&amp;""),"⌢",""),"⌣",""),"⌵",""),"－",""),"-","")," ",""),"　","")="DP"&amp;UPPER($E26&amp;"")))*2+SUMPRODUCT(--(SUBSTITUTE(SUBSTITUTE(SUBSTITUTE(SUBSTITUTE(SUBSTITUTE(SUBSTITUTE(SUBSTITUTE(UPPER($O$3:$Q$20&amp;""),"⌢",""),"⌣",""),"⌵",""),"－",""),"-","")," ",""),"　","")=UPPER($E26&amp;"")&amp;"TP"))*3+SUMPRODUCT(--(SUBSTITUTE(SUBSTITUTE(SUBSTITUTE(SUBSTITUTE(SUBSTITUTE(SUBSTITUTE(SUBSTITUTE(UPPER($O$3:$Q$20&amp;""),"⌢",""),"⌣",""),"⌵",""),"－",""),"-","")," ",""),"　","")="TP"&amp;UPPER($E26&amp;"")))*3+SUMPRODUCT(--(SUBSTITUTE(SUBSTITUTE(SUBSTITUTE(SUBSTITUTE(SUBSTITUTE(SUBSTITUTE(SUBSTITUTE(UPPER($S$3:$U$20&amp;""),"⌢",""),"⌣",""),"⌵",""),"－",""),"-","")," ",""),"　","")=UPPER($E26&amp;"")))+SUMPRODUCT(--(SUBSTITUTE(SUBSTITUTE(SUBSTITUTE(SUBSTITUTE(SUBSTITUTE(SUBSTITUTE(SUBSTITUTE(UPPER($S$3:$U$20&amp;""),"⌢",""),"⌣",""),"⌵",""),"－",""),"-","")," ",""),"　","")=UPPER($E26&amp;"")&amp;"DP"))*2+SUMPRODUCT(--(SUBSTITUTE(SUBSTITUTE(SUBSTITUTE(SUBSTITUTE(SUBSTITUTE(SUBSTITUTE(SUBSTITUTE(UPPER($S$3:$U$20&amp;""),"⌢",""),"⌣",""),"⌵",""),"－",""),"-","")," ",""),"　","")="DP"&amp;UPPER($E26&amp;"")))*2+SUMPRODUCT(--(SUBSTITUTE(SUBSTITUTE(SUBSTITUTE(SUBSTITUTE(SUBSTITUTE(SUBSTITUTE(SUBSTITUTE(UPPER($S$3:$U$20&amp;""),"⌢",""),"⌣",""),"⌵",""),"－",""),"-","")," ",""),"　","")=UPPER($E26&amp;"")&amp;"TP"))*3+SUMPRODUCT(--(SUBSTITUTE(SUBSTITUTE(SUBSTITUTE(SUBSTITUTE(SUBSTITUTE(SUBSTITUTE(SUBSTITUTE(UPPER($S$3:$U$20&amp;""),"⌢",""),"⌣",""),"⌵",""),"－",""),"-","")," ",""),"　","")="TP"&amp;UPPER($E26&amp;"")))*3+SUMPRODUCT(--(SUBSTITUTE(SUBSTITUTE(SUBSTITUTE(SUBSTITUTE(SUBSTITUTE(SUBSTITUTE(SUBSTITUTE(UPPER($W$3:$Y$20&amp;""),"⌢",""),"⌣",""),"⌵",""),"－",""),"-","")," ",""),"　","")=UPPER($E26&amp;"")))+SUMPRODUCT(--(SUBSTITUTE(SUBSTITUTE(SUBSTITUTE(SUBSTITUTE(SUBSTITUTE(SUBSTITUTE(SUBSTITUTE(UPPER($W$3:$Y$20&amp;""),"⌢",""),"⌣",""),"⌵",""),"－",""),"-","")," ",""),"　","")=UPPER($E26&amp;"")&amp;"DP"))*2+SUMPRODUCT(--(SUBSTITUTE(SUBSTITUTE(SUBSTITUTE(SUBSTITUTE(SUBSTITUTE(SUBSTITUTE(SUBSTITUTE(UPPER($W$3:$Y$20&amp;""),"⌢",""),"⌣",""),"⌵",""),"－",""),"-","")," ",""),"　","")="DP"&amp;UPPER($E26&amp;"")))*2+SUMPRODUCT(--(SUBSTITUTE(SUBSTITUTE(SUBSTITUTE(SUBSTITUTE(SUBSTITUTE(SUBSTITUTE(SUBSTITUTE(UPPER($W$3:$Y$20&amp;""),"⌢",""),"⌣",""),"⌵",""),"－",""),"-","")," ",""),"　","")=UPPER($E26&amp;"")&amp;"TP"))*3+SUMPRODUCT(--(SUBSTITUTE(SUBSTITUTE(SUBSTITUTE(SUBSTITUTE(SUBSTITUTE(SUBSTITUTE(SUBSTITUTE(UPPER($W$3:$Y$20&amp;""),"⌢",""),"⌣",""),"⌵",""),"－",""),"-","")," ",""),"　","")="TP"&amp;UPPER($E26&amp;"")))*3+SUMPRODUCT(--(SUBSTITUTE(SUBSTITUTE(SUBSTITUTE(SUBSTITUTE(SUBSTITUTE(SUBSTITUTE(SUBSTITUTE(UPPER($AA$3:$AC$20&amp;""),"⌢",""),"⌣",""),"⌵",""),"－",""),"-","")," ",""),"　","")=UPPER($E26&amp;"")))+SUMPRODUCT(--(SUBSTITUTE(SUBSTITUTE(SUBSTITUTE(SUBSTITUTE(SUBSTITUTE(SUBSTITUTE(SUBSTITUTE(UPPER($AA$3:$AC$20&amp;""),"⌢",""),"⌣",""),"⌵",""),"－",""),"-","")," ",""),"　","")=UPPER($E26&amp;"")&amp;"DP"))*2+SUMPRODUCT(--(SUBSTITUTE(SUBSTITUTE(SUBSTITUTE(SUBSTITUTE(SUBSTITUTE(SUBSTITUTE(SUBSTITUTE(UPPER($AA$3:$AC$20&amp;""),"⌢",""),"⌣",""),"⌵",""),"－",""),"-","")," ",""),"　","")="DP"&amp;UPPER($E26&amp;"")))*2+SUMPRODUCT(--(SUBSTITUTE(SUBSTITUTE(SUBSTITUTE(SUBSTITUTE(SUBSTITUTE(SUBSTITUTE(SUBSTITUTE(UPPER($AA$3:$AC$20&amp;""),"⌢",""),"⌣",""),"⌵",""),"－",""),"-","")," ",""),"　","")=UPPER($E26&amp;"")&amp;"TP"))*3+SUMPRODUCT(--(SUBSTITUTE(SUBSTITUTE(SUBSTITUTE(SUBSTITUTE(SUBSTITUTE(SUBSTITUTE(SUBSTITUTE(UPPER($AA$3:$AC$20&amp;""),"⌢",""),"⌣",""),"⌵",""),"－",""),"-","")," ",""),"　","")="TP"&amp;UPPER($E26&amp;"")))*3+SUMPRODUCT(--(SUBSTITUTE(SUBSTITUTE(SUBSTITUTE(SUBSTITUTE(SUBSTITUTE(SUBSTITUTE(SUBSTITUTE(UPPER($AE$3:$AG$20&amp;""),"⌢",""),"⌣",""),"⌵",""),"－",""),"-","")," ",""),"　","")=UPPER($E26&amp;"")))+SUMPRODUCT(--(SUBSTITUTE(SUBSTITUTE(SUBSTITUTE(SUBSTITUTE(SUBSTITUTE(SUBSTITUTE(SUBSTITUTE(UPPER($AE$3:$AG$20&amp;""),"⌢",""),"⌣",""),"⌵",""),"－",""),"-","")," ",""),"　","")=UPPER($E26&amp;"")&amp;"DP"))*2+SUMPRODUCT(--(SUBSTITUTE(SUBSTITUTE(SUBSTITUTE(SUBSTITUTE(SUBSTITUTE(SUBSTITUTE(SUBSTITUTE(UPPER($AE$3:$AG$20&amp;""),"⌢",""),"⌣",""),"⌵",""),"－",""),"-","")," ",""),"　","")="DP"&amp;UPPER($E26&amp;"")))*2+SUMPRODUCT(--(SUBSTITUTE(SUBSTITUTE(SUBSTITUTE(SUBSTITUTE(SUBSTITUTE(SUBSTITUTE(SUBSTITUTE(UPPER($AE$3:$AG$20&amp;""),"⌢",""),"⌣",""),"⌵",""),"－",""),"-","")," ",""),"　","")=UPPER($E26&amp;"")&amp;"TP"))*3+SUMPRODUCT(--(SUBSTITUTE(SUBSTITUTE(SUBSTITUTE(SUBSTITUTE(SUBSTITUTE(SUBSTITUTE(SUBSTITUTE(UPPER($AE$3:$AG$20&amp;""),"⌢",""),"⌣",""),"⌵",""),"－",""),"-","")," ",""),"　","")="TP"&amp;UPPER($E26&amp;"")))*3)</f>
        <v>2</v>
      </c>
      <c r="B26" s="58"/>
      <c r="C26" s="58"/>
      <c r="D26" s="274">
        <v>2</v>
      </c>
      <c r="E26" s="166" t="s">
        <v>202</v>
      </c>
      <c r="F26" s="174" t="s">
        <v>13</v>
      </c>
      <c r="G26" s="175" t="inlineStr">
        <is>
          <t>R ⌣</t>
        </is>
      </c>
      <c r="H26" s="176" t="inlineStr">
        <is>
          <t>R －</t>
        </is>
      </c>
      <c r="I26" s="77"/>
      <c r="J26" s="8"/>
      <c r="K26" s="175"/>
      <c r="L26" s="176" t="inlineStr">
        <is>
          <t>R ⌣</t>
        </is>
      </c>
      <c r="M26" s="77"/>
      <c r="N26" s="8"/>
      <c r="O26" s="175"/>
      <c r="P26" s="176" t="inlineStr">
        <is>
          <t>R ⌢</t>
        </is>
      </c>
      <c r="Q26" s="77"/>
      <c r="R26" s="8"/>
      <c r="S26" s="175"/>
      <c r="T26" s="176" t="inlineStr">
        <is>
          <t>R ⌣</t>
        </is>
      </c>
      <c r="U26" s="77" t="inlineStr">
        <is>
          <t>R ⌣</t>
        </is>
      </c>
      <c r="V26" s="8"/>
      <c r="W26" s="175"/>
      <c r="X26" s="176"/>
      <c r="Y26" s="77"/>
      <c r="Z26" s="8"/>
      <c r="AA26" s="175"/>
      <c r="AB26" s="176"/>
      <c r="AC26" s="77"/>
      <c r="AD26" s="8"/>
      <c r="AE26" s="176"/>
      <c r="AF26" s="176"/>
      <c r="AG26" s="77"/>
      <c r="AH26" s="8"/>
      <c r="AI26" s="44">
        <f t="shared" si="20"/>
        <v>6</v>
      </c>
      <c r="AJ26" s="44">
        <f>SUMPRODUCT(--(SUBSTITUTE(SUBSTITUTE(SUBSTITUTE(SUBSTITUTE(SUBSTITUTE(SUBSTITUTE(SUBSTITUTE(UPPER(G26:AG26&amp;""),"⌢",""),"⌣",""),"⌵",""),"－",""),"-","")," ",""),"　","")="R"))+SUMPRODUCT(--(SUBSTITUTE(SUBSTITUTE(SUBSTITUTE(SUBSTITUTE(SUBSTITUTE(SUBSTITUTE(SUBSTITUTE(UPPER(G26:AG26&amp;""),"⌢",""),"⌣",""),"⌵",""),"－",""),"-","")," ",""),"　","")="HR"))*2</f>
        <v>6</v>
      </c>
      <c r="AK26" s="44">
        <f t="shared" si="22"/>
        <v>0</v>
      </c>
      <c r="AL26" s="44">
        <f>$A26</f>
        <v>2</v>
      </c>
      <c r="AM26" s="68" t="s">
        <v>8</v>
      </c>
      <c r="AO26" s="52">
        <v>33</v>
      </c>
      <c r="AP26" s="52" t="str">
        <v>宋啟政</v>
      </c>
      <c r="AQ26" s="73">
        <f>SUMIF($F$23:$F$40,AP26,$AI$23:$AI$40)+SUMIF($F$23:$F$40,AP26&amp;" DF",$AI$23:$AI$40)+SUMIF($F$23:$F$40,AP26&amp;"DF",$AI$23:$AI$40)</f>
        <v>6</v>
      </c>
      <c r="AR26" s="73">
        <f>SUMIF($F$23:$F$40,AP26,$AJ$23:$AJ$40)+SUMIF($F$23:$F$40,AP26&amp;" DF",$AJ$23:$AJ$40)+SUMIF($F$23:$F$40,AP26&amp;"DF",$AJ$23:$AJ$40)</f>
        <v>5</v>
      </c>
      <c r="AS26" s="73">
        <f>SUMIF($F$23:$F$40,AP26,$AK$23:$AK$40)+SUMIF($F$23:$F$40,AP26&amp;" DF",$AK$23:$AK$40)+SUMIF($F$23:$F$40,AP26&amp;"DF",$AK$23:$AK$40)</f>
        <v>0</v>
      </c>
      <c r="AT26" s="73">
        <f>SUMIF($F$23:$F$40,AP26,$AL$23:$AL$40)+SUMIF($F$23:$F$40,AP26&amp;" DF",$AL$23:$AL$40)+SUMIF($F$23:$F$40,AP26&amp;"DF",$AL$23:$AL$40)</f>
        <v>0</v>
      </c>
      <c r="AV26" s="195">
        <v>0</v>
      </c>
      <c r="AW26" s="52"/>
      <c r="AX26" s="73"/>
      <c r="AY26" s="191"/>
    </row>
    <row r="27" spans="1:54" ht="15" customHeight="1" thickBot="1">
      <c r="A27" s="58">
        <f>IF($E27="",0,SUMPRODUCT(--(SUBSTITUTE(SUBSTITUTE(SUBSTITUTE(SUBSTITUTE(SUBSTITUTE(SUBSTITUTE(SUBSTITUTE(UPPER($G$3:$I$20&amp;""),"⌢",""),"⌣",""),"⌵",""),"－",""),"-","")," ",""),"　","")=UPPER($E27&amp;"")))+SUMPRODUCT(--(SUBSTITUTE(SUBSTITUTE(SUBSTITUTE(SUBSTITUTE(SUBSTITUTE(SUBSTITUTE(SUBSTITUTE(UPPER($G$3:$I$20&amp;""),"⌢",""),"⌣",""),"⌵",""),"－",""),"-","")," ",""),"　","")=UPPER($E27&amp;"")&amp;"DP"))*2+SUMPRODUCT(--(SUBSTITUTE(SUBSTITUTE(SUBSTITUTE(SUBSTITUTE(SUBSTITUTE(SUBSTITUTE(SUBSTITUTE(UPPER($G$3:$I$20&amp;""),"⌢",""),"⌣",""),"⌵",""),"－",""),"-","")," ",""),"　","")="DP"&amp;UPPER($E27&amp;"")))*2+SUMPRODUCT(--(SUBSTITUTE(SUBSTITUTE(SUBSTITUTE(SUBSTITUTE(SUBSTITUTE(SUBSTITUTE(SUBSTITUTE(UPPER($G$3:$I$20&amp;""),"⌢",""),"⌣",""),"⌵",""),"－",""),"-","")," ",""),"　","")=UPPER($E27&amp;"")&amp;"TP"))*3+SUMPRODUCT(--(SUBSTITUTE(SUBSTITUTE(SUBSTITUTE(SUBSTITUTE(SUBSTITUTE(SUBSTITUTE(SUBSTITUTE(UPPER($G$3:$I$20&amp;""),"⌢",""),"⌣",""),"⌵",""),"－",""),"-","")," ",""),"　","")="TP"&amp;UPPER($E27&amp;"")))*3+SUMPRODUCT(--(SUBSTITUTE(SUBSTITUTE(SUBSTITUTE(SUBSTITUTE(SUBSTITUTE(SUBSTITUTE(SUBSTITUTE(UPPER($K$3:$M$20&amp;""),"⌢",""),"⌣",""),"⌵",""),"－",""),"-","")," ",""),"　","")=UPPER($E27&amp;"")))+SUMPRODUCT(--(SUBSTITUTE(SUBSTITUTE(SUBSTITUTE(SUBSTITUTE(SUBSTITUTE(SUBSTITUTE(SUBSTITUTE(UPPER($K$3:$M$20&amp;""),"⌢",""),"⌣",""),"⌵",""),"－",""),"-","")," ",""),"　","")=UPPER($E27&amp;"")&amp;"DP"))*2+SUMPRODUCT(--(SUBSTITUTE(SUBSTITUTE(SUBSTITUTE(SUBSTITUTE(SUBSTITUTE(SUBSTITUTE(SUBSTITUTE(UPPER($K$3:$M$20&amp;""),"⌢",""),"⌣",""),"⌵",""),"－",""),"-","")," ",""),"　","")="DP"&amp;UPPER($E27&amp;"")))*2+SUMPRODUCT(--(SUBSTITUTE(SUBSTITUTE(SUBSTITUTE(SUBSTITUTE(SUBSTITUTE(SUBSTITUTE(SUBSTITUTE(UPPER($K$3:$M$20&amp;""),"⌢",""),"⌣",""),"⌵",""),"－",""),"-","")," ",""),"　","")=UPPER($E27&amp;"")&amp;"TP"))*3+SUMPRODUCT(--(SUBSTITUTE(SUBSTITUTE(SUBSTITUTE(SUBSTITUTE(SUBSTITUTE(SUBSTITUTE(SUBSTITUTE(UPPER($K$3:$M$20&amp;""),"⌢",""),"⌣",""),"⌵",""),"－",""),"-","")," ",""),"　","")="TP"&amp;UPPER($E27&amp;"")))*3+SUMPRODUCT(--(SUBSTITUTE(SUBSTITUTE(SUBSTITUTE(SUBSTITUTE(SUBSTITUTE(SUBSTITUTE(SUBSTITUTE(UPPER($O$3:$Q$20&amp;""),"⌢",""),"⌣",""),"⌵",""),"－",""),"-","")," ",""),"　","")=UPPER($E27&amp;"")))+SUMPRODUCT(--(SUBSTITUTE(SUBSTITUTE(SUBSTITUTE(SUBSTITUTE(SUBSTITUTE(SUBSTITUTE(SUBSTITUTE(UPPER($O$3:$Q$20&amp;""),"⌢",""),"⌣",""),"⌵",""),"－",""),"-","")," ",""),"　","")=UPPER($E27&amp;"")&amp;"DP"))*2+SUMPRODUCT(--(SUBSTITUTE(SUBSTITUTE(SUBSTITUTE(SUBSTITUTE(SUBSTITUTE(SUBSTITUTE(SUBSTITUTE(UPPER($O$3:$Q$20&amp;""),"⌢",""),"⌣",""),"⌵",""),"－",""),"-","")," ",""),"　","")="DP"&amp;UPPER($E27&amp;"")))*2+SUMPRODUCT(--(SUBSTITUTE(SUBSTITUTE(SUBSTITUTE(SUBSTITUTE(SUBSTITUTE(SUBSTITUTE(SUBSTITUTE(UPPER($O$3:$Q$20&amp;""),"⌢",""),"⌣",""),"⌵",""),"－",""),"-","")," ",""),"　","")=UPPER($E27&amp;"")&amp;"TP"))*3+SUMPRODUCT(--(SUBSTITUTE(SUBSTITUTE(SUBSTITUTE(SUBSTITUTE(SUBSTITUTE(SUBSTITUTE(SUBSTITUTE(UPPER($O$3:$Q$20&amp;""),"⌢",""),"⌣",""),"⌵",""),"－",""),"-","")," ",""),"　","")="TP"&amp;UPPER($E27&amp;"")))*3+SUMPRODUCT(--(SUBSTITUTE(SUBSTITUTE(SUBSTITUTE(SUBSTITUTE(SUBSTITUTE(SUBSTITUTE(SUBSTITUTE(UPPER($S$3:$U$20&amp;""),"⌢",""),"⌣",""),"⌵",""),"－",""),"-","")," ",""),"　","")=UPPER($E27&amp;"")))+SUMPRODUCT(--(SUBSTITUTE(SUBSTITUTE(SUBSTITUTE(SUBSTITUTE(SUBSTITUTE(SUBSTITUTE(SUBSTITUTE(UPPER($S$3:$U$20&amp;""),"⌢",""),"⌣",""),"⌵",""),"－",""),"-","")," ",""),"　","")=UPPER($E27&amp;"")&amp;"DP"))*2+SUMPRODUCT(--(SUBSTITUTE(SUBSTITUTE(SUBSTITUTE(SUBSTITUTE(SUBSTITUTE(SUBSTITUTE(SUBSTITUTE(UPPER($S$3:$U$20&amp;""),"⌢",""),"⌣",""),"⌵",""),"－",""),"-","")," ",""),"　","")="DP"&amp;UPPER($E27&amp;"")))*2+SUMPRODUCT(--(SUBSTITUTE(SUBSTITUTE(SUBSTITUTE(SUBSTITUTE(SUBSTITUTE(SUBSTITUTE(SUBSTITUTE(UPPER($S$3:$U$20&amp;""),"⌢",""),"⌣",""),"⌵",""),"－",""),"-","")," ",""),"　","")=UPPER($E27&amp;"")&amp;"TP"))*3+SUMPRODUCT(--(SUBSTITUTE(SUBSTITUTE(SUBSTITUTE(SUBSTITUTE(SUBSTITUTE(SUBSTITUTE(SUBSTITUTE(UPPER($S$3:$U$20&amp;""),"⌢",""),"⌣",""),"⌵",""),"－",""),"-","")," ",""),"　","")="TP"&amp;UPPER($E27&amp;"")))*3+SUMPRODUCT(--(SUBSTITUTE(SUBSTITUTE(SUBSTITUTE(SUBSTITUTE(SUBSTITUTE(SUBSTITUTE(SUBSTITUTE(UPPER($W$3:$Y$20&amp;""),"⌢",""),"⌣",""),"⌵",""),"－",""),"-","")," ",""),"　","")=UPPER($E27&amp;"")))+SUMPRODUCT(--(SUBSTITUTE(SUBSTITUTE(SUBSTITUTE(SUBSTITUTE(SUBSTITUTE(SUBSTITUTE(SUBSTITUTE(UPPER($W$3:$Y$20&amp;""),"⌢",""),"⌣",""),"⌵",""),"－",""),"-","")," ",""),"　","")=UPPER($E27&amp;"")&amp;"DP"))*2+SUMPRODUCT(--(SUBSTITUTE(SUBSTITUTE(SUBSTITUTE(SUBSTITUTE(SUBSTITUTE(SUBSTITUTE(SUBSTITUTE(UPPER($W$3:$Y$20&amp;""),"⌢",""),"⌣",""),"⌵",""),"－",""),"-","")," ",""),"　","")="DP"&amp;UPPER($E27&amp;"")))*2+SUMPRODUCT(--(SUBSTITUTE(SUBSTITUTE(SUBSTITUTE(SUBSTITUTE(SUBSTITUTE(SUBSTITUTE(SUBSTITUTE(UPPER($W$3:$Y$20&amp;""),"⌢",""),"⌣",""),"⌵",""),"－",""),"-","")," ",""),"　","")=UPPER($E27&amp;"")&amp;"TP"))*3+SUMPRODUCT(--(SUBSTITUTE(SUBSTITUTE(SUBSTITUTE(SUBSTITUTE(SUBSTITUTE(SUBSTITUTE(SUBSTITUTE(UPPER($W$3:$Y$20&amp;""),"⌢",""),"⌣",""),"⌵",""),"－",""),"-","")," ",""),"　","")="TP"&amp;UPPER($E27&amp;"")))*3+SUMPRODUCT(--(SUBSTITUTE(SUBSTITUTE(SUBSTITUTE(SUBSTITUTE(SUBSTITUTE(SUBSTITUTE(SUBSTITUTE(UPPER($AA$3:$AC$20&amp;""),"⌢",""),"⌣",""),"⌵",""),"－",""),"-","")," ",""),"　","")=UPPER($E27&amp;"")))+SUMPRODUCT(--(SUBSTITUTE(SUBSTITUTE(SUBSTITUTE(SUBSTITUTE(SUBSTITUTE(SUBSTITUTE(SUBSTITUTE(UPPER($AA$3:$AC$20&amp;""),"⌢",""),"⌣",""),"⌵",""),"－",""),"-","")," ",""),"　","")=UPPER($E27&amp;"")&amp;"DP"))*2+SUMPRODUCT(--(SUBSTITUTE(SUBSTITUTE(SUBSTITUTE(SUBSTITUTE(SUBSTITUTE(SUBSTITUTE(SUBSTITUTE(UPPER($AA$3:$AC$20&amp;""),"⌢",""),"⌣",""),"⌵",""),"－",""),"-","")," ",""),"　","")="DP"&amp;UPPER($E27&amp;"")))*2+SUMPRODUCT(--(SUBSTITUTE(SUBSTITUTE(SUBSTITUTE(SUBSTITUTE(SUBSTITUTE(SUBSTITUTE(SUBSTITUTE(UPPER($AA$3:$AC$20&amp;""),"⌢",""),"⌣",""),"⌵",""),"－",""),"-","")," ",""),"　","")=UPPER($E27&amp;"")&amp;"TP"))*3+SUMPRODUCT(--(SUBSTITUTE(SUBSTITUTE(SUBSTITUTE(SUBSTITUTE(SUBSTITUTE(SUBSTITUTE(SUBSTITUTE(UPPER($AA$3:$AC$20&amp;""),"⌢",""),"⌣",""),"⌵",""),"－",""),"-","")," ",""),"　","")="TP"&amp;UPPER($E27&amp;"")))*3+SUMPRODUCT(--(SUBSTITUTE(SUBSTITUTE(SUBSTITUTE(SUBSTITUTE(SUBSTITUTE(SUBSTITUTE(SUBSTITUTE(UPPER($AE$3:$AG$20&amp;""),"⌢",""),"⌣",""),"⌵",""),"－",""),"-","")," ",""),"　","")=UPPER($E27&amp;"")))+SUMPRODUCT(--(SUBSTITUTE(SUBSTITUTE(SUBSTITUTE(SUBSTITUTE(SUBSTITUTE(SUBSTITUTE(SUBSTITUTE(UPPER($AE$3:$AG$20&amp;""),"⌢",""),"⌣",""),"⌵",""),"－",""),"-","")," ",""),"　","")=UPPER($E27&amp;"")&amp;"DP"))*2+SUMPRODUCT(--(SUBSTITUTE(SUBSTITUTE(SUBSTITUTE(SUBSTITUTE(SUBSTITUTE(SUBSTITUTE(SUBSTITUTE(UPPER($AE$3:$AG$20&amp;""),"⌢",""),"⌣",""),"⌵",""),"－",""),"-","")," ",""),"　","")="DP"&amp;UPPER($E27&amp;"")))*2+SUMPRODUCT(--(SUBSTITUTE(SUBSTITUTE(SUBSTITUTE(SUBSTITUTE(SUBSTITUTE(SUBSTITUTE(SUBSTITUTE(UPPER($AE$3:$AG$20&amp;""),"⌢",""),"⌣",""),"⌵",""),"－",""),"-","")," ",""),"　","")=UPPER($E27&amp;"")&amp;"TP"))*3+SUMPRODUCT(--(SUBSTITUTE(SUBSTITUTE(SUBSTITUTE(SUBSTITUTE(SUBSTITUTE(SUBSTITUTE(SUBSTITUTE(UPPER($AE$3:$AG$20&amp;""),"⌢",""),"⌣",""),"⌵",""),"－",""),"-","")," ",""),"　","")="TP"&amp;UPPER($E27&amp;"")))*3)</f>
        <v>0</v>
      </c>
      <c r="B27" s="58"/>
      <c r="C27" s="58"/>
      <c r="D27" s="275"/>
      <c r="E27" s="166"/>
      <c r="F27" s="174"/>
      <c r="G27" s="170"/>
      <c r="H27" s="171"/>
      <c r="I27" s="75"/>
      <c r="J27" s="8"/>
      <c r="K27" s="170"/>
      <c r="L27" s="171"/>
      <c r="M27" s="75"/>
      <c r="N27" s="8"/>
      <c r="O27" s="170"/>
      <c r="P27" s="171"/>
      <c r="Q27" s="75"/>
      <c r="R27" s="8"/>
      <c r="S27" s="170"/>
      <c r="T27" s="171"/>
      <c r="U27" s="75"/>
      <c r="V27" s="8"/>
      <c r="W27" s="170"/>
      <c r="X27" s="171"/>
      <c r="Y27" s="75"/>
      <c r="Z27" s="8"/>
      <c r="AA27" s="170"/>
      <c r="AB27" s="171"/>
      <c r="AC27" s="75"/>
      <c r="AD27" s="8"/>
      <c r="AE27" s="171"/>
      <c r="AF27" s="171"/>
      <c r="AG27" s="75"/>
      <c r="AH27" s="8"/>
      <c r="AI27" s="44">
        <f t="shared" si="20"/>
        <v>0</v>
      </c>
      <c r="AJ27" s="44">
        <f>SUMPRODUCT(--(SUBSTITUTE(SUBSTITUTE(SUBSTITUTE(SUBSTITUTE(SUBSTITUTE(SUBSTITUTE(SUBSTITUTE(UPPER(G27:AG27&amp;""),"⌢",""),"⌣",""),"⌵",""),"－",""),"-","")," ",""),"　","")="R"))+SUMPRODUCT(--(SUBSTITUTE(SUBSTITUTE(SUBSTITUTE(SUBSTITUTE(SUBSTITUTE(SUBSTITUTE(SUBSTITUTE(UPPER(G27:AG27&amp;""),"⌢",""),"⌣",""),"⌵",""),"－",""),"-","")," ",""),"　","")="HR"))*2</f>
        <v>0</v>
      </c>
      <c r="AK27" s="44">
        <f t="shared" si="22"/>
        <v>0</v>
      </c>
      <c r="AL27" s="44">
        <f>$A27</f>
        <v>0</v>
      </c>
      <c r="AM27" s="66" t="s">
        <v>56</v>
      </c>
      <c r="AO27" s="52">
        <v>99</v>
      </c>
      <c r="AP27" s="52" t="str">
        <v>何昌翰</v>
      </c>
      <c r="AQ27" s="73">
        <f>SUMIF($F$23:$F$40,AP27,$AI$23:$AI$40)+SUMIF($F$23:$F$40,AP27&amp;" DF",$AI$23:$AI$40)+SUMIF($F$23:$F$40,AP27&amp;"DF",$AI$23:$AI$40)</f>
        <v>3</v>
      </c>
      <c r="AR27" s="73">
        <f>SUMIF($F$23:$F$40,AP27,$AJ$23:$AJ$40)+SUMIF($F$23:$F$40,AP27&amp;" DF",$AJ$23:$AJ$40)+SUMIF($F$23:$F$40,AP27&amp;"DF",$AJ$23:$AJ$40)</f>
        <v>2</v>
      </c>
      <c r="AS27" s="73">
        <f>SUMIF($F$23:$F$40,AP27,$AK$23:$AK$40)+SUMIF($F$23:$F$40,AP27&amp;" DF",$AK$23:$AK$40)+SUMIF($F$23:$F$40,AP27&amp;"DF",$AK$23:$AK$40)</f>
        <v>0</v>
      </c>
      <c r="AT27" s="73">
        <f>SUMIF($F$23:$F$40,AP27,$AL$23:$AL$40)+SUMIF($F$23:$F$40,AP27&amp;" DF",$AL$23:$AL$40)+SUMIF($F$23:$F$40,AP27&amp;"DF",$AL$23:$AL$40)</f>
        <v>1</v>
      </c>
      <c r="AV27" s="196"/>
      <c r="AW27" s="201"/>
      <c r="AX27" s="192"/>
      <c r="AY27" s="193"/>
    </row>
    <row r="28" spans="1:54" ht="15" customHeight="1">
      <c r="A28" s="58">
        <f>IF($E28="",0,SUMPRODUCT(--(SUBSTITUTE(SUBSTITUTE(SUBSTITUTE(SUBSTITUTE(SUBSTITUTE(SUBSTITUTE(SUBSTITUTE(UPPER($G$3:$I$20&amp;""),"⌢",""),"⌣",""),"⌵",""),"－",""),"-","")," ",""),"　","")=UPPER($E28&amp;"")))+SUMPRODUCT(--(SUBSTITUTE(SUBSTITUTE(SUBSTITUTE(SUBSTITUTE(SUBSTITUTE(SUBSTITUTE(SUBSTITUTE(UPPER($G$3:$I$20&amp;""),"⌢",""),"⌣",""),"⌵",""),"－",""),"-","")," ",""),"　","")=UPPER($E28&amp;"")&amp;"DP"))*2+SUMPRODUCT(--(SUBSTITUTE(SUBSTITUTE(SUBSTITUTE(SUBSTITUTE(SUBSTITUTE(SUBSTITUTE(SUBSTITUTE(UPPER($G$3:$I$20&amp;""),"⌢",""),"⌣",""),"⌵",""),"－",""),"-","")," ",""),"　","")="DP"&amp;UPPER($E28&amp;"")))*2+SUMPRODUCT(--(SUBSTITUTE(SUBSTITUTE(SUBSTITUTE(SUBSTITUTE(SUBSTITUTE(SUBSTITUTE(SUBSTITUTE(UPPER($G$3:$I$20&amp;""),"⌢",""),"⌣",""),"⌵",""),"－",""),"-","")," ",""),"　","")=UPPER($E28&amp;"")&amp;"TP"))*3+SUMPRODUCT(--(SUBSTITUTE(SUBSTITUTE(SUBSTITUTE(SUBSTITUTE(SUBSTITUTE(SUBSTITUTE(SUBSTITUTE(UPPER($G$3:$I$20&amp;""),"⌢",""),"⌣",""),"⌵",""),"－",""),"-","")," ",""),"　","")="TP"&amp;UPPER($E28&amp;"")))*3+SUMPRODUCT(--(SUBSTITUTE(SUBSTITUTE(SUBSTITUTE(SUBSTITUTE(SUBSTITUTE(SUBSTITUTE(SUBSTITUTE(UPPER($K$3:$M$20&amp;""),"⌢",""),"⌣",""),"⌵",""),"－",""),"-","")," ",""),"　","")=UPPER($E28&amp;"")))+SUMPRODUCT(--(SUBSTITUTE(SUBSTITUTE(SUBSTITUTE(SUBSTITUTE(SUBSTITUTE(SUBSTITUTE(SUBSTITUTE(UPPER($K$3:$M$20&amp;""),"⌢",""),"⌣",""),"⌵",""),"－",""),"-","")," ",""),"　","")=UPPER($E28&amp;"")&amp;"DP"))*2+SUMPRODUCT(--(SUBSTITUTE(SUBSTITUTE(SUBSTITUTE(SUBSTITUTE(SUBSTITUTE(SUBSTITUTE(SUBSTITUTE(UPPER($K$3:$M$20&amp;""),"⌢",""),"⌣",""),"⌵",""),"－",""),"-","")," ",""),"　","")="DP"&amp;UPPER($E28&amp;"")))*2+SUMPRODUCT(--(SUBSTITUTE(SUBSTITUTE(SUBSTITUTE(SUBSTITUTE(SUBSTITUTE(SUBSTITUTE(SUBSTITUTE(UPPER($K$3:$M$20&amp;""),"⌢",""),"⌣",""),"⌵",""),"－",""),"-","")," ",""),"　","")=UPPER($E28&amp;"")&amp;"TP"))*3+SUMPRODUCT(--(SUBSTITUTE(SUBSTITUTE(SUBSTITUTE(SUBSTITUTE(SUBSTITUTE(SUBSTITUTE(SUBSTITUTE(UPPER($K$3:$M$20&amp;""),"⌢",""),"⌣",""),"⌵",""),"－",""),"-","")," ",""),"　","")="TP"&amp;UPPER($E28&amp;"")))*3+SUMPRODUCT(--(SUBSTITUTE(SUBSTITUTE(SUBSTITUTE(SUBSTITUTE(SUBSTITUTE(SUBSTITUTE(SUBSTITUTE(UPPER($O$3:$Q$20&amp;""),"⌢",""),"⌣",""),"⌵",""),"－",""),"-","")," ",""),"　","")=UPPER($E28&amp;"")))+SUMPRODUCT(--(SUBSTITUTE(SUBSTITUTE(SUBSTITUTE(SUBSTITUTE(SUBSTITUTE(SUBSTITUTE(SUBSTITUTE(UPPER($O$3:$Q$20&amp;""),"⌢",""),"⌣",""),"⌵",""),"－",""),"-","")," ",""),"　","")=UPPER($E28&amp;"")&amp;"DP"))*2+SUMPRODUCT(--(SUBSTITUTE(SUBSTITUTE(SUBSTITUTE(SUBSTITUTE(SUBSTITUTE(SUBSTITUTE(SUBSTITUTE(UPPER($O$3:$Q$20&amp;""),"⌢",""),"⌣",""),"⌵",""),"－",""),"-","")," ",""),"　","")="DP"&amp;UPPER($E28&amp;"")))*2+SUMPRODUCT(--(SUBSTITUTE(SUBSTITUTE(SUBSTITUTE(SUBSTITUTE(SUBSTITUTE(SUBSTITUTE(SUBSTITUTE(UPPER($O$3:$Q$20&amp;""),"⌢",""),"⌣",""),"⌵",""),"－",""),"-","")," ",""),"　","")=UPPER($E28&amp;"")&amp;"TP"))*3+SUMPRODUCT(--(SUBSTITUTE(SUBSTITUTE(SUBSTITUTE(SUBSTITUTE(SUBSTITUTE(SUBSTITUTE(SUBSTITUTE(UPPER($O$3:$Q$20&amp;""),"⌢",""),"⌣",""),"⌵",""),"－",""),"-","")," ",""),"　","")="TP"&amp;UPPER($E28&amp;"")))*3+SUMPRODUCT(--(SUBSTITUTE(SUBSTITUTE(SUBSTITUTE(SUBSTITUTE(SUBSTITUTE(SUBSTITUTE(SUBSTITUTE(UPPER($S$3:$U$20&amp;""),"⌢",""),"⌣",""),"⌵",""),"－",""),"-","")," ",""),"　","")=UPPER($E28&amp;"")))+SUMPRODUCT(--(SUBSTITUTE(SUBSTITUTE(SUBSTITUTE(SUBSTITUTE(SUBSTITUTE(SUBSTITUTE(SUBSTITUTE(UPPER($S$3:$U$20&amp;""),"⌢",""),"⌣",""),"⌵",""),"－",""),"-","")," ",""),"　","")=UPPER($E28&amp;"")&amp;"DP"))*2+SUMPRODUCT(--(SUBSTITUTE(SUBSTITUTE(SUBSTITUTE(SUBSTITUTE(SUBSTITUTE(SUBSTITUTE(SUBSTITUTE(UPPER($S$3:$U$20&amp;""),"⌢",""),"⌣",""),"⌵",""),"－",""),"-","")," ",""),"　","")="DP"&amp;UPPER($E28&amp;"")))*2+SUMPRODUCT(--(SUBSTITUTE(SUBSTITUTE(SUBSTITUTE(SUBSTITUTE(SUBSTITUTE(SUBSTITUTE(SUBSTITUTE(UPPER($S$3:$U$20&amp;""),"⌢",""),"⌣",""),"⌵",""),"－",""),"-","")," ",""),"　","")=UPPER($E28&amp;"")&amp;"TP"))*3+SUMPRODUCT(--(SUBSTITUTE(SUBSTITUTE(SUBSTITUTE(SUBSTITUTE(SUBSTITUTE(SUBSTITUTE(SUBSTITUTE(UPPER($S$3:$U$20&amp;""),"⌢",""),"⌣",""),"⌵",""),"－",""),"-","")," ",""),"　","")="TP"&amp;UPPER($E28&amp;"")))*3+SUMPRODUCT(--(SUBSTITUTE(SUBSTITUTE(SUBSTITUTE(SUBSTITUTE(SUBSTITUTE(SUBSTITUTE(SUBSTITUTE(UPPER($W$3:$Y$20&amp;""),"⌢",""),"⌣",""),"⌵",""),"－",""),"-","")," ",""),"　","")=UPPER($E28&amp;"")))+SUMPRODUCT(--(SUBSTITUTE(SUBSTITUTE(SUBSTITUTE(SUBSTITUTE(SUBSTITUTE(SUBSTITUTE(SUBSTITUTE(UPPER($W$3:$Y$20&amp;""),"⌢",""),"⌣",""),"⌵",""),"－",""),"-","")," ",""),"　","")=UPPER($E28&amp;"")&amp;"DP"))*2+SUMPRODUCT(--(SUBSTITUTE(SUBSTITUTE(SUBSTITUTE(SUBSTITUTE(SUBSTITUTE(SUBSTITUTE(SUBSTITUTE(UPPER($W$3:$Y$20&amp;""),"⌢",""),"⌣",""),"⌵",""),"－",""),"-","")," ",""),"　","")="DP"&amp;UPPER($E28&amp;"")))*2+SUMPRODUCT(--(SUBSTITUTE(SUBSTITUTE(SUBSTITUTE(SUBSTITUTE(SUBSTITUTE(SUBSTITUTE(SUBSTITUTE(UPPER($W$3:$Y$20&amp;""),"⌢",""),"⌣",""),"⌵",""),"－",""),"-","")," ",""),"　","")=UPPER($E28&amp;"")&amp;"TP"))*3+SUMPRODUCT(--(SUBSTITUTE(SUBSTITUTE(SUBSTITUTE(SUBSTITUTE(SUBSTITUTE(SUBSTITUTE(SUBSTITUTE(UPPER($W$3:$Y$20&amp;""),"⌢",""),"⌣",""),"⌵",""),"－",""),"-","")," ",""),"　","")="TP"&amp;UPPER($E28&amp;"")))*3+SUMPRODUCT(--(SUBSTITUTE(SUBSTITUTE(SUBSTITUTE(SUBSTITUTE(SUBSTITUTE(SUBSTITUTE(SUBSTITUTE(UPPER($AA$3:$AC$20&amp;""),"⌢",""),"⌣",""),"⌵",""),"－",""),"-","")," ",""),"　","")=UPPER($E28&amp;"")))+SUMPRODUCT(--(SUBSTITUTE(SUBSTITUTE(SUBSTITUTE(SUBSTITUTE(SUBSTITUTE(SUBSTITUTE(SUBSTITUTE(UPPER($AA$3:$AC$20&amp;""),"⌢",""),"⌣",""),"⌵",""),"－",""),"-","")," ",""),"　","")=UPPER($E28&amp;"")&amp;"DP"))*2+SUMPRODUCT(--(SUBSTITUTE(SUBSTITUTE(SUBSTITUTE(SUBSTITUTE(SUBSTITUTE(SUBSTITUTE(SUBSTITUTE(UPPER($AA$3:$AC$20&amp;""),"⌢",""),"⌣",""),"⌵",""),"－",""),"-","")," ",""),"　","")="DP"&amp;UPPER($E28&amp;"")))*2+SUMPRODUCT(--(SUBSTITUTE(SUBSTITUTE(SUBSTITUTE(SUBSTITUTE(SUBSTITUTE(SUBSTITUTE(SUBSTITUTE(UPPER($AA$3:$AC$20&amp;""),"⌢",""),"⌣",""),"⌵",""),"－",""),"-","")," ",""),"　","")=UPPER($E28&amp;"")&amp;"TP"))*3+SUMPRODUCT(--(SUBSTITUTE(SUBSTITUTE(SUBSTITUTE(SUBSTITUTE(SUBSTITUTE(SUBSTITUTE(SUBSTITUTE(UPPER($AA$3:$AC$20&amp;""),"⌢",""),"⌣",""),"⌵",""),"－",""),"-","")," ",""),"　","")="TP"&amp;UPPER($E28&amp;"")))*3+SUMPRODUCT(--(SUBSTITUTE(SUBSTITUTE(SUBSTITUTE(SUBSTITUTE(SUBSTITUTE(SUBSTITUTE(SUBSTITUTE(UPPER($AE$3:$AG$20&amp;""),"⌢",""),"⌣",""),"⌵",""),"－",""),"-","")," ",""),"　","")=UPPER($E28&amp;"")))+SUMPRODUCT(--(SUBSTITUTE(SUBSTITUTE(SUBSTITUTE(SUBSTITUTE(SUBSTITUTE(SUBSTITUTE(SUBSTITUTE(UPPER($AE$3:$AG$20&amp;""),"⌢",""),"⌣",""),"⌵",""),"－",""),"-","")," ",""),"　","")=UPPER($E28&amp;"")&amp;"DP"))*2+SUMPRODUCT(--(SUBSTITUTE(SUBSTITUTE(SUBSTITUTE(SUBSTITUTE(SUBSTITUTE(SUBSTITUTE(SUBSTITUTE(UPPER($AE$3:$AG$20&amp;""),"⌢",""),"⌣",""),"⌵",""),"－",""),"-","")," ",""),"　","")="DP"&amp;UPPER($E28&amp;"")))*2+SUMPRODUCT(--(SUBSTITUTE(SUBSTITUTE(SUBSTITUTE(SUBSTITUTE(SUBSTITUTE(SUBSTITUTE(SUBSTITUTE(UPPER($AE$3:$AG$20&amp;""),"⌢",""),"⌣",""),"⌵",""),"－",""),"-","")," ",""),"　","")=UPPER($E28&amp;"")&amp;"TP"))*3+SUMPRODUCT(--(SUBSTITUTE(SUBSTITUTE(SUBSTITUTE(SUBSTITUTE(SUBSTITUTE(SUBSTITUTE(SUBSTITUTE(UPPER($AE$3:$AG$20&amp;""),"⌢",""),"⌣",""),"⌵",""),"－",""),"-","")," ",""),"　","")="TP"&amp;UPPER($E28&amp;"")))*3)</f>
        <v>0</v>
      </c>
      <c r="B28" s="58"/>
      <c r="C28" s="58"/>
      <c r="D28" s="276"/>
      <c r="E28" s="166"/>
      <c r="F28" s="174"/>
      <c r="G28" s="172"/>
      <c r="H28" s="173"/>
      <c r="I28" s="76"/>
      <c r="J28" s="8"/>
      <c r="K28" s="172"/>
      <c r="L28" s="173"/>
      <c r="M28" s="76"/>
      <c r="N28" s="8"/>
      <c r="O28" s="172"/>
      <c r="P28" s="173"/>
      <c r="Q28" s="76"/>
      <c r="R28" s="8"/>
      <c r="S28" s="172"/>
      <c r="T28" s="173"/>
      <c r="U28" s="76"/>
      <c r="V28" s="8"/>
      <c r="W28" s="172"/>
      <c r="X28" s="173"/>
      <c r="Y28" s="76"/>
      <c r="Z28" s="8"/>
      <c r="AA28" s="172"/>
      <c r="AB28" s="173"/>
      <c r="AC28" s="76"/>
      <c r="AD28" s="8"/>
      <c r="AE28" s="173"/>
      <c r="AF28" s="173"/>
      <c r="AG28" s="76"/>
      <c r="AH28" s="8"/>
      <c r="AI28" s="44">
        <f t="shared" si="20"/>
        <v>0</v>
      </c>
      <c r="AJ28" s="44">
        <f>SUMPRODUCT(--(SUBSTITUTE(SUBSTITUTE(SUBSTITUTE(SUBSTITUTE(SUBSTITUTE(SUBSTITUTE(SUBSTITUTE(UPPER(G28:AG28&amp;""),"⌢",""),"⌣",""),"⌵",""),"－",""),"-","")," ",""),"　","")="R"))+SUMPRODUCT(--(SUBSTITUTE(SUBSTITUTE(SUBSTITUTE(SUBSTITUTE(SUBSTITUTE(SUBSTITUTE(SUBSTITUTE(UPPER(G28:AG28&amp;""),"⌢",""),"⌣",""),"⌵",""),"－",""),"-","")," ",""),"　","")="HR"))*2</f>
        <v>0</v>
      </c>
      <c r="AK28" s="44">
        <f t="shared" si="22"/>
        <v>0</v>
      </c>
      <c r="AL28" s="44">
        <f>$A28</f>
        <v>0</v>
      </c>
      <c r="AM28" s="66"/>
      <c r="AO28" s="52">
        <v>23</v>
      </c>
      <c r="AP28" s="52" t="str">
        <v>王兆熙</v>
      </c>
      <c r="AQ28" s="73">
        <f>SUMIF($F$23:$F$40,AP28,$AI$23:$AI$40)+SUMIF($F$23:$F$40,AP28&amp;" DF",$AI$23:$AI$40)+SUMIF($F$23:$F$40,AP28&amp;"DF",$AI$23:$AI$40)</f>
        <v>3</v>
      </c>
      <c r="AR28" s="73">
        <f>SUMIF($F$23:$F$40,AP28,$AJ$23:$AJ$40)+SUMIF($F$23:$F$40,AP28&amp;" DF",$AJ$23:$AJ$40)+SUMIF($F$23:$F$40,AP28&amp;"DF",$AJ$23:$AJ$40)</f>
        <v>0</v>
      </c>
      <c r="AS28" s="73">
        <f>SUMIF($F$23:$F$40,AP28,$AK$23:$AK$40)+SUMIF($F$23:$F$40,AP28&amp;" DF",$AK$23:$AK$40)+SUMIF($F$23:$F$40,AP28&amp;"DF",$AK$23:$AK$40)</f>
        <v>2</v>
      </c>
      <c r="AT28" s="73">
        <f>SUMIF($F$23:$F$40,AP28,$AL$23:$AL$40)+SUMIF($F$23:$F$40,AP28&amp;" DF",$AL$23:$AL$40)+SUMIF($F$23:$F$40,AP28&amp;"DF",$AL$23:$AL$40)</f>
        <v>2</v>
      </c>
      <c r="AW28" s="1"/>
    </row>
    <row r="29" spans="1:54" ht="15" customHeight="1">
      <c r="A29" s="58">
        <f>IF($E29="",0,SUMPRODUCT(--(SUBSTITUTE(SUBSTITUTE(SUBSTITUTE(SUBSTITUTE(SUBSTITUTE(SUBSTITUTE(SUBSTITUTE(UPPER($G$3:$I$20&amp;""),"⌢",""),"⌣",""),"⌵",""),"－",""),"-","")," ",""),"　","")=UPPER($E29&amp;"")))+SUMPRODUCT(--(SUBSTITUTE(SUBSTITUTE(SUBSTITUTE(SUBSTITUTE(SUBSTITUTE(SUBSTITUTE(SUBSTITUTE(UPPER($G$3:$I$20&amp;""),"⌢",""),"⌣",""),"⌵",""),"－",""),"-","")," ",""),"　","")=UPPER($E29&amp;"")&amp;"DP"))*2+SUMPRODUCT(--(SUBSTITUTE(SUBSTITUTE(SUBSTITUTE(SUBSTITUTE(SUBSTITUTE(SUBSTITUTE(SUBSTITUTE(UPPER($G$3:$I$20&amp;""),"⌢",""),"⌣",""),"⌵",""),"－",""),"-","")," ",""),"　","")="DP"&amp;UPPER($E29&amp;"")))*2+SUMPRODUCT(--(SUBSTITUTE(SUBSTITUTE(SUBSTITUTE(SUBSTITUTE(SUBSTITUTE(SUBSTITUTE(SUBSTITUTE(UPPER($G$3:$I$20&amp;""),"⌢",""),"⌣",""),"⌵",""),"－",""),"-","")," ",""),"　","")=UPPER($E29&amp;"")&amp;"TP"))*3+SUMPRODUCT(--(SUBSTITUTE(SUBSTITUTE(SUBSTITUTE(SUBSTITUTE(SUBSTITUTE(SUBSTITUTE(SUBSTITUTE(UPPER($G$3:$I$20&amp;""),"⌢",""),"⌣",""),"⌵",""),"－",""),"-","")," ",""),"　","")="TP"&amp;UPPER($E29&amp;"")))*3+SUMPRODUCT(--(SUBSTITUTE(SUBSTITUTE(SUBSTITUTE(SUBSTITUTE(SUBSTITUTE(SUBSTITUTE(SUBSTITUTE(UPPER($K$3:$M$20&amp;""),"⌢",""),"⌣",""),"⌵",""),"－",""),"-","")," ",""),"　","")=UPPER($E29&amp;"")))+SUMPRODUCT(--(SUBSTITUTE(SUBSTITUTE(SUBSTITUTE(SUBSTITUTE(SUBSTITUTE(SUBSTITUTE(SUBSTITUTE(UPPER($K$3:$M$20&amp;""),"⌢",""),"⌣",""),"⌵",""),"－",""),"-","")," ",""),"　","")=UPPER($E29&amp;"")&amp;"DP"))*2+SUMPRODUCT(--(SUBSTITUTE(SUBSTITUTE(SUBSTITUTE(SUBSTITUTE(SUBSTITUTE(SUBSTITUTE(SUBSTITUTE(UPPER($K$3:$M$20&amp;""),"⌢",""),"⌣",""),"⌵",""),"－",""),"-","")," ",""),"　","")="DP"&amp;UPPER($E29&amp;"")))*2+SUMPRODUCT(--(SUBSTITUTE(SUBSTITUTE(SUBSTITUTE(SUBSTITUTE(SUBSTITUTE(SUBSTITUTE(SUBSTITUTE(UPPER($K$3:$M$20&amp;""),"⌢",""),"⌣",""),"⌵",""),"－",""),"-","")," ",""),"　","")=UPPER($E29&amp;"")&amp;"TP"))*3+SUMPRODUCT(--(SUBSTITUTE(SUBSTITUTE(SUBSTITUTE(SUBSTITUTE(SUBSTITUTE(SUBSTITUTE(SUBSTITUTE(UPPER($K$3:$M$20&amp;""),"⌢",""),"⌣",""),"⌵",""),"－",""),"-","")," ",""),"　","")="TP"&amp;UPPER($E29&amp;"")))*3+SUMPRODUCT(--(SUBSTITUTE(SUBSTITUTE(SUBSTITUTE(SUBSTITUTE(SUBSTITUTE(SUBSTITUTE(SUBSTITUTE(UPPER($O$3:$Q$20&amp;""),"⌢",""),"⌣",""),"⌵",""),"－",""),"-","")," ",""),"　","")=UPPER($E29&amp;"")))+SUMPRODUCT(--(SUBSTITUTE(SUBSTITUTE(SUBSTITUTE(SUBSTITUTE(SUBSTITUTE(SUBSTITUTE(SUBSTITUTE(UPPER($O$3:$Q$20&amp;""),"⌢",""),"⌣",""),"⌵",""),"－",""),"-","")," ",""),"　","")=UPPER($E29&amp;"")&amp;"DP"))*2+SUMPRODUCT(--(SUBSTITUTE(SUBSTITUTE(SUBSTITUTE(SUBSTITUTE(SUBSTITUTE(SUBSTITUTE(SUBSTITUTE(UPPER($O$3:$Q$20&amp;""),"⌢",""),"⌣",""),"⌵",""),"－",""),"-","")," ",""),"　","")="DP"&amp;UPPER($E29&amp;"")))*2+SUMPRODUCT(--(SUBSTITUTE(SUBSTITUTE(SUBSTITUTE(SUBSTITUTE(SUBSTITUTE(SUBSTITUTE(SUBSTITUTE(UPPER($O$3:$Q$20&amp;""),"⌢",""),"⌣",""),"⌵",""),"－",""),"-","")," ",""),"　","")=UPPER($E29&amp;"")&amp;"TP"))*3+SUMPRODUCT(--(SUBSTITUTE(SUBSTITUTE(SUBSTITUTE(SUBSTITUTE(SUBSTITUTE(SUBSTITUTE(SUBSTITUTE(UPPER($O$3:$Q$20&amp;""),"⌢",""),"⌣",""),"⌵",""),"－",""),"-","")," ",""),"　","")="TP"&amp;UPPER($E29&amp;"")))*3+SUMPRODUCT(--(SUBSTITUTE(SUBSTITUTE(SUBSTITUTE(SUBSTITUTE(SUBSTITUTE(SUBSTITUTE(SUBSTITUTE(UPPER($S$3:$U$20&amp;""),"⌢",""),"⌣",""),"⌵",""),"－",""),"-","")," ",""),"　","")=UPPER($E29&amp;"")))+SUMPRODUCT(--(SUBSTITUTE(SUBSTITUTE(SUBSTITUTE(SUBSTITUTE(SUBSTITUTE(SUBSTITUTE(SUBSTITUTE(UPPER($S$3:$U$20&amp;""),"⌢",""),"⌣",""),"⌵",""),"－",""),"-","")," ",""),"　","")=UPPER($E29&amp;"")&amp;"DP"))*2+SUMPRODUCT(--(SUBSTITUTE(SUBSTITUTE(SUBSTITUTE(SUBSTITUTE(SUBSTITUTE(SUBSTITUTE(SUBSTITUTE(UPPER($S$3:$U$20&amp;""),"⌢",""),"⌣",""),"⌵",""),"－",""),"-","")," ",""),"　","")="DP"&amp;UPPER($E29&amp;"")))*2+SUMPRODUCT(--(SUBSTITUTE(SUBSTITUTE(SUBSTITUTE(SUBSTITUTE(SUBSTITUTE(SUBSTITUTE(SUBSTITUTE(UPPER($S$3:$U$20&amp;""),"⌢",""),"⌣",""),"⌵",""),"－",""),"-","")," ",""),"　","")=UPPER($E29&amp;"")&amp;"TP"))*3+SUMPRODUCT(--(SUBSTITUTE(SUBSTITUTE(SUBSTITUTE(SUBSTITUTE(SUBSTITUTE(SUBSTITUTE(SUBSTITUTE(UPPER($S$3:$U$20&amp;""),"⌢",""),"⌣",""),"⌵",""),"－",""),"-","")," ",""),"　","")="TP"&amp;UPPER($E29&amp;"")))*3+SUMPRODUCT(--(SUBSTITUTE(SUBSTITUTE(SUBSTITUTE(SUBSTITUTE(SUBSTITUTE(SUBSTITUTE(SUBSTITUTE(UPPER($W$3:$Y$20&amp;""),"⌢",""),"⌣",""),"⌵",""),"－",""),"-","")," ",""),"　","")=UPPER($E29&amp;"")))+SUMPRODUCT(--(SUBSTITUTE(SUBSTITUTE(SUBSTITUTE(SUBSTITUTE(SUBSTITUTE(SUBSTITUTE(SUBSTITUTE(UPPER($W$3:$Y$20&amp;""),"⌢",""),"⌣",""),"⌵",""),"－",""),"-","")," ",""),"　","")=UPPER($E29&amp;"")&amp;"DP"))*2+SUMPRODUCT(--(SUBSTITUTE(SUBSTITUTE(SUBSTITUTE(SUBSTITUTE(SUBSTITUTE(SUBSTITUTE(SUBSTITUTE(UPPER($W$3:$Y$20&amp;""),"⌢",""),"⌣",""),"⌵",""),"－",""),"-","")," ",""),"　","")="DP"&amp;UPPER($E29&amp;"")))*2+SUMPRODUCT(--(SUBSTITUTE(SUBSTITUTE(SUBSTITUTE(SUBSTITUTE(SUBSTITUTE(SUBSTITUTE(SUBSTITUTE(UPPER($W$3:$Y$20&amp;""),"⌢",""),"⌣",""),"⌵",""),"－",""),"-","")," ",""),"　","")=UPPER($E29&amp;"")&amp;"TP"))*3+SUMPRODUCT(--(SUBSTITUTE(SUBSTITUTE(SUBSTITUTE(SUBSTITUTE(SUBSTITUTE(SUBSTITUTE(SUBSTITUTE(UPPER($W$3:$Y$20&amp;""),"⌢",""),"⌣",""),"⌵",""),"－",""),"-","")," ",""),"　","")="TP"&amp;UPPER($E29&amp;"")))*3+SUMPRODUCT(--(SUBSTITUTE(SUBSTITUTE(SUBSTITUTE(SUBSTITUTE(SUBSTITUTE(SUBSTITUTE(SUBSTITUTE(UPPER($AA$3:$AC$20&amp;""),"⌢",""),"⌣",""),"⌵",""),"－",""),"-","")," ",""),"　","")=UPPER($E29&amp;"")))+SUMPRODUCT(--(SUBSTITUTE(SUBSTITUTE(SUBSTITUTE(SUBSTITUTE(SUBSTITUTE(SUBSTITUTE(SUBSTITUTE(UPPER($AA$3:$AC$20&amp;""),"⌢",""),"⌣",""),"⌵",""),"－",""),"-","")," ",""),"　","")=UPPER($E29&amp;"")&amp;"DP"))*2+SUMPRODUCT(--(SUBSTITUTE(SUBSTITUTE(SUBSTITUTE(SUBSTITUTE(SUBSTITUTE(SUBSTITUTE(SUBSTITUTE(UPPER($AA$3:$AC$20&amp;""),"⌢",""),"⌣",""),"⌵",""),"－",""),"-","")," ",""),"　","")="DP"&amp;UPPER($E29&amp;"")))*2+SUMPRODUCT(--(SUBSTITUTE(SUBSTITUTE(SUBSTITUTE(SUBSTITUTE(SUBSTITUTE(SUBSTITUTE(SUBSTITUTE(UPPER($AA$3:$AC$20&amp;""),"⌢",""),"⌣",""),"⌵",""),"－",""),"-","")," ",""),"　","")=UPPER($E29&amp;"")&amp;"TP"))*3+SUMPRODUCT(--(SUBSTITUTE(SUBSTITUTE(SUBSTITUTE(SUBSTITUTE(SUBSTITUTE(SUBSTITUTE(SUBSTITUTE(UPPER($AA$3:$AC$20&amp;""),"⌢",""),"⌣",""),"⌵",""),"－",""),"-","")," ",""),"　","")="TP"&amp;UPPER($E29&amp;"")))*3+SUMPRODUCT(--(SUBSTITUTE(SUBSTITUTE(SUBSTITUTE(SUBSTITUTE(SUBSTITUTE(SUBSTITUTE(SUBSTITUTE(UPPER($AE$3:$AG$20&amp;""),"⌢",""),"⌣",""),"⌵",""),"－",""),"-","")," ",""),"　","")=UPPER($E29&amp;"")))+SUMPRODUCT(--(SUBSTITUTE(SUBSTITUTE(SUBSTITUTE(SUBSTITUTE(SUBSTITUTE(SUBSTITUTE(SUBSTITUTE(UPPER($AE$3:$AG$20&amp;""),"⌢",""),"⌣",""),"⌵",""),"－",""),"-","")," ",""),"　","")=UPPER($E29&amp;"")&amp;"DP"))*2+SUMPRODUCT(--(SUBSTITUTE(SUBSTITUTE(SUBSTITUTE(SUBSTITUTE(SUBSTITUTE(SUBSTITUTE(SUBSTITUTE(UPPER($AE$3:$AG$20&amp;""),"⌢",""),"⌣",""),"⌵",""),"－",""),"-","")," ",""),"　","")="DP"&amp;UPPER($E29&amp;"")))*2+SUMPRODUCT(--(SUBSTITUTE(SUBSTITUTE(SUBSTITUTE(SUBSTITUTE(SUBSTITUTE(SUBSTITUTE(SUBSTITUTE(UPPER($AE$3:$AG$20&amp;""),"⌢",""),"⌣",""),"⌵",""),"－",""),"-","")," ",""),"　","")=UPPER($E29&amp;"")&amp;"TP"))*3+SUMPRODUCT(--(SUBSTITUTE(SUBSTITUTE(SUBSTITUTE(SUBSTITUTE(SUBSTITUTE(SUBSTITUTE(SUBSTITUTE(UPPER($AE$3:$AG$20&amp;""),"⌢",""),"⌣",""),"⌵",""),"－",""),"-","")," ",""),"　","")="TP"&amp;UPPER($E29&amp;"")))*3)</f>
        <v>0</v>
      </c>
      <c r="B29" s="58"/>
      <c r="C29" s="58"/>
      <c r="D29" s="274">
        <v>3</v>
      </c>
      <c r="E29" s="166" t="s">
        <v>203</v>
      </c>
      <c r="F29" s="174" t="s">
        <v>131</v>
      </c>
      <c r="G29" s="175" t="inlineStr">
        <is>
          <t>R ⌣</t>
        </is>
      </c>
      <c r="H29" s="176" t="inlineStr">
        <is>
          <t>28 －</t>
        </is>
      </c>
      <c r="I29" s="77"/>
      <c r="J29" s="8"/>
      <c r="K29" s="175"/>
      <c r="L29" s="176" t="inlineStr">
        <is>
          <t>R ⌵</t>
        </is>
      </c>
      <c r="M29" s="77"/>
      <c r="N29" s="8"/>
      <c r="O29" s="175"/>
      <c r="P29" s="176" t="inlineStr">
        <is>
          <t>R ⌢</t>
        </is>
      </c>
      <c r="Q29" s="77"/>
      <c r="R29" s="8"/>
      <c r="S29" s="175"/>
      <c r="T29" s="176" t="inlineStr">
        <is>
          <t>R ⌣</t>
        </is>
      </c>
      <c r="U29" s="77" t="inlineStr">
        <is>
          <t>R ⌣</t>
        </is>
      </c>
      <c r="V29" s="8"/>
      <c r="W29" s="175"/>
      <c r="X29" s="176"/>
      <c r="Y29" s="77"/>
      <c r="Z29" s="8"/>
      <c r="AA29" s="175"/>
      <c r="AB29" s="176"/>
      <c r="AC29" s="77"/>
      <c r="AD29" s="8"/>
      <c r="AE29" s="176"/>
      <c r="AF29" s="176"/>
      <c r="AG29" s="77"/>
      <c r="AH29" s="8"/>
      <c r="AI29" s="44">
        <f t="shared" si="20"/>
        <v>6</v>
      </c>
      <c r="AJ29" s="44">
        <f>SUMPRODUCT(--(SUBSTITUTE(SUBSTITUTE(SUBSTITUTE(SUBSTITUTE(SUBSTITUTE(SUBSTITUTE(SUBSTITUTE(UPPER(G29:AG29&amp;""),"⌢",""),"⌣",""),"⌵",""),"－",""),"-","")," ",""),"　","")="R"))+SUMPRODUCT(--(SUBSTITUTE(SUBSTITUTE(SUBSTITUTE(SUBSTITUTE(SUBSTITUTE(SUBSTITUTE(SUBSTITUTE(UPPER(G29:AG29&amp;""),"⌢",""),"⌣",""),"⌵",""),"－",""),"-","")," ",""),"　","")="HR"))*2</f>
        <v>5</v>
      </c>
      <c r="AK29" s="44">
        <f t="shared" si="22"/>
        <v>0</v>
      </c>
      <c r="AL29" s="44">
        <f>$A29</f>
        <v>0</v>
      </c>
      <c r="AM29" s="69"/>
      <c r="AO29" s="52">
        <v>6</v>
      </c>
      <c r="AP29" s="52" t="str">
        <v>古奇哲</v>
      </c>
      <c r="AQ29" s="73">
        <f>SUMIF($F$23:$F$40,AP29,$AI$23:$AI$40)+SUMIF($F$23:$F$40,AP29&amp;" DF",$AI$23:$AI$40)+SUMIF($F$23:$F$40,AP29&amp;"DF",$AI$23:$AI$40)</f>
        <v>5</v>
      </c>
      <c r="AR29" s="73">
        <f>SUMIF($F$23:$F$40,AP29,$AJ$23:$AJ$40)+SUMIF($F$23:$F$40,AP29&amp;" DF",$AJ$23:$AJ$40)+SUMIF($F$23:$F$40,AP29&amp;"DF",$AJ$23:$AJ$40)</f>
        <v>2</v>
      </c>
      <c r="AS29" s="73">
        <f>SUMIF($F$23:$F$40,AP29,$AK$23:$AK$40)+SUMIF($F$23:$F$40,AP29&amp;" DF",$AK$23:$AK$40)+SUMIF($F$23:$F$40,AP29&amp;"DF",$AK$23:$AK$40)</f>
        <v>3</v>
      </c>
      <c r="AT29" s="73">
        <f>SUMIF($F$23:$F$40,AP29,$AL$23:$AL$40)+SUMIF($F$23:$F$40,AP29&amp;" DF",$AL$23:$AL$40)+SUMIF($F$23:$F$40,AP29&amp;"DF",$AL$23:$AL$40)</f>
        <v>0</v>
      </c>
      <c r="AW29" s="1"/>
    </row>
    <row r="30" spans="1:54" ht="15" customHeight="1">
      <c r="A30" s="58">
        <f>IF($E30="",0,SUMPRODUCT(--(SUBSTITUTE(SUBSTITUTE(SUBSTITUTE(SUBSTITUTE(SUBSTITUTE(SUBSTITUTE(SUBSTITUTE(UPPER($G$3:$I$20&amp;""),"⌢",""),"⌣",""),"⌵",""),"－",""),"-","")," ",""),"　","")=UPPER($E30&amp;"")))+SUMPRODUCT(--(SUBSTITUTE(SUBSTITUTE(SUBSTITUTE(SUBSTITUTE(SUBSTITUTE(SUBSTITUTE(SUBSTITUTE(UPPER($G$3:$I$20&amp;""),"⌢",""),"⌣",""),"⌵",""),"－",""),"-","")," ",""),"　","")=UPPER($E30&amp;"")&amp;"DP"))*2+SUMPRODUCT(--(SUBSTITUTE(SUBSTITUTE(SUBSTITUTE(SUBSTITUTE(SUBSTITUTE(SUBSTITUTE(SUBSTITUTE(UPPER($G$3:$I$20&amp;""),"⌢",""),"⌣",""),"⌵",""),"－",""),"-","")," ",""),"　","")="DP"&amp;UPPER($E30&amp;"")))*2+SUMPRODUCT(--(SUBSTITUTE(SUBSTITUTE(SUBSTITUTE(SUBSTITUTE(SUBSTITUTE(SUBSTITUTE(SUBSTITUTE(UPPER($G$3:$I$20&amp;""),"⌢",""),"⌣",""),"⌵",""),"－",""),"-","")," ",""),"　","")=UPPER($E30&amp;"")&amp;"TP"))*3+SUMPRODUCT(--(SUBSTITUTE(SUBSTITUTE(SUBSTITUTE(SUBSTITUTE(SUBSTITUTE(SUBSTITUTE(SUBSTITUTE(UPPER($G$3:$I$20&amp;""),"⌢",""),"⌣",""),"⌵",""),"－",""),"-","")," ",""),"　","")="TP"&amp;UPPER($E30&amp;"")))*3+SUMPRODUCT(--(SUBSTITUTE(SUBSTITUTE(SUBSTITUTE(SUBSTITUTE(SUBSTITUTE(SUBSTITUTE(SUBSTITUTE(UPPER($K$3:$M$20&amp;""),"⌢",""),"⌣",""),"⌵",""),"－",""),"-","")," ",""),"　","")=UPPER($E30&amp;"")))+SUMPRODUCT(--(SUBSTITUTE(SUBSTITUTE(SUBSTITUTE(SUBSTITUTE(SUBSTITUTE(SUBSTITUTE(SUBSTITUTE(UPPER($K$3:$M$20&amp;""),"⌢",""),"⌣",""),"⌵",""),"－",""),"-","")," ",""),"　","")=UPPER($E30&amp;"")&amp;"DP"))*2+SUMPRODUCT(--(SUBSTITUTE(SUBSTITUTE(SUBSTITUTE(SUBSTITUTE(SUBSTITUTE(SUBSTITUTE(SUBSTITUTE(UPPER($K$3:$M$20&amp;""),"⌢",""),"⌣",""),"⌵",""),"－",""),"-","")," ",""),"　","")="DP"&amp;UPPER($E30&amp;"")))*2+SUMPRODUCT(--(SUBSTITUTE(SUBSTITUTE(SUBSTITUTE(SUBSTITUTE(SUBSTITUTE(SUBSTITUTE(SUBSTITUTE(UPPER($K$3:$M$20&amp;""),"⌢",""),"⌣",""),"⌵",""),"－",""),"-","")," ",""),"　","")=UPPER($E30&amp;"")&amp;"TP"))*3+SUMPRODUCT(--(SUBSTITUTE(SUBSTITUTE(SUBSTITUTE(SUBSTITUTE(SUBSTITUTE(SUBSTITUTE(SUBSTITUTE(UPPER($K$3:$M$20&amp;""),"⌢",""),"⌣",""),"⌵",""),"－",""),"-","")," ",""),"　","")="TP"&amp;UPPER($E30&amp;"")))*3+SUMPRODUCT(--(SUBSTITUTE(SUBSTITUTE(SUBSTITUTE(SUBSTITUTE(SUBSTITUTE(SUBSTITUTE(SUBSTITUTE(UPPER($O$3:$Q$20&amp;""),"⌢",""),"⌣",""),"⌵",""),"－",""),"-","")," ",""),"　","")=UPPER($E30&amp;"")))+SUMPRODUCT(--(SUBSTITUTE(SUBSTITUTE(SUBSTITUTE(SUBSTITUTE(SUBSTITUTE(SUBSTITUTE(SUBSTITUTE(UPPER($O$3:$Q$20&amp;""),"⌢",""),"⌣",""),"⌵",""),"－",""),"-","")," ",""),"　","")=UPPER($E30&amp;"")&amp;"DP"))*2+SUMPRODUCT(--(SUBSTITUTE(SUBSTITUTE(SUBSTITUTE(SUBSTITUTE(SUBSTITUTE(SUBSTITUTE(SUBSTITUTE(UPPER($O$3:$Q$20&amp;""),"⌢",""),"⌣",""),"⌵",""),"－",""),"-","")," ",""),"　","")="DP"&amp;UPPER($E30&amp;"")))*2+SUMPRODUCT(--(SUBSTITUTE(SUBSTITUTE(SUBSTITUTE(SUBSTITUTE(SUBSTITUTE(SUBSTITUTE(SUBSTITUTE(UPPER($O$3:$Q$20&amp;""),"⌢",""),"⌣",""),"⌵",""),"－",""),"-","")," ",""),"　","")=UPPER($E30&amp;"")&amp;"TP"))*3+SUMPRODUCT(--(SUBSTITUTE(SUBSTITUTE(SUBSTITUTE(SUBSTITUTE(SUBSTITUTE(SUBSTITUTE(SUBSTITUTE(UPPER($O$3:$Q$20&amp;""),"⌢",""),"⌣",""),"⌵",""),"－",""),"-","")," ",""),"　","")="TP"&amp;UPPER($E30&amp;"")))*3+SUMPRODUCT(--(SUBSTITUTE(SUBSTITUTE(SUBSTITUTE(SUBSTITUTE(SUBSTITUTE(SUBSTITUTE(SUBSTITUTE(UPPER($S$3:$U$20&amp;""),"⌢",""),"⌣",""),"⌵",""),"－",""),"-","")," ",""),"　","")=UPPER($E30&amp;"")))+SUMPRODUCT(--(SUBSTITUTE(SUBSTITUTE(SUBSTITUTE(SUBSTITUTE(SUBSTITUTE(SUBSTITUTE(SUBSTITUTE(UPPER($S$3:$U$20&amp;""),"⌢",""),"⌣",""),"⌵",""),"－",""),"-","")," ",""),"　","")=UPPER($E30&amp;"")&amp;"DP"))*2+SUMPRODUCT(--(SUBSTITUTE(SUBSTITUTE(SUBSTITUTE(SUBSTITUTE(SUBSTITUTE(SUBSTITUTE(SUBSTITUTE(UPPER($S$3:$U$20&amp;""),"⌢",""),"⌣",""),"⌵",""),"－",""),"-","")," ",""),"　","")="DP"&amp;UPPER($E30&amp;"")))*2+SUMPRODUCT(--(SUBSTITUTE(SUBSTITUTE(SUBSTITUTE(SUBSTITUTE(SUBSTITUTE(SUBSTITUTE(SUBSTITUTE(UPPER($S$3:$U$20&amp;""),"⌢",""),"⌣",""),"⌵",""),"－",""),"-","")," ",""),"　","")=UPPER($E30&amp;"")&amp;"TP"))*3+SUMPRODUCT(--(SUBSTITUTE(SUBSTITUTE(SUBSTITUTE(SUBSTITUTE(SUBSTITUTE(SUBSTITUTE(SUBSTITUTE(UPPER($S$3:$U$20&amp;""),"⌢",""),"⌣",""),"⌵",""),"－",""),"-","")," ",""),"　","")="TP"&amp;UPPER($E30&amp;"")))*3+SUMPRODUCT(--(SUBSTITUTE(SUBSTITUTE(SUBSTITUTE(SUBSTITUTE(SUBSTITUTE(SUBSTITUTE(SUBSTITUTE(UPPER($W$3:$Y$20&amp;""),"⌢",""),"⌣",""),"⌵",""),"－",""),"-","")," ",""),"　","")=UPPER($E30&amp;"")))+SUMPRODUCT(--(SUBSTITUTE(SUBSTITUTE(SUBSTITUTE(SUBSTITUTE(SUBSTITUTE(SUBSTITUTE(SUBSTITUTE(UPPER($W$3:$Y$20&amp;""),"⌢",""),"⌣",""),"⌵",""),"－",""),"-","")," ",""),"　","")=UPPER($E30&amp;"")&amp;"DP"))*2+SUMPRODUCT(--(SUBSTITUTE(SUBSTITUTE(SUBSTITUTE(SUBSTITUTE(SUBSTITUTE(SUBSTITUTE(SUBSTITUTE(UPPER($W$3:$Y$20&amp;""),"⌢",""),"⌣",""),"⌵",""),"－",""),"-","")," ",""),"　","")="DP"&amp;UPPER($E30&amp;"")))*2+SUMPRODUCT(--(SUBSTITUTE(SUBSTITUTE(SUBSTITUTE(SUBSTITUTE(SUBSTITUTE(SUBSTITUTE(SUBSTITUTE(UPPER($W$3:$Y$20&amp;""),"⌢",""),"⌣",""),"⌵",""),"－",""),"-","")," ",""),"　","")=UPPER($E30&amp;"")&amp;"TP"))*3+SUMPRODUCT(--(SUBSTITUTE(SUBSTITUTE(SUBSTITUTE(SUBSTITUTE(SUBSTITUTE(SUBSTITUTE(SUBSTITUTE(UPPER($W$3:$Y$20&amp;""),"⌢",""),"⌣",""),"⌵",""),"－",""),"-","")," ",""),"　","")="TP"&amp;UPPER($E30&amp;"")))*3+SUMPRODUCT(--(SUBSTITUTE(SUBSTITUTE(SUBSTITUTE(SUBSTITUTE(SUBSTITUTE(SUBSTITUTE(SUBSTITUTE(UPPER($AA$3:$AC$20&amp;""),"⌢",""),"⌣",""),"⌵",""),"－",""),"-","")," ",""),"　","")=UPPER($E30&amp;"")))+SUMPRODUCT(--(SUBSTITUTE(SUBSTITUTE(SUBSTITUTE(SUBSTITUTE(SUBSTITUTE(SUBSTITUTE(SUBSTITUTE(UPPER($AA$3:$AC$20&amp;""),"⌢",""),"⌣",""),"⌵",""),"－",""),"-","")," ",""),"　","")=UPPER($E30&amp;"")&amp;"DP"))*2+SUMPRODUCT(--(SUBSTITUTE(SUBSTITUTE(SUBSTITUTE(SUBSTITUTE(SUBSTITUTE(SUBSTITUTE(SUBSTITUTE(UPPER($AA$3:$AC$20&amp;""),"⌢",""),"⌣",""),"⌵",""),"－",""),"-","")," ",""),"　","")="DP"&amp;UPPER($E30&amp;"")))*2+SUMPRODUCT(--(SUBSTITUTE(SUBSTITUTE(SUBSTITUTE(SUBSTITUTE(SUBSTITUTE(SUBSTITUTE(SUBSTITUTE(UPPER($AA$3:$AC$20&amp;""),"⌢",""),"⌣",""),"⌵",""),"－",""),"-","")," ",""),"　","")=UPPER($E30&amp;"")&amp;"TP"))*3+SUMPRODUCT(--(SUBSTITUTE(SUBSTITUTE(SUBSTITUTE(SUBSTITUTE(SUBSTITUTE(SUBSTITUTE(SUBSTITUTE(UPPER($AA$3:$AC$20&amp;""),"⌢",""),"⌣",""),"⌵",""),"－",""),"-","")," ",""),"　","")="TP"&amp;UPPER($E30&amp;"")))*3+SUMPRODUCT(--(SUBSTITUTE(SUBSTITUTE(SUBSTITUTE(SUBSTITUTE(SUBSTITUTE(SUBSTITUTE(SUBSTITUTE(UPPER($AE$3:$AG$20&amp;""),"⌢",""),"⌣",""),"⌵",""),"－",""),"-","")," ",""),"　","")=UPPER($E30&amp;"")))+SUMPRODUCT(--(SUBSTITUTE(SUBSTITUTE(SUBSTITUTE(SUBSTITUTE(SUBSTITUTE(SUBSTITUTE(SUBSTITUTE(UPPER($AE$3:$AG$20&amp;""),"⌢",""),"⌣",""),"⌵",""),"－",""),"-","")," ",""),"　","")=UPPER($E30&amp;"")&amp;"DP"))*2+SUMPRODUCT(--(SUBSTITUTE(SUBSTITUTE(SUBSTITUTE(SUBSTITUTE(SUBSTITUTE(SUBSTITUTE(SUBSTITUTE(UPPER($AE$3:$AG$20&amp;""),"⌢",""),"⌣",""),"⌵",""),"－",""),"-","")," ",""),"　","")="DP"&amp;UPPER($E30&amp;"")))*2+SUMPRODUCT(--(SUBSTITUTE(SUBSTITUTE(SUBSTITUTE(SUBSTITUTE(SUBSTITUTE(SUBSTITUTE(SUBSTITUTE(UPPER($AE$3:$AG$20&amp;""),"⌢",""),"⌣",""),"⌵",""),"－",""),"-","")," ",""),"　","")=UPPER($E30&amp;"")&amp;"TP"))*3+SUMPRODUCT(--(SUBSTITUTE(SUBSTITUTE(SUBSTITUTE(SUBSTITUTE(SUBSTITUTE(SUBSTITUTE(SUBSTITUTE(UPPER($AE$3:$AG$20&amp;""),"⌢",""),"⌣",""),"⌵",""),"－",""),"-","")," ",""),"　","")="TP"&amp;UPPER($E30&amp;"")))*3)</f>
        <v>0</v>
      </c>
      <c r="B30" s="58"/>
      <c r="C30" s="58"/>
      <c r="D30" s="275"/>
      <c r="E30" s="166"/>
      <c r="F30" s="169"/>
      <c r="G30" s="170"/>
      <c r="H30" s="171"/>
      <c r="I30" s="75"/>
      <c r="J30" s="8"/>
      <c r="K30" s="170"/>
      <c r="L30" s="171"/>
      <c r="M30" s="75"/>
      <c r="N30" s="8"/>
      <c r="O30" s="170"/>
      <c r="P30" s="171"/>
      <c r="Q30" s="75"/>
      <c r="R30" s="8"/>
      <c r="S30" s="170"/>
      <c r="T30" s="171"/>
      <c r="U30" s="75"/>
      <c r="V30" s="8"/>
      <c r="W30" s="170"/>
      <c r="X30" s="171"/>
      <c r="Y30" s="75"/>
      <c r="Z30" s="8"/>
      <c r="AA30" s="170"/>
      <c r="AB30" s="171"/>
      <c r="AC30" s="75"/>
      <c r="AD30" s="8"/>
      <c r="AE30" s="171"/>
      <c r="AF30" s="171"/>
      <c r="AG30" s="75"/>
      <c r="AH30" s="8"/>
      <c r="AI30" s="44">
        <f t="shared" si="20"/>
        <v>0</v>
      </c>
      <c r="AJ30" s="44">
        <f>SUMPRODUCT(--(SUBSTITUTE(SUBSTITUTE(SUBSTITUTE(SUBSTITUTE(SUBSTITUTE(SUBSTITUTE(SUBSTITUTE(UPPER(G30:AG30&amp;""),"⌢",""),"⌣",""),"⌵",""),"－",""),"-","")," ",""),"　","")="R"))+SUMPRODUCT(--(SUBSTITUTE(SUBSTITUTE(SUBSTITUTE(SUBSTITUTE(SUBSTITUTE(SUBSTITUTE(SUBSTITUTE(UPPER(G30:AG30&amp;""),"⌢",""),"⌣",""),"⌵",""),"－",""),"-","")," ",""),"　","")="HR"))*2</f>
        <v>0</v>
      </c>
      <c r="AK30" s="44">
        <f t="shared" si="22"/>
        <v>0</v>
      </c>
      <c r="AL30" s="44">
        <f>$A30</f>
        <v>0</v>
      </c>
      <c r="AM30" s="68" t="s">
        <v>9</v>
      </c>
      <c r="AO30" s="52">
        <v>56</v>
      </c>
      <c r="AP30" s="52" t="str">
        <v>黃志遠</v>
      </c>
      <c r="AQ30" s="73">
        <f>SUMIF($F$23:$F$40,AP30,$AI$23:$AI$40)+SUMIF($F$23:$F$40,AP30&amp;" DF",$AI$23:$AI$40)+SUMIF($F$23:$F$40,AP30&amp;"DF",$AI$23:$AI$40)</f>
        <v>5</v>
      </c>
      <c r="AR30" s="73">
        <f>SUMIF($F$23:$F$40,AP30,$AJ$23:$AJ$40)+SUMIF($F$23:$F$40,AP30&amp;" DF",$AJ$23:$AJ$40)+SUMIF($F$23:$F$40,AP30&amp;"DF",$AJ$23:$AJ$40)</f>
        <v>2</v>
      </c>
      <c r="AS30" s="73">
        <f>SUMIF($F$23:$F$40,AP30,$AK$23:$AK$40)+SUMIF($F$23:$F$40,AP30&amp;" DF",$AK$23:$AK$40)+SUMIF($F$23:$F$40,AP30&amp;"DF",$AK$23:$AK$40)</f>
        <v>1</v>
      </c>
      <c r="AT30" s="73">
        <f>SUMIF($F$23:$F$40,AP30,$AL$23:$AL$40)+SUMIF($F$23:$F$40,AP30&amp;" DF",$AL$23:$AL$40)+SUMIF($F$23:$F$40,AP30&amp;"DF",$AL$23:$AL$40)</f>
        <v>0</v>
      </c>
      <c r="AW30" s="1"/>
    </row>
    <row r="31" spans="1:54" ht="15" customHeight="1">
      <c r="A31" s="58">
        <f>IF($E31="",0,SUMPRODUCT(--(SUBSTITUTE(SUBSTITUTE(SUBSTITUTE(SUBSTITUTE(SUBSTITUTE(SUBSTITUTE(SUBSTITUTE(UPPER($G$3:$I$20&amp;""),"⌢",""),"⌣",""),"⌵",""),"－",""),"-","")," ",""),"　","")=UPPER($E31&amp;"")))+SUMPRODUCT(--(SUBSTITUTE(SUBSTITUTE(SUBSTITUTE(SUBSTITUTE(SUBSTITUTE(SUBSTITUTE(SUBSTITUTE(UPPER($G$3:$I$20&amp;""),"⌢",""),"⌣",""),"⌵",""),"－",""),"-","")," ",""),"　","")=UPPER($E31&amp;"")&amp;"DP"))*2+SUMPRODUCT(--(SUBSTITUTE(SUBSTITUTE(SUBSTITUTE(SUBSTITUTE(SUBSTITUTE(SUBSTITUTE(SUBSTITUTE(UPPER($G$3:$I$20&amp;""),"⌢",""),"⌣",""),"⌵",""),"－",""),"-","")," ",""),"　","")="DP"&amp;UPPER($E31&amp;"")))*2+SUMPRODUCT(--(SUBSTITUTE(SUBSTITUTE(SUBSTITUTE(SUBSTITUTE(SUBSTITUTE(SUBSTITUTE(SUBSTITUTE(UPPER($G$3:$I$20&amp;""),"⌢",""),"⌣",""),"⌵",""),"－",""),"-","")," ",""),"　","")=UPPER($E31&amp;"")&amp;"TP"))*3+SUMPRODUCT(--(SUBSTITUTE(SUBSTITUTE(SUBSTITUTE(SUBSTITUTE(SUBSTITUTE(SUBSTITUTE(SUBSTITUTE(UPPER($G$3:$I$20&amp;""),"⌢",""),"⌣",""),"⌵",""),"－",""),"-","")," ",""),"　","")="TP"&amp;UPPER($E31&amp;"")))*3+SUMPRODUCT(--(SUBSTITUTE(SUBSTITUTE(SUBSTITUTE(SUBSTITUTE(SUBSTITUTE(SUBSTITUTE(SUBSTITUTE(UPPER($K$3:$M$20&amp;""),"⌢",""),"⌣",""),"⌵",""),"－",""),"-","")," ",""),"　","")=UPPER($E31&amp;"")))+SUMPRODUCT(--(SUBSTITUTE(SUBSTITUTE(SUBSTITUTE(SUBSTITUTE(SUBSTITUTE(SUBSTITUTE(SUBSTITUTE(UPPER($K$3:$M$20&amp;""),"⌢",""),"⌣",""),"⌵",""),"－",""),"-","")," ",""),"　","")=UPPER($E31&amp;"")&amp;"DP"))*2+SUMPRODUCT(--(SUBSTITUTE(SUBSTITUTE(SUBSTITUTE(SUBSTITUTE(SUBSTITUTE(SUBSTITUTE(SUBSTITUTE(UPPER($K$3:$M$20&amp;""),"⌢",""),"⌣",""),"⌵",""),"－",""),"-","")," ",""),"　","")="DP"&amp;UPPER($E31&amp;"")))*2+SUMPRODUCT(--(SUBSTITUTE(SUBSTITUTE(SUBSTITUTE(SUBSTITUTE(SUBSTITUTE(SUBSTITUTE(SUBSTITUTE(UPPER($K$3:$M$20&amp;""),"⌢",""),"⌣",""),"⌵",""),"－",""),"-","")," ",""),"　","")=UPPER($E31&amp;"")&amp;"TP"))*3+SUMPRODUCT(--(SUBSTITUTE(SUBSTITUTE(SUBSTITUTE(SUBSTITUTE(SUBSTITUTE(SUBSTITUTE(SUBSTITUTE(UPPER($K$3:$M$20&amp;""),"⌢",""),"⌣",""),"⌵",""),"－",""),"-","")," ",""),"　","")="TP"&amp;UPPER($E31&amp;"")))*3+SUMPRODUCT(--(SUBSTITUTE(SUBSTITUTE(SUBSTITUTE(SUBSTITUTE(SUBSTITUTE(SUBSTITUTE(SUBSTITUTE(UPPER($O$3:$Q$20&amp;""),"⌢",""),"⌣",""),"⌵",""),"－",""),"-","")," ",""),"　","")=UPPER($E31&amp;"")))+SUMPRODUCT(--(SUBSTITUTE(SUBSTITUTE(SUBSTITUTE(SUBSTITUTE(SUBSTITUTE(SUBSTITUTE(SUBSTITUTE(UPPER($O$3:$Q$20&amp;""),"⌢",""),"⌣",""),"⌵",""),"－",""),"-","")," ",""),"　","")=UPPER($E31&amp;"")&amp;"DP"))*2+SUMPRODUCT(--(SUBSTITUTE(SUBSTITUTE(SUBSTITUTE(SUBSTITUTE(SUBSTITUTE(SUBSTITUTE(SUBSTITUTE(UPPER($O$3:$Q$20&amp;""),"⌢",""),"⌣",""),"⌵",""),"－",""),"-","")," ",""),"　","")="DP"&amp;UPPER($E31&amp;"")))*2+SUMPRODUCT(--(SUBSTITUTE(SUBSTITUTE(SUBSTITUTE(SUBSTITUTE(SUBSTITUTE(SUBSTITUTE(SUBSTITUTE(UPPER($O$3:$Q$20&amp;""),"⌢",""),"⌣",""),"⌵",""),"－",""),"-","")," ",""),"　","")=UPPER($E31&amp;"")&amp;"TP"))*3+SUMPRODUCT(--(SUBSTITUTE(SUBSTITUTE(SUBSTITUTE(SUBSTITUTE(SUBSTITUTE(SUBSTITUTE(SUBSTITUTE(UPPER($O$3:$Q$20&amp;""),"⌢",""),"⌣",""),"⌵",""),"－",""),"-","")," ",""),"　","")="TP"&amp;UPPER($E31&amp;"")))*3+SUMPRODUCT(--(SUBSTITUTE(SUBSTITUTE(SUBSTITUTE(SUBSTITUTE(SUBSTITUTE(SUBSTITUTE(SUBSTITUTE(UPPER($S$3:$U$20&amp;""),"⌢",""),"⌣",""),"⌵",""),"－",""),"-","")," ",""),"　","")=UPPER($E31&amp;"")))+SUMPRODUCT(--(SUBSTITUTE(SUBSTITUTE(SUBSTITUTE(SUBSTITUTE(SUBSTITUTE(SUBSTITUTE(SUBSTITUTE(UPPER($S$3:$U$20&amp;""),"⌢",""),"⌣",""),"⌵",""),"－",""),"-","")," ",""),"　","")=UPPER($E31&amp;"")&amp;"DP"))*2+SUMPRODUCT(--(SUBSTITUTE(SUBSTITUTE(SUBSTITUTE(SUBSTITUTE(SUBSTITUTE(SUBSTITUTE(SUBSTITUTE(UPPER($S$3:$U$20&amp;""),"⌢",""),"⌣",""),"⌵",""),"－",""),"-","")," ",""),"　","")="DP"&amp;UPPER($E31&amp;"")))*2+SUMPRODUCT(--(SUBSTITUTE(SUBSTITUTE(SUBSTITUTE(SUBSTITUTE(SUBSTITUTE(SUBSTITUTE(SUBSTITUTE(UPPER($S$3:$U$20&amp;""),"⌢",""),"⌣",""),"⌵",""),"－",""),"-","")," ",""),"　","")=UPPER($E31&amp;"")&amp;"TP"))*3+SUMPRODUCT(--(SUBSTITUTE(SUBSTITUTE(SUBSTITUTE(SUBSTITUTE(SUBSTITUTE(SUBSTITUTE(SUBSTITUTE(UPPER($S$3:$U$20&amp;""),"⌢",""),"⌣",""),"⌵",""),"－",""),"-","")," ",""),"　","")="TP"&amp;UPPER($E31&amp;"")))*3+SUMPRODUCT(--(SUBSTITUTE(SUBSTITUTE(SUBSTITUTE(SUBSTITUTE(SUBSTITUTE(SUBSTITUTE(SUBSTITUTE(UPPER($W$3:$Y$20&amp;""),"⌢",""),"⌣",""),"⌵",""),"－",""),"-","")," ",""),"　","")=UPPER($E31&amp;"")))+SUMPRODUCT(--(SUBSTITUTE(SUBSTITUTE(SUBSTITUTE(SUBSTITUTE(SUBSTITUTE(SUBSTITUTE(SUBSTITUTE(UPPER($W$3:$Y$20&amp;""),"⌢",""),"⌣",""),"⌵",""),"－",""),"-","")," ",""),"　","")=UPPER($E31&amp;"")&amp;"DP"))*2+SUMPRODUCT(--(SUBSTITUTE(SUBSTITUTE(SUBSTITUTE(SUBSTITUTE(SUBSTITUTE(SUBSTITUTE(SUBSTITUTE(UPPER($W$3:$Y$20&amp;""),"⌢",""),"⌣",""),"⌵",""),"－",""),"-","")," ",""),"　","")="DP"&amp;UPPER($E31&amp;"")))*2+SUMPRODUCT(--(SUBSTITUTE(SUBSTITUTE(SUBSTITUTE(SUBSTITUTE(SUBSTITUTE(SUBSTITUTE(SUBSTITUTE(UPPER($W$3:$Y$20&amp;""),"⌢",""),"⌣",""),"⌵",""),"－",""),"-","")," ",""),"　","")=UPPER($E31&amp;"")&amp;"TP"))*3+SUMPRODUCT(--(SUBSTITUTE(SUBSTITUTE(SUBSTITUTE(SUBSTITUTE(SUBSTITUTE(SUBSTITUTE(SUBSTITUTE(UPPER($W$3:$Y$20&amp;""),"⌢",""),"⌣",""),"⌵",""),"－",""),"-","")," ",""),"　","")="TP"&amp;UPPER($E31&amp;"")))*3+SUMPRODUCT(--(SUBSTITUTE(SUBSTITUTE(SUBSTITUTE(SUBSTITUTE(SUBSTITUTE(SUBSTITUTE(SUBSTITUTE(UPPER($AA$3:$AC$20&amp;""),"⌢",""),"⌣",""),"⌵",""),"－",""),"-","")," ",""),"　","")=UPPER($E31&amp;"")))+SUMPRODUCT(--(SUBSTITUTE(SUBSTITUTE(SUBSTITUTE(SUBSTITUTE(SUBSTITUTE(SUBSTITUTE(SUBSTITUTE(UPPER($AA$3:$AC$20&amp;""),"⌢",""),"⌣",""),"⌵",""),"－",""),"-","")," ",""),"　","")=UPPER($E31&amp;"")&amp;"DP"))*2+SUMPRODUCT(--(SUBSTITUTE(SUBSTITUTE(SUBSTITUTE(SUBSTITUTE(SUBSTITUTE(SUBSTITUTE(SUBSTITUTE(UPPER($AA$3:$AC$20&amp;""),"⌢",""),"⌣",""),"⌵",""),"－",""),"-","")," ",""),"　","")="DP"&amp;UPPER($E31&amp;"")))*2+SUMPRODUCT(--(SUBSTITUTE(SUBSTITUTE(SUBSTITUTE(SUBSTITUTE(SUBSTITUTE(SUBSTITUTE(SUBSTITUTE(UPPER($AA$3:$AC$20&amp;""),"⌢",""),"⌣",""),"⌵",""),"－",""),"-","")," ",""),"　","")=UPPER($E31&amp;"")&amp;"TP"))*3+SUMPRODUCT(--(SUBSTITUTE(SUBSTITUTE(SUBSTITUTE(SUBSTITUTE(SUBSTITUTE(SUBSTITUTE(SUBSTITUTE(UPPER($AA$3:$AC$20&amp;""),"⌢",""),"⌣",""),"⌵",""),"－",""),"-","")," ",""),"　","")="TP"&amp;UPPER($E31&amp;"")))*3+SUMPRODUCT(--(SUBSTITUTE(SUBSTITUTE(SUBSTITUTE(SUBSTITUTE(SUBSTITUTE(SUBSTITUTE(SUBSTITUTE(UPPER($AE$3:$AG$20&amp;""),"⌢",""),"⌣",""),"⌵",""),"－",""),"-","")," ",""),"　","")=UPPER($E31&amp;"")))+SUMPRODUCT(--(SUBSTITUTE(SUBSTITUTE(SUBSTITUTE(SUBSTITUTE(SUBSTITUTE(SUBSTITUTE(SUBSTITUTE(UPPER($AE$3:$AG$20&amp;""),"⌢",""),"⌣",""),"⌵",""),"－",""),"-","")," ",""),"　","")=UPPER($E31&amp;"")&amp;"DP"))*2+SUMPRODUCT(--(SUBSTITUTE(SUBSTITUTE(SUBSTITUTE(SUBSTITUTE(SUBSTITUTE(SUBSTITUTE(SUBSTITUTE(UPPER($AE$3:$AG$20&amp;""),"⌢",""),"⌣",""),"⌵",""),"－",""),"-","")," ",""),"　","")="DP"&amp;UPPER($E31&amp;"")))*2+SUMPRODUCT(--(SUBSTITUTE(SUBSTITUTE(SUBSTITUTE(SUBSTITUTE(SUBSTITUTE(SUBSTITUTE(SUBSTITUTE(UPPER($AE$3:$AG$20&amp;""),"⌢",""),"⌣",""),"⌵",""),"－",""),"-","")," ",""),"　","")=UPPER($E31&amp;"")&amp;"TP"))*3+SUMPRODUCT(--(SUBSTITUTE(SUBSTITUTE(SUBSTITUTE(SUBSTITUTE(SUBSTITUTE(SUBSTITUTE(SUBSTITUTE(UPPER($AE$3:$AG$20&amp;""),"⌢",""),"⌣",""),"⌵",""),"－",""),"-","")," ",""),"　","")="TP"&amp;UPPER($E31&amp;"")))*3)</f>
        <v>0</v>
      </c>
      <c r="B31" s="58"/>
      <c r="C31" s="58"/>
      <c r="D31" s="276"/>
      <c r="E31" s="166"/>
      <c r="F31" s="169"/>
      <c r="G31" s="172"/>
      <c r="H31" s="173"/>
      <c r="I31" s="76"/>
      <c r="J31" s="8"/>
      <c r="K31" s="172"/>
      <c r="L31" s="173"/>
      <c r="M31" s="76"/>
      <c r="N31" s="8"/>
      <c r="O31" s="172"/>
      <c r="P31" s="173"/>
      <c r="Q31" s="76"/>
      <c r="R31" s="8"/>
      <c r="S31" s="172"/>
      <c r="T31" s="173"/>
      <c r="U31" s="76"/>
      <c r="V31" s="8"/>
      <c r="W31" s="172"/>
      <c r="X31" s="173"/>
      <c r="Y31" s="76"/>
      <c r="Z31" s="8"/>
      <c r="AA31" s="172"/>
      <c r="AB31" s="173"/>
      <c r="AC31" s="76"/>
      <c r="AD31" s="8"/>
      <c r="AE31" s="173"/>
      <c r="AF31" s="173"/>
      <c r="AG31" s="76"/>
      <c r="AH31" s="8"/>
      <c r="AI31" s="44">
        <f t="shared" si="20"/>
        <v>0</v>
      </c>
      <c r="AJ31" s="44">
        <f>SUMPRODUCT(--(SUBSTITUTE(SUBSTITUTE(SUBSTITUTE(SUBSTITUTE(SUBSTITUTE(SUBSTITUTE(SUBSTITUTE(UPPER(G31:AG31&amp;""),"⌢",""),"⌣",""),"⌵",""),"－",""),"-","")," ",""),"　","")="R"))+SUMPRODUCT(--(SUBSTITUTE(SUBSTITUTE(SUBSTITUTE(SUBSTITUTE(SUBSTITUTE(SUBSTITUTE(SUBSTITUTE(UPPER(G31:AG31&amp;""),"⌢",""),"⌣",""),"⌵",""),"－",""),"-","")," ",""),"　","")="HR"))*2</f>
        <v>0</v>
      </c>
      <c r="AK31" s="44">
        <f t="shared" si="22"/>
        <v>0</v>
      </c>
      <c r="AL31" s="44">
        <f>$A31</f>
        <v>0</v>
      </c>
      <c r="AM31" s="66" t="s">
        <v>66</v>
      </c>
      <c r="AO31" s="52"/>
      <c r="AP31" s="52"/>
      <c r="AQ31" s="73">
        <f>SUMIF($F$23:$F$40,AP31,$AI$23:$AI$40)+SUMIF($F$23:$F$40,AP31&amp;" DF",$AI$23:$AI$40)+SUMIF($F$23:$F$40,AP31&amp;"DF",$AI$23:$AI$40)</f>
        <v>0</v>
      </c>
      <c r="AR31" s="73">
        <f>SUMIF($F$23:$F$40,AP31,$AJ$23:$AJ$40)+SUMIF($F$23:$F$40,AP31&amp;" DF",$AJ$23:$AJ$40)+SUMIF($F$23:$F$40,AP31&amp;"DF",$AJ$23:$AJ$40)</f>
        <v>0</v>
      </c>
      <c r="AS31" s="73">
        <f>SUMIF($F$23:$F$40,AP31,$AK$23:$AK$40)+SUMIF($F$23:$F$40,AP31&amp;" DF",$AK$23:$AK$40)+SUMIF($F$23:$F$40,AP31&amp;"DF",$AK$23:$AK$40)</f>
        <v>0</v>
      </c>
      <c r="AT31" s="73">
        <f>SUMIF($F$23:$F$40,AP31,$AL$23:$AL$40)+SUMIF($F$23:$F$40,AP31&amp;" DF",$AL$23:$AL$40)+SUMIF($F$23:$F$40,AP31&amp;"DF",$AL$23:$AL$40)</f>
        <v>0</v>
      </c>
    </row>
    <row r="32" spans="1:54" ht="15" customHeight="1">
      <c r="A32" s="58">
        <f>IF($E32="",0,SUMPRODUCT(--(SUBSTITUTE(SUBSTITUTE(SUBSTITUTE(SUBSTITUTE(SUBSTITUTE(SUBSTITUTE(SUBSTITUTE(UPPER($G$3:$I$20&amp;""),"⌢",""),"⌣",""),"⌵",""),"－",""),"-","")," ",""),"　","")=UPPER($E32&amp;"")))+SUMPRODUCT(--(SUBSTITUTE(SUBSTITUTE(SUBSTITUTE(SUBSTITUTE(SUBSTITUTE(SUBSTITUTE(SUBSTITUTE(UPPER($G$3:$I$20&amp;""),"⌢",""),"⌣",""),"⌵",""),"－",""),"-","")," ",""),"　","")=UPPER($E32&amp;"")&amp;"DP"))*2+SUMPRODUCT(--(SUBSTITUTE(SUBSTITUTE(SUBSTITUTE(SUBSTITUTE(SUBSTITUTE(SUBSTITUTE(SUBSTITUTE(UPPER($G$3:$I$20&amp;""),"⌢",""),"⌣",""),"⌵",""),"－",""),"-","")," ",""),"　","")="DP"&amp;UPPER($E32&amp;"")))*2+SUMPRODUCT(--(SUBSTITUTE(SUBSTITUTE(SUBSTITUTE(SUBSTITUTE(SUBSTITUTE(SUBSTITUTE(SUBSTITUTE(UPPER($G$3:$I$20&amp;""),"⌢",""),"⌣",""),"⌵",""),"－",""),"-","")," ",""),"　","")=UPPER($E32&amp;"")&amp;"TP"))*3+SUMPRODUCT(--(SUBSTITUTE(SUBSTITUTE(SUBSTITUTE(SUBSTITUTE(SUBSTITUTE(SUBSTITUTE(SUBSTITUTE(UPPER($G$3:$I$20&amp;""),"⌢",""),"⌣",""),"⌵",""),"－",""),"-","")," ",""),"　","")="TP"&amp;UPPER($E32&amp;"")))*3+SUMPRODUCT(--(SUBSTITUTE(SUBSTITUTE(SUBSTITUTE(SUBSTITUTE(SUBSTITUTE(SUBSTITUTE(SUBSTITUTE(UPPER($K$3:$M$20&amp;""),"⌢",""),"⌣",""),"⌵",""),"－",""),"-","")," ",""),"　","")=UPPER($E32&amp;"")))+SUMPRODUCT(--(SUBSTITUTE(SUBSTITUTE(SUBSTITUTE(SUBSTITUTE(SUBSTITUTE(SUBSTITUTE(SUBSTITUTE(UPPER($K$3:$M$20&amp;""),"⌢",""),"⌣",""),"⌵",""),"－",""),"-","")," ",""),"　","")=UPPER($E32&amp;"")&amp;"DP"))*2+SUMPRODUCT(--(SUBSTITUTE(SUBSTITUTE(SUBSTITUTE(SUBSTITUTE(SUBSTITUTE(SUBSTITUTE(SUBSTITUTE(UPPER($K$3:$M$20&amp;""),"⌢",""),"⌣",""),"⌵",""),"－",""),"-","")," ",""),"　","")="DP"&amp;UPPER($E32&amp;"")))*2+SUMPRODUCT(--(SUBSTITUTE(SUBSTITUTE(SUBSTITUTE(SUBSTITUTE(SUBSTITUTE(SUBSTITUTE(SUBSTITUTE(UPPER($K$3:$M$20&amp;""),"⌢",""),"⌣",""),"⌵",""),"－",""),"-","")," ",""),"　","")=UPPER($E32&amp;"")&amp;"TP"))*3+SUMPRODUCT(--(SUBSTITUTE(SUBSTITUTE(SUBSTITUTE(SUBSTITUTE(SUBSTITUTE(SUBSTITUTE(SUBSTITUTE(UPPER($K$3:$M$20&amp;""),"⌢",""),"⌣",""),"⌵",""),"－",""),"-","")," ",""),"　","")="TP"&amp;UPPER($E32&amp;"")))*3+SUMPRODUCT(--(SUBSTITUTE(SUBSTITUTE(SUBSTITUTE(SUBSTITUTE(SUBSTITUTE(SUBSTITUTE(SUBSTITUTE(UPPER($O$3:$Q$20&amp;""),"⌢",""),"⌣",""),"⌵",""),"－",""),"-","")," ",""),"　","")=UPPER($E32&amp;"")))+SUMPRODUCT(--(SUBSTITUTE(SUBSTITUTE(SUBSTITUTE(SUBSTITUTE(SUBSTITUTE(SUBSTITUTE(SUBSTITUTE(UPPER($O$3:$Q$20&amp;""),"⌢",""),"⌣",""),"⌵",""),"－",""),"-","")," ",""),"　","")=UPPER($E32&amp;"")&amp;"DP"))*2+SUMPRODUCT(--(SUBSTITUTE(SUBSTITUTE(SUBSTITUTE(SUBSTITUTE(SUBSTITUTE(SUBSTITUTE(SUBSTITUTE(UPPER($O$3:$Q$20&amp;""),"⌢",""),"⌣",""),"⌵",""),"－",""),"-","")," ",""),"　","")="DP"&amp;UPPER($E32&amp;"")))*2+SUMPRODUCT(--(SUBSTITUTE(SUBSTITUTE(SUBSTITUTE(SUBSTITUTE(SUBSTITUTE(SUBSTITUTE(SUBSTITUTE(UPPER($O$3:$Q$20&amp;""),"⌢",""),"⌣",""),"⌵",""),"－",""),"-","")," ",""),"　","")=UPPER($E32&amp;"")&amp;"TP"))*3+SUMPRODUCT(--(SUBSTITUTE(SUBSTITUTE(SUBSTITUTE(SUBSTITUTE(SUBSTITUTE(SUBSTITUTE(SUBSTITUTE(UPPER($O$3:$Q$20&amp;""),"⌢",""),"⌣",""),"⌵",""),"－",""),"-","")," ",""),"　","")="TP"&amp;UPPER($E32&amp;"")))*3+SUMPRODUCT(--(SUBSTITUTE(SUBSTITUTE(SUBSTITUTE(SUBSTITUTE(SUBSTITUTE(SUBSTITUTE(SUBSTITUTE(UPPER($S$3:$U$20&amp;""),"⌢",""),"⌣",""),"⌵",""),"－",""),"-","")," ",""),"　","")=UPPER($E32&amp;"")))+SUMPRODUCT(--(SUBSTITUTE(SUBSTITUTE(SUBSTITUTE(SUBSTITUTE(SUBSTITUTE(SUBSTITUTE(SUBSTITUTE(UPPER($S$3:$U$20&amp;""),"⌢",""),"⌣",""),"⌵",""),"－",""),"-","")," ",""),"　","")=UPPER($E32&amp;"")&amp;"DP"))*2+SUMPRODUCT(--(SUBSTITUTE(SUBSTITUTE(SUBSTITUTE(SUBSTITUTE(SUBSTITUTE(SUBSTITUTE(SUBSTITUTE(UPPER($S$3:$U$20&amp;""),"⌢",""),"⌣",""),"⌵",""),"－",""),"-","")," ",""),"　","")="DP"&amp;UPPER($E32&amp;"")))*2+SUMPRODUCT(--(SUBSTITUTE(SUBSTITUTE(SUBSTITUTE(SUBSTITUTE(SUBSTITUTE(SUBSTITUTE(SUBSTITUTE(UPPER($S$3:$U$20&amp;""),"⌢",""),"⌣",""),"⌵",""),"－",""),"-","")," ",""),"　","")=UPPER($E32&amp;"")&amp;"TP"))*3+SUMPRODUCT(--(SUBSTITUTE(SUBSTITUTE(SUBSTITUTE(SUBSTITUTE(SUBSTITUTE(SUBSTITUTE(SUBSTITUTE(UPPER($S$3:$U$20&amp;""),"⌢",""),"⌣",""),"⌵",""),"－",""),"-","")," ",""),"　","")="TP"&amp;UPPER($E32&amp;"")))*3+SUMPRODUCT(--(SUBSTITUTE(SUBSTITUTE(SUBSTITUTE(SUBSTITUTE(SUBSTITUTE(SUBSTITUTE(SUBSTITUTE(UPPER($W$3:$Y$20&amp;""),"⌢",""),"⌣",""),"⌵",""),"－",""),"-","")," ",""),"　","")=UPPER($E32&amp;"")))+SUMPRODUCT(--(SUBSTITUTE(SUBSTITUTE(SUBSTITUTE(SUBSTITUTE(SUBSTITUTE(SUBSTITUTE(SUBSTITUTE(UPPER($W$3:$Y$20&amp;""),"⌢",""),"⌣",""),"⌵",""),"－",""),"-","")," ",""),"　","")=UPPER($E32&amp;"")&amp;"DP"))*2+SUMPRODUCT(--(SUBSTITUTE(SUBSTITUTE(SUBSTITUTE(SUBSTITUTE(SUBSTITUTE(SUBSTITUTE(SUBSTITUTE(UPPER($W$3:$Y$20&amp;""),"⌢",""),"⌣",""),"⌵",""),"－",""),"-","")," ",""),"　","")="DP"&amp;UPPER($E32&amp;"")))*2+SUMPRODUCT(--(SUBSTITUTE(SUBSTITUTE(SUBSTITUTE(SUBSTITUTE(SUBSTITUTE(SUBSTITUTE(SUBSTITUTE(UPPER($W$3:$Y$20&amp;""),"⌢",""),"⌣",""),"⌵",""),"－",""),"-","")," ",""),"　","")=UPPER($E32&amp;"")&amp;"TP"))*3+SUMPRODUCT(--(SUBSTITUTE(SUBSTITUTE(SUBSTITUTE(SUBSTITUTE(SUBSTITUTE(SUBSTITUTE(SUBSTITUTE(UPPER($W$3:$Y$20&amp;""),"⌢",""),"⌣",""),"⌵",""),"－",""),"-","")," ",""),"　","")="TP"&amp;UPPER($E32&amp;"")))*3+SUMPRODUCT(--(SUBSTITUTE(SUBSTITUTE(SUBSTITUTE(SUBSTITUTE(SUBSTITUTE(SUBSTITUTE(SUBSTITUTE(UPPER($AA$3:$AC$20&amp;""),"⌢",""),"⌣",""),"⌵",""),"－",""),"-","")," ",""),"　","")=UPPER($E32&amp;"")))+SUMPRODUCT(--(SUBSTITUTE(SUBSTITUTE(SUBSTITUTE(SUBSTITUTE(SUBSTITUTE(SUBSTITUTE(SUBSTITUTE(UPPER($AA$3:$AC$20&amp;""),"⌢",""),"⌣",""),"⌵",""),"－",""),"-","")," ",""),"　","")=UPPER($E32&amp;"")&amp;"DP"))*2+SUMPRODUCT(--(SUBSTITUTE(SUBSTITUTE(SUBSTITUTE(SUBSTITUTE(SUBSTITUTE(SUBSTITUTE(SUBSTITUTE(UPPER($AA$3:$AC$20&amp;""),"⌢",""),"⌣",""),"⌵",""),"－",""),"-","")," ",""),"　","")="DP"&amp;UPPER($E32&amp;"")))*2+SUMPRODUCT(--(SUBSTITUTE(SUBSTITUTE(SUBSTITUTE(SUBSTITUTE(SUBSTITUTE(SUBSTITUTE(SUBSTITUTE(UPPER($AA$3:$AC$20&amp;""),"⌢",""),"⌣",""),"⌵",""),"－",""),"-","")," ",""),"　","")=UPPER($E32&amp;"")&amp;"TP"))*3+SUMPRODUCT(--(SUBSTITUTE(SUBSTITUTE(SUBSTITUTE(SUBSTITUTE(SUBSTITUTE(SUBSTITUTE(SUBSTITUTE(UPPER($AA$3:$AC$20&amp;""),"⌢",""),"⌣",""),"⌵",""),"－",""),"-","")," ",""),"　","")="TP"&amp;UPPER($E32&amp;"")))*3+SUMPRODUCT(--(SUBSTITUTE(SUBSTITUTE(SUBSTITUTE(SUBSTITUTE(SUBSTITUTE(SUBSTITUTE(SUBSTITUTE(UPPER($AE$3:$AG$20&amp;""),"⌢",""),"⌣",""),"⌵",""),"－",""),"-","")," ",""),"　","")=UPPER($E32&amp;"")))+SUMPRODUCT(--(SUBSTITUTE(SUBSTITUTE(SUBSTITUTE(SUBSTITUTE(SUBSTITUTE(SUBSTITUTE(SUBSTITUTE(UPPER($AE$3:$AG$20&amp;""),"⌢",""),"⌣",""),"⌵",""),"－",""),"-","")," ",""),"　","")=UPPER($E32&amp;"")&amp;"DP"))*2+SUMPRODUCT(--(SUBSTITUTE(SUBSTITUTE(SUBSTITUTE(SUBSTITUTE(SUBSTITUTE(SUBSTITUTE(SUBSTITUTE(UPPER($AE$3:$AG$20&amp;""),"⌢",""),"⌣",""),"⌵",""),"－",""),"-","")," ",""),"　","")="DP"&amp;UPPER($E32&amp;"")))*2+SUMPRODUCT(--(SUBSTITUTE(SUBSTITUTE(SUBSTITUTE(SUBSTITUTE(SUBSTITUTE(SUBSTITUTE(SUBSTITUTE(UPPER($AE$3:$AG$20&amp;""),"⌢",""),"⌣",""),"⌵",""),"－",""),"-","")," ",""),"　","")=UPPER($E32&amp;"")&amp;"TP"))*3+SUMPRODUCT(--(SUBSTITUTE(SUBSTITUTE(SUBSTITUTE(SUBSTITUTE(SUBSTITUTE(SUBSTITUTE(SUBSTITUTE(UPPER($AE$3:$AG$20&amp;""),"⌢",""),"⌣",""),"⌵",""),"－",""),"-","")," ",""),"　","")="TP"&amp;UPPER($E32&amp;"")))*3)</f>
        <v>1</v>
      </c>
      <c r="B32" s="58"/>
      <c r="C32" s="58"/>
      <c r="D32" s="274">
        <v>4</v>
      </c>
      <c r="E32" s="166" t="s">
        <v>205</v>
      </c>
      <c r="F32" s="169" t="s">
        <v>130</v>
      </c>
      <c r="G32" s="175" t="inlineStr">
        <is>
          <t>R －</t>
        </is>
      </c>
      <c r="H32" s="176" t="inlineStr">
        <is>
          <t>28 ⌵</t>
        </is>
      </c>
      <c r="I32" s="77"/>
      <c r="J32" s="8"/>
      <c r="K32" s="175"/>
      <c r="L32" s="176" t="inlineStr">
        <is>
          <t>R ⌵</t>
        </is>
      </c>
      <c r="M32" s="77"/>
      <c r="N32" s="8"/>
      <c r="O32" s="175"/>
      <c r="P32" s="176"/>
      <c r="Q32" s="77"/>
      <c r="R32" s="8"/>
      <c r="S32" s="175"/>
      <c r="T32" s="176"/>
      <c r="U32" s="77"/>
      <c r="V32" s="8"/>
      <c r="W32" s="175"/>
      <c r="X32" s="176"/>
      <c r="Y32" s="77"/>
      <c r="Z32" s="8"/>
      <c r="AA32" s="175"/>
      <c r="AB32" s="176"/>
      <c r="AC32" s="77"/>
      <c r="AD32" s="8"/>
      <c r="AE32" s="176"/>
      <c r="AF32" s="176"/>
      <c r="AG32" s="77"/>
      <c r="AH32" s="8"/>
      <c r="AI32" s="44">
        <f t="shared" si="20"/>
        <v>3</v>
      </c>
      <c r="AJ32" s="44">
        <f>SUMPRODUCT(--(SUBSTITUTE(SUBSTITUTE(SUBSTITUTE(SUBSTITUTE(SUBSTITUTE(SUBSTITUTE(SUBSTITUTE(UPPER(G32:AG32&amp;""),"⌢",""),"⌣",""),"⌵",""),"－",""),"-","")," ",""),"　","")="R"))+SUMPRODUCT(--(SUBSTITUTE(SUBSTITUTE(SUBSTITUTE(SUBSTITUTE(SUBSTITUTE(SUBSTITUTE(SUBSTITUTE(UPPER(G32:AG32&amp;""),"⌢",""),"⌣",""),"⌵",""),"－",""),"-","")," ",""),"　","")="HR"))*2</f>
        <v>2</v>
      </c>
      <c r="AK32" s="44">
        <f t="shared" si="22"/>
        <v>0</v>
      </c>
      <c r="AL32" s="44">
        <f>$A32</f>
        <v>1</v>
      </c>
      <c r="AM32" s="66"/>
      <c r="AO32" s="52"/>
      <c r="AP32" s="52"/>
      <c r="AQ32" s="73"/>
      <c r="AR32" s="73"/>
      <c r="AS32" s="73"/>
      <c r="AT32" s="73"/>
    </row>
    <row r="33" spans="1:46" ht="15" customHeight="1">
      <c r="A33" s="58">
        <f>IF($E33="",0,SUMPRODUCT(--(SUBSTITUTE(SUBSTITUTE(SUBSTITUTE(SUBSTITUTE(SUBSTITUTE(SUBSTITUTE(SUBSTITUTE(UPPER($G$3:$I$20&amp;""),"⌢",""),"⌣",""),"⌵",""),"－",""),"-","")," ",""),"　","")=UPPER($E33&amp;"")))+SUMPRODUCT(--(SUBSTITUTE(SUBSTITUTE(SUBSTITUTE(SUBSTITUTE(SUBSTITUTE(SUBSTITUTE(SUBSTITUTE(UPPER($G$3:$I$20&amp;""),"⌢",""),"⌣",""),"⌵",""),"－",""),"-","")," ",""),"　","")=UPPER($E33&amp;"")&amp;"DP"))*2+SUMPRODUCT(--(SUBSTITUTE(SUBSTITUTE(SUBSTITUTE(SUBSTITUTE(SUBSTITUTE(SUBSTITUTE(SUBSTITUTE(UPPER($G$3:$I$20&amp;""),"⌢",""),"⌣",""),"⌵",""),"－",""),"-","")," ",""),"　","")="DP"&amp;UPPER($E33&amp;"")))*2+SUMPRODUCT(--(SUBSTITUTE(SUBSTITUTE(SUBSTITUTE(SUBSTITUTE(SUBSTITUTE(SUBSTITUTE(SUBSTITUTE(UPPER($G$3:$I$20&amp;""),"⌢",""),"⌣",""),"⌵",""),"－",""),"-","")," ",""),"　","")=UPPER($E33&amp;"")&amp;"TP"))*3+SUMPRODUCT(--(SUBSTITUTE(SUBSTITUTE(SUBSTITUTE(SUBSTITUTE(SUBSTITUTE(SUBSTITUTE(SUBSTITUTE(UPPER($G$3:$I$20&amp;""),"⌢",""),"⌣",""),"⌵",""),"－",""),"-","")," ",""),"　","")="TP"&amp;UPPER($E33&amp;"")))*3+SUMPRODUCT(--(SUBSTITUTE(SUBSTITUTE(SUBSTITUTE(SUBSTITUTE(SUBSTITUTE(SUBSTITUTE(SUBSTITUTE(UPPER($K$3:$M$20&amp;""),"⌢",""),"⌣",""),"⌵",""),"－",""),"-","")," ",""),"　","")=UPPER($E33&amp;"")))+SUMPRODUCT(--(SUBSTITUTE(SUBSTITUTE(SUBSTITUTE(SUBSTITUTE(SUBSTITUTE(SUBSTITUTE(SUBSTITUTE(UPPER($K$3:$M$20&amp;""),"⌢",""),"⌣",""),"⌵",""),"－",""),"-","")," ",""),"　","")=UPPER($E33&amp;"")&amp;"DP"))*2+SUMPRODUCT(--(SUBSTITUTE(SUBSTITUTE(SUBSTITUTE(SUBSTITUTE(SUBSTITUTE(SUBSTITUTE(SUBSTITUTE(UPPER($K$3:$M$20&amp;""),"⌢",""),"⌣",""),"⌵",""),"－",""),"-","")," ",""),"　","")="DP"&amp;UPPER($E33&amp;"")))*2+SUMPRODUCT(--(SUBSTITUTE(SUBSTITUTE(SUBSTITUTE(SUBSTITUTE(SUBSTITUTE(SUBSTITUTE(SUBSTITUTE(UPPER($K$3:$M$20&amp;""),"⌢",""),"⌣",""),"⌵",""),"－",""),"-","")," ",""),"　","")=UPPER($E33&amp;"")&amp;"TP"))*3+SUMPRODUCT(--(SUBSTITUTE(SUBSTITUTE(SUBSTITUTE(SUBSTITUTE(SUBSTITUTE(SUBSTITUTE(SUBSTITUTE(UPPER($K$3:$M$20&amp;""),"⌢",""),"⌣",""),"⌵",""),"－",""),"-","")," ",""),"　","")="TP"&amp;UPPER($E33&amp;"")))*3+SUMPRODUCT(--(SUBSTITUTE(SUBSTITUTE(SUBSTITUTE(SUBSTITUTE(SUBSTITUTE(SUBSTITUTE(SUBSTITUTE(UPPER($O$3:$Q$20&amp;""),"⌢",""),"⌣",""),"⌵",""),"－",""),"-","")," ",""),"　","")=UPPER($E33&amp;"")))+SUMPRODUCT(--(SUBSTITUTE(SUBSTITUTE(SUBSTITUTE(SUBSTITUTE(SUBSTITUTE(SUBSTITUTE(SUBSTITUTE(UPPER($O$3:$Q$20&amp;""),"⌢",""),"⌣",""),"⌵",""),"－",""),"-","")," ",""),"　","")=UPPER($E33&amp;"")&amp;"DP"))*2+SUMPRODUCT(--(SUBSTITUTE(SUBSTITUTE(SUBSTITUTE(SUBSTITUTE(SUBSTITUTE(SUBSTITUTE(SUBSTITUTE(UPPER($O$3:$Q$20&amp;""),"⌢",""),"⌣",""),"⌵",""),"－",""),"-","")," ",""),"　","")="DP"&amp;UPPER($E33&amp;"")))*2+SUMPRODUCT(--(SUBSTITUTE(SUBSTITUTE(SUBSTITUTE(SUBSTITUTE(SUBSTITUTE(SUBSTITUTE(SUBSTITUTE(UPPER($O$3:$Q$20&amp;""),"⌢",""),"⌣",""),"⌵",""),"－",""),"-","")," ",""),"　","")=UPPER($E33&amp;"")&amp;"TP"))*3+SUMPRODUCT(--(SUBSTITUTE(SUBSTITUTE(SUBSTITUTE(SUBSTITUTE(SUBSTITUTE(SUBSTITUTE(SUBSTITUTE(UPPER($O$3:$Q$20&amp;""),"⌢",""),"⌣",""),"⌵",""),"－",""),"-","")," ",""),"　","")="TP"&amp;UPPER($E33&amp;"")))*3+SUMPRODUCT(--(SUBSTITUTE(SUBSTITUTE(SUBSTITUTE(SUBSTITUTE(SUBSTITUTE(SUBSTITUTE(SUBSTITUTE(UPPER($S$3:$U$20&amp;""),"⌢",""),"⌣",""),"⌵",""),"－",""),"-","")," ",""),"　","")=UPPER($E33&amp;"")))+SUMPRODUCT(--(SUBSTITUTE(SUBSTITUTE(SUBSTITUTE(SUBSTITUTE(SUBSTITUTE(SUBSTITUTE(SUBSTITUTE(UPPER($S$3:$U$20&amp;""),"⌢",""),"⌣",""),"⌵",""),"－",""),"-","")," ",""),"　","")=UPPER($E33&amp;"")&amp;"DP"))*2+SUMPRODUCT(--(SUBSTITUTE(SUBSTITUTE(SUBSTITUTE(SUBSTITUTE(SUBSTITUTE(SUBSTITUTE(SUBSTITUTE(UPPER($S$3:$U$20&amp;""),"⌢",""),"⌣",""),"⌵",""),"－",""),"-","")," ",""),"　","")="DP"&amp;UPPER($E33&amp;"")))*2+SUMPRODUCT(--(SUBSTITUTE(SUBSTITUTE(SUBSTITUTE(SUBSTITUTE(SUBSTITUTE(SUBSTITUTE(SUBSTITUTE(UPPER($S$3:$U$20&amp;""),"⌢",""),"⌣",""),"⌵",""),"－",""),"-","")," ",""),"　","")=UPPER($E33&amp;"")&amp;"TP"))*3+SUMPRODUCT(--(SUBSTITUTE(SUBSTITUTE(SUBSTITUTE(SUBSTITUTE(SUBSTITUTE(SUBSTITUTE(SUBSTITUTE(UPPER($S$3:$U$20&amp;""),"⌢",""),"⌣",""),"⌵",""),"－",""),"-","")," ",""),"　","")="TP"&amp;UPPER($E33&amp;"")))*3+SUMPRODUCT(--(SUBSTITUTE(SUBSTITUTE(SUBSTITUTE(SUBSTITUTE(SUBSTITUTE(SUBSTITUTE(SUBSTITUTE(UPPER($W$3:$Y$20&amp;""),"⌢",""),"⌣",""),"⌵",""),"－",""),"-","")," ",""),"　","")=UPPER($E33&amp;"")))+SUMPRODUCT(--(SUBSTITUTE(SUBSTITUTE(SUBSTITUTE(SUBSTITUTE(SUBSTITUTE(SUBSTITUTE(SUBSTITUTE(UPPER($W$3:$Y$20&amp;""),"⌢",""),"⌣",""),"⌵",""),"－",""),"-","")," ",""),"　","")=UPPER($E33&amp;"")&amp;"DP"))*2+SUMPRODUCT(--(SUBSTITUTE(SUBSTITUTE(SUBSTITUTE(SUBSTITUTE(SUBSTITUTE(SUBSTITUTE(SUBSTITUTE(UPPER($W$3:$Y$20&amp;""),"⌢",""),"⌣",""),"⌵",""),"－",""),"-","")," ",""),"　","")="DP"&amp;UPPER($E33&amp;"")))*2+SUMPRODUCT(--(SUBSTITUTE(SUBSTITUTE(SUBSTITUTE(SUBSTITUTE(SUBSTITUTE(SUBSTITUTE(SUBSTITUTE(UPPER($W$3:$Y$20&amp;""),"⌢",""),"⌣",""),"⌵",""),"－",""),"-","")," ",""),"　","")=UPPER($E33&amp;"")&amp;"TP"))*3+SUMPRODUCT(--(SUBSTITUTE(SUBSTITUTE(SUBSTITUTE(SUBSTITUTE(SUBSTITUTE(SUBSTITUTE(SUBSTITUTE(UPPER($W$3:$Y$20&amp;""),"⌢",""),"⌣",""),"⌵",""),"－",""),"-","")," ",""),"　","")="TP"&amp;UPPER($E33&amp;"")))*3+SUMPRODUCT(--(SUBSTITUTE(SUBSTITUTE(SUBSTITUTE(SUBSTITUTE(SUBSTITUTE(SUBSTITUTE(SUBSTITUTE(UPPER($AA$3:$AC$20&amp;""),"⌢",""),"⌣",""),"⌵",""),"－",""),"-","")," ",""),"　","")=UPPER($E33&amp;"")))+SUMPRODUCT(--(SUBSTITUTE(SUBSTITUTE(SUBSTITUTE(SUBSTITUTE(SUBSTITUTE(SUBSTITUTE(SUBSTITUTE(UPPER($AA$3:$AC$20&amp;""),"⌢",""),"⌣",""),"⌵",""),"－",""),"-","")," ",""),"　","")=UPPER($E33&amp;"")&amp;"DP"))*2+SUMPRODUCT(--(SUBSTITUTE(SUBSTITUTE(SUBSTITUTE(SUBSTITUTE(SUBSTITUTE(SUBSTITUTE(SUBSTITUTE(UPPER($AA$3:$AC$20&amp;""),"⌢",""),"⌣",""),"⌵",""),"－",""),"-","")," ",""),"　","")="DP"&amp;UPPER($E33&amp;"")))*2+SUMPRODUCT(--(SUBSTITUTE(SUBSTITUTE(SUBSTITUTE(SUBSTITUTE(SUBSTITUTE(SUBSTITUTE(SUBSTITUTE(UPPER($AA$3:$AC$20&amp;""),"⌢",""),"⌣",""),"⌵",""),"－",""),"-","")," ",""),"　","")=UPPER($E33&amp;"")&amp;"TP"))*3+SUMPRODUCT(--(SUBSTITUTE(SUBSTITUTE(SUBSTITUTE(SUBSTITUTE(SUBSTITUTE(SUBSTITUTE(SUBSTITUTE(UPPER($AA$3:$AC$20&amp;""),"⌢",""),"⌣",""),"⌵",""),"－",""),"-","")," ",""),"　","")="TP"&amp;UPPER($E33&amp;"")))*3+SUMPRODUCT(--(SUBSTITUTE(SUBSTITUTE(SUBSTITUTE(SUBSTITUTE(SUBSTITUTE(SUBSTITUTE(SUBSTITUTE(UPPER($AE$3:$AG$20&amp;""),"⌢",""),"⌣",""),"⌵",""),"－",""),"-","")," ",""),"　","")=UPPER($E33&amp;"")))+SUMPRODUCT(--(SUBSTITUTE(SUBSTITUTE(SUBSTITUTE(SUBSTITUTE(SUBSTITUTE(SUBSTITUTE(SUBSTITUTE(UPPER($AE$3:$AG$20&amp;""),"⌢",""),"⌣",""),"⌵",""),"－",""),"-","")," ",""),"　","")=UPPER($E33&amp;"")&amp;"DP"))*2+SUMPRODUCT(--(SUBSTITUTE(SUBSTITUTE(SUBSTITUTE(SUBSTITUTE(SUBSTITUTE(SUBSTITUTE(SUBSTITUTE(UPPER($AE$3:$AG$20&amp;""),"⌢",""),"⌣",""),"⌵",""),"－",""),"-","")," ",""),"　","")="DP"&amp;UPPER($E33&amp;"")))*2+SUMPRODUCT(--(SUBSTITUTE(SUBSTITUTE(SUBSTITUTE(SUBSTITUTE(SUBSTITUTE(SUBSTITUTE(SUBSTITUTE(UPPER($AE$3:$AG$20&amp;""),"⌢",""),"⌣",""),"⌵",""),"－",""),"-","")," ",""),"　","")=UPPER($E33&amp;"")&amp;"TP"))*3+SUMPRODUCT(--(SUBSTITUTE(SUBSTITUTE(SUBSTITUTE(SUBSTITUTE(SUBSTITUTE(SUBSTITUTE(SUBSTITUTE(UPPER($AE$3:$AG$20&amp;""),"⌢",""),"⌣",""),"⌵",""),"－",""),"-","")," ",""),"　","")="TP"&amp;UPPER($E33&amp;"")))*3)</f>
        <v>2</v>
      </c>
      <c r="B33" s="58"/>
      <c r="C33" s="58"/>
      <c r="D33" s="275"/>
      <c r="E33" s="166" t="s">
        <v>209</v>
      </c>
      <c r="F33" s="169" t="s">
        <v>129</v>
      </c>
      <c r="G33" s="170"/>
      <c r="H33" s="171"/>
      <c r="I33" s="75"/>
      <c r="J33" s="8"/>
      <c r="K33" s="170"/>
      <c r="L33" s="171"/>
      <c r="M33" s="75"/>
      <c r="N33" s="8"/>
      <c r="O33" s="170"/>
      <c r="P33" s="171" t="s">
        <v>204</v>
      </c>
      <c r="Q33" s="75"/>
      <c r="R33" s="8"/>
      <c r="S33" s="170"/>
      <c r="T33" s="171" t="s">
        <v>204</v>
      </c>
      <c r="U33" s="75" t="inlineStr">
        <is>
          <t>28 ⌣</t>
        </is>
      </c>
      <c r="V33" s="8"/>
      <c r="W33" s="170"/>
      <c r="X33" s="171"/>
      <c r="Y33" s="75"/>
      <c r="Z33" s="8"/>
      <c r="AA33" s="170"/>
      <c r="AB33" s="171"/>
      <c r="AC33" s="75"/>
      <c r="AD33" s="8"/>
      <c r="AE33" s="171"/>
      <c r="AF33" s="171"/>
      <c r="AG33" s="75"/>
      <c r="AH33" s="8"/>
      <c r="AI33" s="44">
        <f t="shared" si="20"/>
        <v>3</v>
      </c>
      <c r="AJ33" s="44">
        <f>SUMPRODUCT(--(SUBSTITUTE(SUBSTITUTE(SUBSTITUTE(SUBSTITUTE(SUBSTITUTE(SUBSTITUTE(SUBSTITUTE(UPPER(G33:AG33&amp;""),"⌢",""),"⌣",""),"⌵",""),"－",""),"-","")," ",""),"　","")="R"))+SUMPRODUCT(--(SUBSTITUTE(SUBSTITUTE(SUBSTITUTE(SUBSTITUTE(SUBSTITUTE(SUBSTITUTE(SUBSTITUTE(UPPER(G33:AG33&amp;""),"⌢",""),"⌣",""),"⌵",""),"－",""),"-","")," ",""),"　","")="HR"))*2</f>
        <v>0</v>
      </c>
      <c r="AK33" s="44">
        <f t="shared" si="22"/>
        <v>2</v>
      </c>
      <c r="AL33" s="44">
        <f>$A33</f>
        <v>2</v>
      </c>
      <c r="AM33" s="68"/>
      <c r="AO33" s="73"/>
      <c r="AP33" s="52"/>
      <c r="AQ33" s="73"/>
      <c r="AR33" s="73"/>
      <c r="AS33" s="73"/>
      <c r="AT33" s="73"/>
    </row>
    <row r="34" spans="1:46" ht="15" customHeight="1" thickBot="1">
      <c r="A34" s="58">
        <f>IF($E34="",0,SUMPRODUCT(--(SUBSTITUTE(SUBSTITUTE(SUBSTITUTE(SUBSTITUTE(SUBSTITUTE(SUBSTITUTE(SUBSTITUTE(UPPER($G$3:$I$20&amp;""),"⌢",""),"⌣",""),"⌵",""),"－",""),"-","")," ",""),"　","")=UPPER($E34&amp;"")))+SUMPRODUCT(--(SUBSTITUTE(SUBSTITUTE(SUBSTITUTE(SUBSTITUTE(SUBSTITUTE(SUBSTITUTE(SUBSTITUTE(UPPER($G$3:$I$20&amp;""),"⌢",""),"⌣",""),"⌵",""),"－",""),"-","")," ",""),"　","")=UPPER($E34&amp;"")&amp;"DP"))*2+SUMPRODUCT(--(SUBSTITUTE(SUBSTITUTE(SUBSTITUTE(SUBSTITUTE(SUBSTITUTE(SUBSTITUTE(SUBSTITUTE(UPPER($G$3:$I$20&amp;""),"⌢",""),"⌣",""),"⌵",""),"－",""),"-","")," ",""),"　","")="DP"&amp;UPPER($E34&amp;"")))*2+SUMPRODUCT(--(SUBSTITUTE(SUBSTITUTE(SUBSTITUTE(SUBSTITUTE(SUBSTITUTE(SUBSTITUTE(SUBSTITUTE(UPPER($G$3:$I$20&amp;""),"⌢",""),"⌣",""),"⌵",""),"－",""),"-","")," ",""),"　","")=UPPER($E34&amp;"")&amp;"TP"))*3+SUMPRODUCT(--(SUBSTITUTE(SUBSTITUTE(SUBSTITUTE(SUBSTITUTE(SUBSTITUTE(SUBSTITUTE(SUBSTITUTE(UPPER($G$3:$I$20&amp;""),"⌢",""),"⌣",""),"⌵",""),"－",""),"-","")," ",""),"　","")="TP"&amp;UPPER($E34&amp;"")))*3+SUMPRODUCT(--(SUBSTITUTE(SUBSTITUTE(SUBSTITUTE(SUBSTITUTE(SUBSTITUTE(SUBSTITUTE(SUBSTITUTE(UPPER($K$3:$M$20&amp;""),"⌢",""),"⌣",""),"⌵",""),"－",""),"-","")," ",""),"　","")=UPPER($E34&amp;"")))+SUMPRODUCT(--(SUBSTITUTE(SUBSTITUTE(SUBSTITUTE(SUBSTITUTE(SUBSTITUTE(SUBSTITUTE(SUBSTITUTE(UPPER($K$3:$M$20&amp;""),"⌢",""),"⌣",""),"⌵",""),"－",""),"-","")," ",""),"　","")=UPPER($E34&amp;"")&amp;"DP"))*2+SUMPRODUCT(--(SUBSTITUTE(SUBSTITUTE(SUBSTITUTE(SUBSTITUTE(SUBSTITUTE(SUBSTITUTE(SUBSTITUTE(UPPER($K$3:$M$20&amp;""),"⌢",""),"⌣",""),"⌵",""),"－",""),"-","")," ",""),"　","")="DP"&amp;UPPER($E34&amp;"")))*2+SUMPRODUCT(--(SUBSTITUTE(SUBSTITUTE(SUBSTITUTE(SUBSTITUTE(SUBSTITUTE(SUBSTITUTE(SUBSTITUTE(UPPER($K$3:$M$20&amp;""),"⌢",""),"⌣",""),"⌵",""),"－",""),"-","")," ",""),"　","")=UPPER($E34&amp;"")&amp;"TP"))*3+SUMPRODUCT(--(SUBSTITUTE(SUBSTITUTE(SUBSTITUTE(SUBSTITUTE(SUBSTITUTE(SUBSTITUTE(SUBSTITUTE(UPPER($K$3:$M$20&amp;""),"⌢",""),"⌣",""),"⌵",""),"－",""),"-","")," ",""),"　","")="TP"&amp;UPPER($E34&amp;"")))*3+SUMPRODUCT(--(SUBSTITUTE(SUBSTITUTE(SUBSTITUTE(SUBSTITUTE(SUBSTITUTE(SUBSTITUTE(SUBSTITUTE(UPPER($O$3:$Q$20&amp;""),"⌢",""),"⌣",""),"⌵",""),"－",""),"-","")," ",""),"　","")=UPPER($E34&amp;"")))+SUMPRODUCT(--(SUBSTITUTE(SUBSTITUTE(SUBSTITUTE(SUBSTITUTE(SUBSTITUTE(SUBSTITUTE(SUBSTITUTE(UPPER($O$3:$Q$20&amp;""),"⌢",""),"⌣",""),"⌵",""),"－",""),"-","")," ",""),"　","")=UPPER($E34&amp;"")&amp;"DP"))*2+SUMPRODUCT(--(SUBSTITUTE(SUBSTITUTE(SUBSTITUTE(SUBSTITUTE(SUBSTITUTE(SUBSTITUTE(SUBSTITUTE(UPPER($O$3:$Q$20&amp;""),"⌢",""),"⌣",""),"⌵",""),"－",""),"-","")," ",""),"　","")="DP"&amp;UPPER($E34&amp;"")))*2+SUMPRODUCT(--(SUBSTITUTE(SUBSTITUTE(SUBSTITUTE(SUBSTITUTE(SUBSTITUTE(SUBSTITUTE(SUBSTITUTE(UPPER($O$3:$Q$20&amp;""),"⌢",""),"⌣",""),"⌵",""),"－",""),"-","")," ",""),"　","")=UPPER($E34&amp;"")&amp;"TP"))*3+SUMPRODUCT(--(SUBSTITUTE(SUBSTITUTE(SUBSTITUTE(SUBSTITUTE(SUBSTITUTE(SUBSTITUTE(SUBSTITUTE(UPPER($O$3:$Q$20&amp;""),"⌢",""),"⌣",""),"⌵",""),"－",""),"-","")," ",""),"　","")="TP"&amp;UPPER($E34&amp;"")))*3+SUMPRODUCT(--(SUBSTITUTE(SUBSTITUTE(SUBSTITUTE(SUBSTITUTE(SUBSTITUTE(SUBSTITUTE(SUBSTITUTE(UPPER($S$3:$U$20&amp;""),"⌢",""),"⌣",""),"⌵",""),"－",""),"-","")," ",""),"　","")=UPPER($E34&amp;"")))+SUMPRODUCT(--(SUBSTITUTE(SUBSTITUTE(SUBSTITUTE(SUBSTITUTE(SUBSTITUTE(SUBSTITUTE(SUBSTITUTE(UPPER($S$3:$U$20&amp;""),"⌢",""),"⌣",""),"⌵",""),"－",""),"-","")," ",""),"　","")=UPPER($E34&amp;"")&amp;"DP"))*2+SUMPRODUCT(--(SUBSTITUTE(SUBSTITUTE(SUBSTITUTE(SUBSTITUTE(SUBSTITUTE(SUBSTITUTE(SUBSTITUTE(UPPER($S$3:$U$20&amp;""),"⌢",""),"⌣",""),"⌵",""),"－",""),"-","")," ",""),"　","")="DP"&amp;UPPER($E34&amp;"")))*2+SUMPRODUCT(--(SUBSTITUTE(SUBSTITUTE(SUBSTITUTE(SUBSTITUTE(SUBSTITUTE(SUBSTITUTE(SUBSTITUTE(UPPER($S$3:$U$20&amp;""),"⌢",""),"⌣",""),"⌵",""),"－",""),"-","")," ",""),"　","")=UPPER($E34&amp;"")&amp;"TP"))*3+SUMPRODUCT(--(SUBSTITUTE(SUBSTITUTE(SUBSTITUTE(SUBSTITUTE(SUBSTITUTE(SUBSTITUTE(SUBSTITUTE(UPPER($S$3:$U$20&amp;""),"⌢",""),"⌣",""),"⌵",""),"－",""),"-","")," ",""),"　","")="TP"&amp;UPPER($E34&amp;"")))*3+SUMPRODUCT(--(SUBSTITUTE(SUBSTITUTE(SUBSTITUTE(SUBSTITUTE(SUBSTITUTE(SUBSTITUTE(SUBSTITUTE(UPPER($W$3:$Y$20&amp;""),"⌢",""),"⌣",""),"⌵",""),"－",""),"-","")," ",""),"　","")=UPPER($E34&amp;"")))+SUMPRODUCT(--(SUBSTITUTE(SUBSTITUTE(SUBSTITUTE(SUBSTITUTE(SUBSTITUTE(SUBSTITUTE(SUBSTITUTE(UPPER($W$3:$Y$20&amp;""),"⌢",""),"⌣",""),"⌵",""),"－",""),"-","")," ",""),"　","")=UPPER($E34&amp;"")&amp;"DP"))*2+SUMPRODUCT(--(SUBSTITUTE(SUBSTITUTE(SUBSTITUTE(SUBSTITUTE(SUBSTITUTE(SUBSTITUTE(SUBSTITUTE(UPPER($W$3:$Y$20&amp;""),"⌢",""),"⌣",""),"⌵",""),"－",""),"-","")," ",""),"　","")="DP"&amp;UPPER($E34&amp;"")))*2+SUMPRODUCT(--(SUBSTITUTE(SUBSTITUTE(SUBSTITUTE(SUBSTITUTE(SUBSTITUTE(SUBSTITUTE(SUBSTITUTE(UPPER($W$3:$Y$20&amp;""),"⌢",""),"⌣",""),"⌵",""),"－",""),"-","")," ",""),"　","")=UPPER($E34&amp;"")&amp;"TP"))*3+SUMPRODUCT(--(SUBSTITUTE(SUBSTITUTE(SUBSTITUTE(SUBSTITUTE(SUBSTITUTE(SUBSTITUTE(SUBSTITUTE(UPPER($W$3:$Y$20&amp;""),"⌢",""),"⌣",""),"⌵",""),"－",""),"-","")," ",""),"　","")="TP"&amp;UPPER($E34&amp;"")))*3+SUMPRODUCT(--(SUBSTITUTE(SUBSTITUTE(SUBSTITUTE(SUBSTITUTE(SUBSTITUTE(SUBSTITUTE(SUBSTITUTE(UPPER($AA$3:$AC$20&amp;""),"⌢",""),"⌣",""),"⌵",""),"－",""),"-","")," ",""),"　","")=UPPER($E34&amp;"")))+SUMPRODUCT(--(SUBSTITUTE(SUBSTITUTE(SUBSTITUTE(SUBSTITUTE(SUBSTITUTE(SUBSTITUTE(SUBSTITUTE(UPPER($AA$3:$AC$20&amp;""),"⌢",""),"⌣",""),"⌵",""),"－",""),"-","")," ",""),"　","")=UPPER($E34&amp;"")&amp;"DP"))*2+SUMPRODUCT(--(SUBSTITUTE(SUBSTITUTE(SUBSTITUTE(SUBSTITUTE(SUBSTITUTE(SUBSTITUTE(SUBSTITUTE(UPPER($AA$3:$AC$20&amp;""),"⌢",""),"⌣",""),"⌵",""),"－",""),"-","")," ",""),"　","")="DP"&amp;UPPER($E34&amp;"")))*2+SUMPRODUCT(--(SUBSTITUTE(SUBSTITUTE(SUBSTITUTE(SUBSTITUTE(SUBSTITUTE(SUBSTITUTE(SUBSTITUTE(UPPER($AA$3:$AC$20&amp;""),"⌢",""),"⌣",""),"⌵",""),"－",""),"-","")," ",""),"　","")=UPPER($E34&amp;"")&amp;"TP"))*3+SUMPRODUCT(--(SUBSTITUTE(SUBSTITUTE(SUBSTITUTE(SUBSTITUTE(SUBSTITUTE(SUBSTITUTE(SUBSTITUTE(UPPER($AA$3:$AC$20&amp;""),"⌢",""),"⌣",""),"⌵",""),"－",""),"-","")," ",""),"　","")="TP"&amp;UPPER($E34&amp;"")))*3+SUMPRODUCT(--(SUBSTITUTE(SUBSTITUTE(SUBSTITUTE(SUBSTITUTE(SUBSTITUTE(SUBSTITUTE(SUBSTITUTE(UPPER($AE$3:$AG$20&amp;""),"⌢",""),"⌣",""),"⌵",""),"－",""),"-","")," ",""),"　","")=UPPER($E34&amp;"")))+SUMPRODUCT(--(SUBSTITUTE(SUBSTITUTE(SUBSTITUTE(SUBSTITUTE(SUBSTITUTE(SUBSTITUTE(SUBSTITUTE(UPPER($AE$3:$AG$20&amp;""),"⌢",""),"⌣",""),"⌵",""),"－",""),"-","")," ",""),"　","")=UPPER($E34&amp;"")&amp;"DP"))*2+SUMPRODUCT(--(SUBSTITUTE(SUBSTITUTE(SUBSTITUTE(SUBSTITUTE(SUBSTITUTE(SUBSTITUTE(SUBSTITUTE(UPPER($AE$3:$AG$20&amp;""),"⌢",""),"⌣",""),"⌵",""),"－",""),"-","")," ",""),"　","")="DP"&amp;UPPER($E34&amp;"")))*2+SUMPRODUCT(--(SUBSTITUTE(SUBSTITUTE(SUBSTITUTE(SUBSTITUTE(SUBSTITUTE(SUBSTITUTE(SUBSTITUTE(UPPER($AE$3:$AG$20&amp;""),"⌢",""),"⌣",""),"⌵",""),"－",""),"-","")," ",""),"　","")=UPPER($E34&amp;"")&amp;"TP"))*3+SUMPRODUCT(--(SUBSTITUTE(SUBSTITUTE(SUBSTITUTE(SUBSTITUTE(SUBSTITUTE(SUBSTITUTE(SUBSTITUTE(UPPER($AE$3:$AG$20&amp;""),"⌢",""),"⌣",""),"⌵",""),"－",""),"-","")," ",""),"　","")="TP"&amp;UPPER($E34&amp;"")))*3)</f>
        <v>0</v>
      </c>
      <c r="B34" s="58"/>
      <c r="C34" s="58"/>
      <c r="D34" s="276"/>
      <c r="E34" s="166"/>
      <c r="F34" s="169"/>
      <c r="G34" s="172"/>
      <c r="H34" s="173"/>
      <c r="I34" s="76"/>
      <c r="J34" s="8"/>
      <c r="K34" s="172"/>
      <c r="L34" s="173"/>
      <c r="M34" s="76"/>
      <c r="N34" s="8"/>
      <c r="O34" s="172"/>
      <c r="P34" s="173"/>
      <c r="Q34" s="76"/>
      <c r="R34" s="8"/>
      <c r="S34" s="172"/>
      <c r="T34" s="173"/>
      <c r="U34" s="76"/>
      <c r="V34" s="8"/>
      <c r="W34" s="172"/>
      <c r="X34" s="173"/>
      <c r="Y34" s="76"/>
      <c r="Z34" s="8"/>
      <c r="AA34" s="172"/>
      <c r="AB34" s="173"/>
      <c r="AC34" s="76"/>
      <c r="AD34" s="8"/>
      <c r="AE34" s="173"/>
      <c r="AF34" s="173"/>
      <c r="AG34" s="76"/>
      <c r="AH34" s="8"/>
      <c r="AI34" s="44">
        <f t="shared" si="20"/>
        <v>0</v>
      </c>
      <c r="AJ34" s="44">
        <f>SUMPRODUCT(--(SUBSTITUTE(SUBSTITUTE(SUBSTITUTE(SUBSTITUTE(SUBSTITUTE(SUBSTITUTE(SUBSTITUTE(UPPER(G34:AG34&amp;""),"⌢",""),"⌣",""),"⌵",""),"－",""),"-","")," ",""),"　","")="R"))+SUMPRODUCT(--(SUBSTITUTE(SUBSTITUTE(SUBSTITUTE(SUBSTITUTE(SUBSTITUTE(SUBSTITUTE(SUBSTITUTE(UPPER(G34:AG34&amp;""),"⌢",""),"⌣",""),"⌵",""),"－",""),"-","")," ",""),"　","")="HR"))*2</f>
        <v>0</v>
      </c>
      <c r="AK34" s="44">
        <f t="shared" si="22"/>
        <v>0</v>
      </c>
      <c r="AL34" s="44">
        <f>$A34</f>
        <v>0</v>
      </c>
      <c r="AM34" s="71" t="s">
        <v>11</v>
      </c>
      <c r="AO34" s="73"/>
      <c r="AP34" s="52"/>
      <c r="AQ34" s="73"/>
      <c r="AR34" s="73"/>
      <c r="AS34" s="73"/>
      <c r="AT34" s="73"/>
    </row>
    <row r="35" spans="1:46" ht="15" customHeight="1">
      <c r="A35" s="58">
        <f>IF($E35="",0,SUMPRODUCT(--(SUBSTITUTE(SUBSTITUTE(SUBSTITUTE(SUBSTITUTE(SUBSTITUTE(SUBSTITUTE(SUBSTITUTE(UPPER($G$3:$I$20&amp;""),"⌢",""),"⌣",""),"⌵",""),"－",""),"-","")," ",""),"　","")=UPPER($E35&amp;"")))+SUMPRODUCT(--(SUBSTITUTE(SUBSTITUTE(SUBSTITUTE(SUBSTITUTE(SUBSTITUTE(SUBSTITUTE(SUBSTITUTE(UPPER($G$3:$I$20&amp;""),"⌢",""),"⌣",""),"⌵",""),"－",""),"-","")," ",""),"　","")=UPPER($E35&amp;"")&amp;"DP"))*2+SUMPRODUCT(--(SUBSTITUTE(SUBSTITUTE(SUBSTITUTE(SUBSTITUTE(SUBSTITUTE(SUBSTITUTE(SUBSTITUTE(UPPER($G$3:$I$20&amp;""),"⌢",""),"⌣",""),"⌵",""),"－",""),"-","")," ",""),"　","")="DP"&amp;UPPER($E35&amp;"")))*2+SUMPRODUCT(--(SUBSTITUTE(SUBSTITUTE(SUBSTITUTE(SUBSTITUTE(SUBSTITUTE(SUBSTITUTE(SUBSTITUTE(UPPER($G$3:$I$20&amp;""),"⌢",""),"⌣",""),"⌵",""),"－",""),"-","")," ",""),"　","")=UPPER($E35&amp;"")&amp;"TP"))*3+SUMPRODUCT(--(SUBSTITUTE(SUBSTITUTE(SUBSTITUTE(SUBSTITUTE(SUBSTITUTE(SUBSTITUTE(SUBSTITUTE(UPPER($G$3:$I$20&amp;""),"⌢",""),"⌣",""),"⌵",""),"－",""),"-","")," ",""),"　","")="TP"&amp;UPPER($E35&amp;"")))*3+SUMPRODUCT(--(SUBSTITUTE(SUBSTITUTE(SUBSTITUTE(SUBSTITUTE(SUBSTITUTE(SUBSTITUTE(SUBSTITUTE(UPPER($K$3:$M$20&amp;""),"⌢",""),"⌣",""),"⌵",""),"－",""),"-","")," ",""),"　","")=UPPER($E35&amp;"")))+SUMPRODUCT(--(SUBSTITUTE(SUBSTITUTE(SUBSTITUTE(SUBSTITUTE(SUBSTITUTE(SUBSTITUTE(SUBSTITUTE(UPPER($K$3:$M$20&amp;""),"⌢",""),"⌣",""),"⌵",""),"－",""),"-","")," ",""),"　","")=UPPER($E35&amp;"")&amp;"DP"))*2+SUMPRODUCT(--(SUBSTITUTE(SUBSTITUTE(SUBSTITUTE(SUBSTITUTE(SUBSTITUTE(SUBSTITUTE(SUBSTITUTE(UPPER($K$3:$M$20&amp;""),"⌢",""),"⌣",""),"⌵",""),"－",""),"-","")," ",""),"　","")="DP"&amp;UPPER($E35&amp;"")))*2+SUMPRODUCT(--(SUBSTITUTE(SUBSTITUTE(SUBSTITUTE(SUBSTITUTE(SUBSTITUTE(SUBSTITUTE(SUBSTITUTE(UPPER($K$3:$M$20&amp;""),"⌢",""),"⌣",""),"⌵",""),"－",""),"-","")," ",""),"　","")=UPPER($E35&amp;"")&amp;"TP"))*3+SUMPRODUCT(--(SUBSTITUTE(SUBSTITUTE(SUBSTITUTE(SUBSTITUTE(SUBSTITUTE(SUBSTITUTE(SUBSTITUTE(UPPER($K$3:$M$20&amp;""),"⌢",""),"⌣",""),"⌵",""),"－",""),"-","")," ",""),"　","")="TP"&amp;UPPER($E35&amp;"")))*3+SUMPRODUCT(--(SUBSTITUTE(SUBSTITUTE(SUBSTITUTE(SUBSTITUTE(SUBSTITUTE(SUBSTITUTE(SUBSTITUTE(UPPER($O$3:$Q$20&amp;""),"⌢",""),"⌣",""),"⌵",""),"－",""),"-","")," ",""),"　","")=UPPER($E35&amp;"")))+SUMPRODUCT(--(SUBSTITUTE(SUBSTITUTE(SUBSTITUTE(SUBSTITUTE(SUBSTITUTE(SUBSTITUTE(SUBSTITUTE(UPPER($O$3:$Q$20&amp;""),"⌢",""),"⌣",""),"⌵",""),"－",""),"-","")," ",""),"　","")=UPPER($E35&amp;"")&amp;"DP"))*2+SUMPRODUCT(--(SUBSTITUTE(SUBSTITUTE(SUBSTITUTE(SUBSTITUTE(SUBSTITUTE(SUBSTITUTE(SUBSTITUTE(UPPER($O$3:$Q$20&amp;""),"⌢",""),"⌣",""),"⌵",""),"－",""),"-","")," ",""),"　","")="DP"&amp;UPPER($E35&amp;"")))*2+SUMPRODUCT(--(SUBSTITUTE(SUBSTITUTE(SUBSTITUTE(SUBSTITUTE(SUBSTITUTE(SUBSTITUTE(SUBSTITUTE(UPPER($O$3:$Q$20&amp;""),"⌢",""),"⌣",""),"⌵",""),"－",""),"-","")," ",""),"　","")=UPPER($E35&amp;"")&amp;"TP"))*3+SUMPRODUCT(--(SUBSTITUTE(SUBSTITUTE(SUBSTITUTE(SUBSTITUTE(SUBSTITUTE(SUBSTITUTE(SUBSTITUTE(UPPER($O$3:$Q$20&amp;""),"⌢",""),"⌣",""),"⌵",""),"－",""),"-","")," ",""),"　","")="TP"&amp;UPPER($E35&amp;"")))*3+SUMPRODUCT(--(SUBSTITUTE(SUBSTITUTE(SUBSTITUTE(SUBSTITUTE(SUBSTITUTE(SUBSTITUTE(SUBSTITUTE(UPPER($S$3:$U$20&amp;""),"⌢",""),"⌣",""),"⌵",""),"－",""),"-","")," ",""),"　","")=UPPER($E35&amp;"")))+SUMPRODUCT(--(SUBSTITUTE(SUBSTITUTE(SUBSTITUTE(SUBSTITUTE(SUBSTITUTE(SUBSTITUTE(SUBSTITUTE(UPPER($S$3:$U$20&amp;""),"⌢",""),"⌣",""),"⌵",""),"－",""),"-","")," ",""),"　","")=UPPER($E35&amp;"")&amp;"DP"))*2+SUMPRODUCT(--(SUBSTITUTE(SUBSTITUTE(SUBSTITUTE(SUBSTITUTE(SUBSTITUTE(SUBSTITUTE(SUBSTITUTE(UPPER($S$3:$U$20&amp;""),"⌢",""),"⌣",""),"⌵",""),"－",""),"-","")," ",""),"　","")="DP"&amp;UPPER($E35&amp;"")))*2+SUMPRODUCT(--(SUBSTITUTE(SUBSTITUTE(SUBSTITUTE(SUBSTITUTE(SUBSTITUTE(SUBSTITUTE(SUBSTITUTE(UPPER($S$3:$U$20&amp;""),"⌢",""),"⌣",""),"⌵",""),"－",""),"-","")," ",""),"　","")=UPPER($E35&amp;"")&amp;"TP"))*3+SUMPRODUCT(--(SUBSTITUTE(SUBSTITUTE(SUBSTITUTE(SUBSTITUTE(SUBSTITUTE(SUBSTITUTE(SUBSTITUTE(UPPER($S$3:$U$20&amp;""),"⌢",""),"⌣",""),"⌵",""),"－",""),"-","")," ",""),"　","")="TP"&amp;UPPER($E35&amp;"")))*3+SUMPRODUCT(--(SUBSTITUTE(SUBSTITUTE(SUBSTITUTE(SUBSTITUTE(SUBSTITUTE(SUBSTITUTE(SUBSTITUTE(UPPER($W$3:$Y$20&amp;""),"⌢",""),"⌣",""),"⌵",""),"－",""),"-","")," ",""),"　","")=UPPER($E35&amp;"")))+SUMPRODUCT(--(SUBSTITUTE(SUBSTITUTE(SUBSTITUTE(SUBSTITUTE(SUBSTITUTE(SUBSTITUTE(SUBSTITUTE(UPPER($W$3:$Y$20&amp;""),"⌢",""),"⌣",""),"⌵",""),"－",""),"-","")," ",""),"　","")=UPPER($E35&amp;"")&amp;"DP"))*2+SUMPRODUCT(--(SUBSTITUTE(SUBSTITUTE(SUBSTITUTE(SUBSTITUTE(SUBSTITUTE(SUBSTITUTE(SUBSTITUTE(UPPER($W$3:$Y$20&amp;""),"⌢",""),"⌣",""),"⌵",""),"－",""),"-","")," ",""),"　","")="DP"&amp;UPPER($E35&amp;"")))*2+SUMPRODUCT(--(SUBSTITUTE(SUBSTITUTE(SUBSTITUTE(SUBSTITUTE(SUBSTITUTE(SUBSTITUTE(SUBSTITUTE(UPPER($W$3:$Y$20&amp;""),"⌢",""),"⌣",""),"⌵",""),"－",""),"-","")," ",""),"　","")=UPPER($E35&amp;"")&amp;"TP"))*3+SUMPRODUCT(--(SUBSTITUTE(SUBSTITUTE(SUBSTITUTE(SUBSTITUTE(SUBSTITUTE(SUBSTITUTE(SUBSTITUTE(UPPER($W$3:$Y$20&amp;""),"⌢",""),"⌣",""),"⌵",""),"－",""),"-","")," ",""),"　","")="TP"&amp;UPPER($E35&amp;"")))*3+SUMPRODUCT(--(SUBSTITUTE(SUBSTITUTE(SUBSTITUTE(SUBSTITUTE(SUBSTITUTE(SUBSTITUTE(SUBSTITUTE(UPPER($AA$3:$AC$20&amp;""),"⌢",""),"⌣",""),"⌵",""),"－",""),"-","")," ",""),"　","")=UPPER($E35&amp;"")))+SUMPRODUCT(--(SUBSTITUTE(SUBSTITUTE(SUBSTITUTE(SUBSTITUTE(SUBSTITUTE(SUBSTITUTE(SUBSTITUTE(UPPER($AA$3:$AC$20&amp;""),"⌢",""),"⌣",""),"⌵",""),"－",""),"-","")," ",""),"　","")=UPPER($E35&amp;"")&amp;"DP"))*2+SUMPRODUCT(--(SUBSTITUTE(SUBSTITUTE(SUBSTITUTE(SUBSTITUTE(SUBSTITUTE(SUBSTITUTE(SUBSTITUTE(UPPER($AA$3:$AC$20&amp;""),"⌢",""),"⌣",""),"⌵",""),"－",""),"-","")," ",""),"　","")="DP"&amp;UPPER($E35&amp;"")))*2+SUMPRODUCT(--(SUBSTITUTE(SUBSTITUTE(SUBSTITUTE(SUBSTITUTE(SUBSTITUTE(SUBSTITUTE(SUBSTITUTE(UPPER($AA$3:$AC$20&amp;""),"⌢",""),"⌣",""),"⌵",""),"－",""),"-","")," ",""),"　","")=UPPER($E35&amp;"")&amp;"TP"))*3+SUMPRODUCT(--(SUBSTITUTE(SUBSTITUTE(SUBSTITUTE(SUBSTITUTE(SUBSTITUTE(SUBSTITUTE(SUBSTITUTE(UPPER($AA$3:$AC$20&amp;""),"⌢",""),"⌣",""),"⌵",""),"－",""),"-","")," ",""),"　","")="TP"&amp;UPPER($E35&amp;"")))*3+SUMPRODUCT(--(SUBSTITUTE(SUBSTITUTE(SUBSTITUTE(SUBSTITUTE(SUBSTITUTE(SUBSTITUTE(SUBSTITUTE(UPPER($AE$3:$AG$20&amp;""),"⌢",""),"⌣",""),"⌵",""),"－",""),"-","")," ",""),"　","")=UPPER($E35&amp;"")))+SUMPRODUCT(--(SUBSTITUTE(SUBSTITUTE(SUBSTITUTE(SUBSTITUTE(SUBSTITUTE(SUBSTITUTE(SUBSTITUTE(UPPER($AE$3:$AG$20&amp;""),"⌢",""),"⌣",""),"⌵",""),"－",""),"-","")," ",""),"　","")=UPPER($E35&amp;"")&amp;"DP"))*2+SUMPRODUCT(--(SUBSTITUTE(SUBSTITUTE(SUBSTITUTE(SUBSTITUTE(SUBSTITUTE(SUBSTITUTE(SUBSTITUTE(UPPER($AE$3:$AG$20&amp;""),"⌢",""),"⌣",""),"⌵",""),"－",""),"-","")," ",""),"　","")="DP"&amp;UPPER($E35&amp;"")))*2+SUMPRODUCT(--(SUBSTITUTE(SUBSTITUTE(SUBSTITUTE(SUBSTITUTE(SUBSTITUTE(SUBSTITUTE(SUBSTITUTE(UPPER($AE$3:$AG$20&amp;""),"⌢",""),"⌣",""),"⌵",""),"－",""),"-","")," ",""),"　","")=UPPER($E35&amp;"")&amp;"TP"))*3+SUMPRODUCT(--(SUBSTITUTE(SUBSTITUTE(SUBSTITUTE(SUBSTITUTE(SUBSTITUTE(SUBSTITUTE(SUBSTITUTE(UPPER($AE$3:$AG$20&amp;""),"⌢",""),"⌣",""),"⌵",""),"－",""),"-","")," ",""),"　","")="TP"&amp;UPPER($E35&amp;"")))*3)</f>
        <v>0</v>
      </c>
      <c r="B35" s="58"/>
      <c r="C35" s="58"/>
      <c r="D35" s="274">
        <v>5</v>
      </c>
      <c r="E35" s="166" t="s">
        <v>206</v>
      </c>
      <c r="F35" s="169" t="s">
        <v>97</v>
      </c>
      <c r="G35" s="175" t="s">
        <v>204</v>
      </c>
      <c r="H35" s="176"/>
      <c r="I35" s="77"/>
      <c r="J35" s="8"/>
      <c r="K35" s="175" t="s">
        <v>204</v>
      </c>
      <c r="L35" s="176" t="s">
        <v>204</v>
      </c>
      <c r="M35" s="77"/>
      <c r="N35" s="8"/>
      <c r="O35" s="175"/>
      <c r="P35" s="176"/>
      <c r="Q35" s="77"/>
      <c r="R35" s="8"/>
      <c r="S35" s="175" t="inlineStr">
        <is>
          <t>R －</t>
        </is>
      </c>
      <c r="T35" s="176" t="inlineStr">
        <is>
          <t>R ⌣</t>
        </is>
      </c>
      <c r="U35" s="77"/>
      <c r="V35" s="8"/>
      <c r="W35" s="175"/>
      <c r="X35" s="176"/>
      <c r="Y35" s="77"/>
      <c r="Z35" s="8"/>
      <c r="AA35" s="175"/>
      <c r="AB35" s="176"/>
      <c r="AC35" s="77"/>
      <c r="AD35" s="8"/>
      <c r="AE35" s="176"/>
      <c r="AF35" s="176"/>
      <c r="AG35" s="77"/>
      <c r="AH35" s="8"/>
      <c r="AI35" s="44">
        <f t="shared" si="20"/>
        <v>5</v>
      </c>
      <c r="AJ35" s="44">
        <f>SUMPRODUCT(--(SUBSTITUTE(SUBSTITUTE(SUBSTITUTE(SUBSTITUTE(SUBSTITUTE(SUBSTITUTE(SUBSTITUTE(UPPER(G35:AG35&amp;""),"⌢",""),"⌣",""),"⌵",""),"－",""),"-","")," ",""),"　","")="R"))+SUMPRODUCT(--(SUBSTITUTE(SUBSTITUTE(SUBSTITUTE(SUBSTITUTE(SUBSTITUTE(SUBSTITUTE(SUBSTITUTE(UPPER(G35:AG35&amp;""),"⌢",""),"⌣",""),"⌵",""),"－",""),"-","")," ",""),"　","")="HR"))*2</f>
        <v>2</v>
      </c>
      <c r="AK35" s="44">
        <f t="shared" si="22"/>
        <v>3</v>
      </c>
      <c r="AL35" s="44">
        <f>$A35</f>
        <v>0</v>
      </c>
      <c r="AM35" s="294"/>
      <c r="AQ35" s="74">
        <f>SUM(AQ23:AQ34)</f>
        <v>34</v>
      </c>
      <c r="AR35" s="74">
        <f t="shared" ref="AR35:AT35" si="32">SUM(AR23:AR34)</f>
        <v>22</v>
      </c>
      <c r="AS35" s="74">
        <f t="shared" si="32"/>
        <v>6</v>
      </c>
      <c r="AT35" s="74">
        <f t="shared" si="32"/>
        <v>5</v>
      </c>
    </row>
    <row r="36" spans="1:46" ht="15" customHeight="1">
      <c r="A36" s="58">
        <f>IF($E36="",0,SUMPRODUCT(--(SUBSTITUTE(SUBSTITUTE(SUBSTITUTE(SUBSTITUTE(SUBSTITUTE(SUBSTITUTE(SUBSTITUTE(UPPER($G$3:$I$20&amp;""),"⌢",""),"⌣",""),"⌵",""),"－",""),"-","")," ",""),"　","")=UPPER($E36&amp;"")))+SUMPRODUCT(--(SUBSTITUTE(SUBSTITUTE(SUBSTITUTE(SUBSTITUTE(SUBSTITUTE(SUBSTITUTE(SUBSTITUTE(UPPER($G$3:$I$20&amp;""),"⌢",""),"⌣",""),"⌵",""),"－",""),"-","")," ",""),"　","")=UPPER($E36&amp;"")&amp;"DP"))*2+SUMPRODUCT(--(SUBSTITUTE(SUBSTITUTE(SUBSTITUTE(SUBSTITUTE(SUBSTITUTE(SUBSTITUTE(SUBSTITUTE(UPPER($G$3:$I$20&amp;""),"⌢",""),"⌣",""),"⌵",""),"－",""),"-","")," ",""),"　","")="DP"&amp;UPPER($E36&amp;"")))*2+SUMPRODUCT(--(SUBSTITUTE(SUBSTITUTE(SUBSTITUTE(SUBSTITUTE(SUBSTITUTE(SUBSTITUTE(SUBSTITUTE(UPPER($G$3:$I$20&amp;""),"⌢",""),"⌣",""),"⌵",""),"－",""),"-","")," ",""),"　","")=UPPER($E36&amp;"")&amp;"TP"))*3+SUMPRODUCT(--(SUBSTITUTE(SUBSTITUTE(SUBSTITUTE(SUBSTITUTE(SUBSTITUTE(SUBSTITUTE(SUBSTITUTE(UPPER($G$3:$I$20&amp;""),"⌢",""),"⌣",""),"⌵",""),"－",""),"-","")," ",""),"　","")="TP"&amp;UPPER($E36&amp;"")))*3+SUMPRODUCT(--(SUBSTITUTE(SUBSTITUTE(SUBSTITUTE(SUBSTITUTE(SUBSTITUTE(SUBSTITUTE(SUBSTITUTE(UPPER($K$3:$M$20&amp;""),"⌢",""),"⌣",""),"⌵",""),"－",""),"-","")," ",""),"　","")=UPPER($E36&amp;"")))+SUMPRODUCT(--(SUBSTITUTE(SUBSTITUTE(SUBSTITUTE(SUBSTITUTE(SUBSTITUTE(SUBSTITUTE(SUBSTITUTE(UPPER($K$3:$M$20&amp;""),"⌢",""),"⌣",""),"⌵",""),"－",""),"-","")," ",""),"　","")=UPPER($E36&amp;"")&amp;"DP"))*2+SUMPRODUCT(--(SUBSTITUTE(SUBSTITUTE(SUBSTITUTE(SUBSTITUTE(SUBSTITUTE(SUBSTITUTE(SUBSTITUTE(UPPER($K$3:$M$20&amp;""),"⌢",""),"⌣",""),"⌵",""),"－",""),"-","")," ",""),"　","")="DP"&amp;UPPER($E36&amp;"")))*2+SUMPRODUCT(--(SUBSTITUTE(SUBSTITUTE(SUBSTITUTE(SUBSTITUTE(SUBSTITUTE(SUBSTITUTE(SUBSTITUTE(UPPER($K$3:$M$20&amp;""),"⌢",""),"⌣",""),"⌵",""),"－",""),"-","")," ",""),"　","")=UPPER($E36&amp;"")&amp;"TP"))*3+SUMPRODUCT(--(SUBSTITUTE(SUBSTITUTE(SUBSTITUTE(SUBSTITUTE(SUBSTITUTE(SUBSTITUTE(SUBSTITUTE(UPPER($K$3:$M$20&amp;""),"⌢",""),"⌣",""),"⌵",""),"－",""),"-","")," ",""),"　","")="TP"&amp;UPPER($E36&amp;"")))*3+SUMPRODUCT(--(SUBSTITUTE(SUBSTITUTE(SUBSTITUTE(SUBSTITUTE(SUBSTITUTE(SUBSTITUTE(SUBSTITUTE(UPPER($O$3:$Q$20&amp;""),"⌢",""),"⌣",""),"⌵",""),"－",""),"-","")," ",""),"　","")=UPPER($E36&amp;"")))+SUMPRODUCT(--(SUBSTITUTE(SUBSTITUTE(SUBSTITUTE(SUBSTITUTE(SUBSTITUTE(SUBSTITUTE(SUBSTITUTE(UPPER($O$3:$Q$20&amp;""),"⌢",""),"⌣",""),"⌵",""),"－",""),"-","")," ",""),"　","")=UPPER($E36&amp;"")&amp;"DP"))*2+SUMPRODUCT(--(SUBSTITUTE(SUBSTITUTE(SUBSTITUTE(SUBSTITUTE(SUBSTITUTE(SUBSTITUTE(SUBSTITUTE(UPPER($O$3:$Q$20&amp;""),"⌢",""),"⌣",""),"⌵",""),"－",""),"-","")," ",""),"　","")="DP"&amp;UPPER($E36&amp;"")))*2+SUMPRODUCT(--(SUBSTITUTE(SUBSTITUTE(SUBSTITUTE(SUBSTITUTE(SUBSTITUTE(SUBSTITUTE(SUBSTITUTE(UPPER($O$3:$Q$20&amp;""),"⌢",""),"⌣",""),"⌵",""),"－",""),"-","")," ",""),"　","")=UPPER($E36&amp;"")&amp;"TP"))*3+SUMPRODUCT(--(SUBSTITUTE(SUBSTITUTE(SUBSTITUTE(SUBSTITUTE(SUBSTITUTE(SUBSTITUTE(SUBSTITUTE(UPPER($O$3:$Q$20&amp;""),"⌢",""),"⌣",""),"⌵",""),"－",""),"-","")," ",""),"　","")="TP"&amp;UPPER($E36&amp;"")))*3+SUMPRODUCT(--(SUBSTITUTE(SUBSTITUTE(SUBSTITUTE(SUBSTITUTE(SUBSTITUTE(SUBSTITUTE(SUBSTITUTE(UPPER($S$3:$U$20&amp;""),"⌢",""),"⌣",""),"⌵",""),"－",""),"-","")," ",""),"　","")=UPPER($E36&amp;"")))+SUMPRODUCT(--(SUBSTITUTE(SUBSTITUTE(SUBSTITUTE(SUBSTITUTE(SUBSTITUTE(SUBSTITUTE(SUBSTITUTE(UPPER($S$3:$U$20&amp;""),"⌢",""),"⌣",""),"⌵",""),"－",""),"-","")," ",""),"　","")=UPPER($E36&amp;"")&amp;"DP"))*2+SUMPRODUCT(--(SUBSTITUTE(SUBSTITUTE(SUBSTITUTE(SUBSTITUTE(SUBSTITUTE(SUBSTITUTE(SUBSTITUTE(UPPER($S$3:$U$20&amp;""),"⌢",""),"⌣",""),"⌵",""),"－",""),"-","")," ",""),"　","")="DP"&amp;UPPER($E36&amp;"")))*2+SUMPRODUCT(--(SUBSTITUTE(SUBSTITUTE(SUBSTITUTE(SUBSTITUTE(SUBSTITUTE(SUBSTITUTE(SUBSTITUTE(UPPER($S$3:$U$20&amp;""),"⌢",""),"⌣",""),"⌵",""),"－",""),"-","")," ",""),"　","")=UPPER($E36&amp;"")&amp;"TP"))*3+SUMPRODUCT(--(SUBSTITUTE(SUBSTITUTE(SUBSTITUTE(SUBSTITUTE(SUBSTITUTE(SUBSTITUTE(SUBSTITUTE(UPPER($S$3:$U$20&amp;""),"⌢",""),"⌣",""),"⌵",""),"－",""),"-","")," ",""),"　","")="TP"&amp;UPPER($E36&amp;"")))*3+SUMPRODUCT(--(SUBSTITUTE(SUBSTITUTE(SUBSTITUTE(SUBSTITUTE(SUBSTITUTE(SUBSTITUTE(SUBSTITUTE(UPPER($W$3:$Y$20&amp;""),"⌢",""),"⌣",""),"⌵",""),"－",""),"-","")," ",""),"　","")=UPPER($E36&amp;"")))+SUMPRODUCT(--(SUBSTITUTE(SUBSTITUTE(SUBSTITUTE(SUBSTITUTE(SUBSTITUTE(SUBSTITUTE(SUBSTITUTE(UPPER($W$3:$Y$20&amp;""),"⌢",""),"⌣",""),"⌵",""),"－",""),"-","")," ",""),"　","")=UPPER($E36&amp;"")&amp;"DP"))*2+SUMPRODUCT(--(SUBSTITUTE(SUBSTITUTE(SUBSTITUTE(SUBSTITUTE(SUBSTITUTE(SUBSTITUTE(SUBSTITUTE(UPPER($W$3:$Y$20&amp;""),"⌢",""),"⌣",""),"⌵",""),"－",""),"-","")," ",""),"　","")="DP"&amp;UPPER($E36&amp;"")))*2+SUMPRODUCT(--(SUBSTITUTE(SUBSTITUTE(SUBSTITUTE(SUBSTITUTE(SUBSTITUTE(SUBSTITUTE(SUBSTITUTE(UPPER($W$3:$Y$20&amp;""),"⌢",""),"⌣",""),"⌵",""),"－",""),"-","")," ",""),"　","")=UPPER($E36&amp;"")&amp;"TP"))*3+SUMPRODUCT(--(SUBSTITUTE(SUBSTITUTE(SUBSTITUTE(SUBSTITUTE(SUBSTITUTE(SUBSTITUTE(SUBSTITUTE(UPPER($W$3:$Y$20&amp;""),"⌢",""),"⌣",""),"⌵",""),"－",""),"-","")," ",""),"　","")="TP"&amp;UPPER($E36&amp;"")))*3+SUMPRODUCT(--(SUBSTITUTE(SUBSTITUTE(SUBSTITUTE(SUBSTITUTE(SUBSTITUTE(SUBSTITUTE(SUBSTITUTE(UPPER($AA$3:$AC$20&amp;""),"⌢",""),"⌣",""),"⌵",""),"－",""),"-","")," ",""),"　","")=UPPER($E36&amp;"")))+SUMPRODUCT(--(SUBSTITUTE(SUBSTITUTE(SUBSTITUTE(SUBSTITUTE(SUBSTITUTE(SUBSTITUTE(SUBSTITUTE(UPPER($AA$3:$AC$20&amp;""),"⌢",""),"⌣",""),"⌵",""),"－",""),"-","")," ",""),"　","")=UPPER($E36&amp;"")&amp;"DP"))*2+SUMPRODUCT(--(SUBSTITUTE(SUBSTITUTE(SUBSTITUTE(SUBSTITUTE(SUBSTITUTE(SUBSTITUTE(SUBSTITUTE(UPPER($AA$3:$AC$20&amp;""),"⌢",""),"⌣",""),"⌵",""),"－",""),"-","")," ",""),"　","")="DP"&amp;UPPER($E36&amp;"")))*2+SUMPRODUCT(--(SUBSTITUTE(SUBSTITUTE(SUBSTITUTE(SUBSTITUTE(SUBSTITUTE(SUBSTITUTE(SUBSTITUTE(UPPER($AA$3:$AC$20&amp;""),"⌢",""),"⌣",""),"⌵",""),"－",""),"-","")," ",""),"　","")=UPPER($E36&amp;"")&amp;"TP"))*3+SUMPRODUCT(--(SUBSTITUTE(SUBSTITUTE(SUBSTITUTE(SUBSTITUTE(SUBSTITUTE(SUBSTITUTE(SUBSTITUTE(UPPER($AA$3:$AC$20&amp;""),"⌢",""),"⌣",""),"⌵",""),"－",""),"-","")," ",""),"　","")="TP"&amp;UPPER($E36&amp;"")))*3+SUMPRODUCT(--(SUBSTITUTE(SUBSTITUTE(SUBSTITUTE(SUBSTITUTE(SUBSTITUTE(SUBSTITUTE(SUBSTITUTE(UPPER($AE$3:$AG$20&amp;""),"⌢",""),"⌣",""),"⌵",""),"－",""),"-","")," ",""),"　","")=UPPER($E36&amp;"")))+SUMPRODUCT(--(SUBSTITUTE(SUBSTITUTE(SUBSTITUTE(SUBSTITUTE(SUBSTITUTE(SUBSTITUTE(SUBSTITUTE(UPPER($AE$3:$AG$20&amp;""),"⌢",""),"⌣",""),"⌵",""),"－",""),"-","")," ",""),"　","")=UPPER($E36&amp;"")&amp;"DP"))*2+SUMPRODUCT(--(SUBSTITUTE(SUBSTITUTE(SUBSTITUTE(SUBSTITUTE(SUBSTITUTE(SUBSTITUTE(SUBSTITUTE(UPPER($AE$3:$AG$20&amp;""),"⌢",""),"⌣",""),"⌵",""),"－",""),"-","")," ",""),"　","")="DP"&amp;UPPER($E36&amp;"")))*2+SUMPRODUCT(--(SUBSTITUTE(SUBSTITUTE(SUBSTITUTE(SUBSTITUTE(SUBSTITUTE(SUBSTITUTE(SUBSTITUTE(UPPER($AE$3:$AG$20&amp;""),"⌢",""),"⌣",""),"⌵",""),"－",""),"-","")," ",""),"　","")=UPPER($E36&amp;"")&amp;"TP"))*3+SUMPRODUCT(--(SUBSTITUTE(SUBSTITUTE(SUBSTITUTE(SUBSTITUTE(SUBSTITUTE(SUBSTITUTE(SUBSTITUTE(UPPER($AE$3:$AG$20&amp;""),"⌢",""),"⌣",""),"⌵",""),"－",""),"-","")," ",""),"　","")="TP"&amp;UPPER($E36&amp;"")))*3)</f>
        <v>0</v>
      </c>
      <c r="B36" s="58"/>
      <c r="C36" s="58"/>
      <c r="D36" s="275"/>
      <c r="E36" s="166"/>
      <c r="F36" s="169"/>
      <c r="G36" s="170"/>
      <c r="H36" s="171"/>
      <c r="I36" s="75"/>
      <c r="J36" s="8"/>
      <c r="K36" s="170"/>
      <c r="L36" s="171"/>
      <c r="M36" s="75"/>
      <c r="N36" s="8"/>
      <c r="O36" s="170"/>
      <c r="P36" s="171"/>
      <c r="Q36" s="75"/>
      <c r="R36" s="8"/>
      <c r="S36" s="170"/>
      <c r="T36" s="171"/>
      <c r="U36" s="75"/>
      <c r="V36" s="8"/>
      <c r="W36" s="170"/>
      <c r="X36" s="171"/>
      <c r="Y36" s="75"/>
      <c r="Z36" s="8"/>
      <c r="AA36" s="170"/>
      <c r="AB36" s="171"/>
      <c r="AC36" s="75"/>
      <c r="AD36" s="8"/>
      <c r="AE36" s="171"/>
      <c r="AF36" s="171"/>
      <c r="AG36" s="75"/>
      <c r="AH36" s="8"/>
      <c r="AI36" s="44">
        <f t="shared" si="20"/>
        <v>0</v>
      </c>
      <c r="AJ36" s="44">
        <f>SUMPRODUCT(--(SUBSTITUTE(SUBSTITUTE(SUBSTITUTE(SUBSTITUTE(SUBSTITUTE(SUBSTITUTE(SUBSTITUTE(UPPER(G36:AG36&amp;""),"⌢",""),"⌣",""),"⌵",""),"－",""),"-","")," ",""),"　","")="R"))+SUMPRODUCT(--(SUBSTITUTE(SUBSTITUTE(SUBSTITUTE(SUBSTITUTE(SUBSTITUTE(SUBSTITUTE(SUBSTITUTE(UPPER(G36:AG36&amp;""),"⌢",""),"⌣",""),"⌵",""),"－",""),"-","")," ",""),"　","")="HR"))*2</f>
        <v>0</v>
      </c>
      <c r="AK36" s="44">
        <f t="shared" si="22"/>
        <v>0</v>
      </c>
      <c r="AL36" s="44">
        <f>$A36</f>
        <v>0</v>
      </c>
      <c r="AM36" s="295"/>
    </row>
    <row r="37" spans="1:46" ht="15" customHeight="1">
      <c r="A37" s="58">
        <f>IF($E37="",0,SUMPRODUCT(--(SUBSTITUTE(SUBSTITUTE(SUBSTITUTE(SUBSTITUTE(SUBSTITUTE(SUBSTITUTE(SUBSTITUTE(UPPER($G$3:$I$20&amp;""),"⌢",""),"⌣",""),"⌵",""),"－",""),"-","")," ",""),"　","")=UPPER($E37&amp;"")))+SUMPRODUCT(--(SUBSTITUTE(SUBSTITUTE(SUBSTITUTE(SUBSTITUTE(SUBSTITUTE(SUBSTITUTE(SUBSTITUTE(UPPER($G$3:$I$20&amp;""),"⌢",""),"⌣",""),"⌵",""),"－",""),"-","")," ",""),"　","")=UPPER($E37&amp;"")&amp;"DP"))*2+SUMPRODUCT(--(SUBSTITUTE(SUBSTITUTE(SUBSTITUTE(SUBSTITUTE(SUBSTITUTE(SUBSTITUTE(SUBSTITUTE(UPPER($G$3:$I$20&amp;""),"⌢",""),"⌣",""),"⌵",""),"－",""),"-","")," ",""),"　","")="DP"&amp;UPPER($E37&amp;"")))*2+SUMPRODUCT(--(SUBSTITUTE(SUBSTITUTE(SUBSTITUTE(SUBSTITUTE(SUBSTITUTE(SUBSTITUTE(SUBSTITUTE(UPPER($G$3:$I$20&amp;""),"⌢",""),"⌣",""),"⌵",""),"－",""),"-","")," ",""),"　","")=UPPER($E37&amp;"")&amp;"TP"))*3+SUMPRODUCT(--(SUBSTITUTE(SUBSTITUTE(SUBSTITUTE(SUBSTITUTE(SUBSTITUTE(SUBSTITUTE(SUBSTITUTE(UPPER($G$3:$I$20&amp;""),"⌢",""),"⌣",""),"⌵",""),"－",""),"-","")," ",""),"　","")="TP"&amp;UPPER($E37&amp;"")))*3+SUMPRODUCT(--(SUBSTITUTE(SUBSTITUTE(SUBSTITUTE(SUBSTITUTE(SUBSTITUTE(SUBSTITUTE(SUBSTITUTE(UPPER($K$3:$M$20&amp;""),"⌢",""),"⌣",""),"⌵",""),"－",""),"-","")," ",""),"　","")=UPPER($E37&amp;"")))+SUMPRODUCT(--(SUBSTITUTE(SUBSTITUTE(SUBSTITUTE(SUBSTITUTE(SUBSTITUTE(SUBSTITUTE(SUBSTITUTE(UPPER($K$3:$M$20&amp;""),"⌢",""),"⌣",""),"⌵",""),"－",""),"-","")," ",""),"　","")=UPPER($E37&amp;"")&amp;"DP"))*2+SUMPRODUCT(--(SUBSTITUTE(SUBSTITUTE(SUBSTITUTE(SUBSTITUTE(SUBSTITUTE(SUBSTITUTE(SUBSTITUTE(UPPER($K$3:$M$20&amp;""),"⌢",""),"⌣",""),"⌵",""),"－",""),"-","")," ",""),"　","")="DP"&amp;UPPER($E37&amp;"")))*2+SUMPRODUCT(--(SUBSTITUTE(SUBSTITUTE(SUBSTITUTE(SUBSTITUTE(SUBSTITUTE(SUBSTITUTE(SUBSTITUTE(UPPER($K$3:$M$20&amp;""),"⌢",""),"⌣",""),"⌵",""),"－",""),"-","")," ",""),"　","")=UPPER($E37&amp;"")&amp;"TP"))*3+SUMPRODUCT(--(SUBSTITUTE(SUBSTITUTE(SUBSTITUTE(SUBSTITUTE(SUBSTITUTE(SUBSTITUTE(SUBSTITUTE(UPPER($K$3:$M$20&amp;""),"⌢",""),"⌣",""),"⌵",""),"－",""),"-","")," ",""),"　","")="TP"&amp;UPPER($E37&amp;"")))*3+SUMPRODUCT(--(SUBSTITUTE(SUBSTITUTE(SUBSTITUTE(SUBSTITUTE(SUBSTITUTE(SUBSTITUTE(SUBSTITUTE(UPPER($O$3:$Q$20&amp;""),"⌢",""),"⌣",""),"⌵",""),"－",""),"-","")," ",""),"　","")=UPPER($E37&amp;"")))+SUMPRODUCT(--(SUBSTITUTE(SUBSTITUTE(SUBSTITUTE(SUBSTITUTE(SUBSTITUTE(SUBSTITUTE(SUBSTITUTE(UPPER($O$3:$Q$20&amp;""),"⌢",""),"⌣",""),"⌵",""),"－",""),"-","")," ",""),"　","")=UPPER($E37&amp;"")&amp;"DP"))*2+SUMPRODUCT(--(SUBSTITUTE(SUBSTITUTE(SUBSTITUTE(SUBSTITUTE(SUBSTITUTE(SUBSTITUTE(SUBSTITUTE(UPPER($O$3:$Q$20&amp;""),"⌢",""),"⌣",""),"⌵",""),"－",""),"-","")," ",""),"　","")="DP"&amp;UPPER($E37&amp;"")))*2+SUMPRODUCT(--(SUBSTITUTE(SUBSTITUTE(SUBSTITUTE(SUBSTITUTE(SUBSTITUTE(SUBSTITUTE(SUBSTITUTE(UPPER($O$3:$Q$20&amp;""),"⌢",""),"⌣",""),"⌵",""),"－",""),"-","")," ",""),"　","")=UPPER($E37&amp;"")&amp;"TP"))*3+SUMPRODUCT(--(SUBSTITUTE(SUBSTITUTE(SUBSTITUTE(SUBSTITUTE(SUBSTITUTE(SUBSTITUTE(SUBSTITUTE(UPPER($O$3:$Q$20&amp;""),"⌢",""),"⌣",""),"⌵",""),"－",""),"-","")," ",""),"　","")="TP"&amp;UPPER($E37&amp;"")))*3+SUMPRODUCT(--(SUBSTITUTE(SUBSTITUTE(SUBSTITUTE(SUBSTITUTE(SUBSTITUTE(SUBSTITUTE(SUBSTITUTE(UPPER($S$3:$U$20&amp;""),"⌢",""),"⌣",""),"⌵",""),"－",""),"-","")," ",""),"　","")=UPPER($E37&amp;"")))+SUMPRODUCT(--(SUBSTITUTE(SUBSTITUTE(SUBSTITUTE(SUBSTITUTE(SUBSTITUTE(SUBSTITUTE(SUBSTITUTE(UPPER($S$3:$U$20&amp;""),"⌢",""),"⌣",""),"⌵",""),"－",""),"-","")," ",""),"　","")=UPPER($E37&amp;"")&amp;"DP"))*2+SUMPRODUCT(--(SUBSTITUTE(SUBSTITUTE(SUBSTITUTE(SUBSTITUTE(SUBSTITUTE(SUBSTITUTE(SUBSTITUTE(UPPER($S$3:$U$20&amp;""),"⌢",""),"⌣",""),"⌵",""),"－",""),"-","")," ",""),"　","")="DP"&amp;UPPER($E37&amp;"")))*2+SUMPRODUCT(--(SUBSTITUTE(SUBSTITUTE(SUBSTITUTE(SUBSTITUTE(SUBSTITUTE(SUBSTITUTE(SUBSTITUTE(UPPER($S$3:$U$20&amp;""),"⌢",""),"⌣",""),"⌵",""),"－",""),"-","")," ",""),"　","")=UPPER($E37&amp;"")&amp;"TP"))*3+SUMPRODUCT(--(SUBSTITUTE(SUBSTITUTE(SUBSTITUTE(SUBSTITUTE(SUBSTITUTE(SUBSTITUTE(SUBSTITUTE(UPPER($S$3:$U$20&amp;""),"⌢",""),"⌣",""),"⌵",""),"－",""),"-","")," ",""),"　","")="TP"&amp;UPPER($E37&amp;"")))*3+SUMPRODUCT(--(SUBSTITUTE(SUBSTITUTE(SUBSTITUTE(SUBSTITUTE(SUBSTITUTE(SUBSTITUTE(SUBSTITUTE(UPPER($W$3:$Y$20&amp;""),"⌢",""),"⌣",""),"⌵",""),"－",""),"-","")," ",""),"　","")=UPPER($E37&amp;"")))+SUMPRODUCT(--(SUBSTITUTE(SUBSTITUTE(SUBSTITUTE(SUBSTITUTE(SUBSTITUTE(SUBSTITUTE(SUBSTITUTE(UPPER($W$3:$Y$20&amp;""),"⌢",""),"⌣",""),"⌵",""),"－",""),"-","")," ",""),"　","")=UPPER($E37&amp;"")&amp;"DP"))*2+SUMPRODUCT(--(SUBSTITUTE(SUBSTITUTE(SUBSTITUTE(SUBSTITUTE(SUBSTITUTE(SUBSTITUTE(SUBSTITUTE(UPPER($W$3:$Y$20&amp;""),"⌢",""),"⌣",""),"⌵",""),"－",""),"-","")," ",""),"　","")="DP"&amp;UPPER($E37&amp;"")))*2+SUMPRODUCT(--(SUBSTITUTE(SUBSTITUTE(SUBSTITUTE(SUBSTITUTE(SUBSTITUTE(SUBSTITUTE(SUBSTITUTE(UPPER($W$3:$Y$20&amp;""),"⌢",""),"⌣",""),"⌵",""),"－",""),"-","")," ",""),"　","")=UPPER($E37&amp;"")&amp;"TP"))*3+SUMPRODUCT(--(SUBSTITUTE(SUBSTITUTE(SUBSTITUTE(SUBSTITUTE(SUBSTITUTE(SUBSTITUTE(SUBSTITUTE(UPPER($W$3:$Y$20&amp;""),"⌢",""),"⌣",""),"⌵",""),"－",""),"-","")," ",""),"　","")="TP"&amp;UPPER($E37&amp;"")))*3+SUMPRODUCT(--(SUBSTITUTE(SUBSTITUTE(SUBSTITUTE(SUBSTITUTE(SUBSTITUTE(SUBSTITUTE(SUBSTITUTE(UPPER($AA$3:$AC$20&amp;""),"⌢",""),"⌣",""),"⌵",""),"－",""),"-","")," ",""),"　","")=UPPER($E37&amp;"")))+SUMPRODUCT(--(SUBSTITUTE(SUBSTITUTE(SUBSTITUTE(SUBSTITUTE(SUBSTITUTE(SUBSTITUTE(SUBSTITUTE(UPPER($AA$3:$AC$20&amp;""),"⌢",""),"⌣",""),"⌵",""),"－",""),"-","")," ",""),"　","")=UPPER($E37&amp;"")&amp;"DP"))*2+SUMPRODUCT(--(SUBSTITUTE(SUBSTITUTE(SUBSTITUTE(SUBSTITUTE(SUBSTITUTE(SUBSTITUTE(SUBSTITUTE(UPPER($AA$3:$AC$20&amp;""),"⌢",""),"⌣",""),"⌵",""),"－",""),"-","")," ",""),"　","")="DP"&amp;UPPER($E37&amp;"")))*2+SUMPRODUCT(--(SUBSTITUTE(SUBSTITUTE(SUBSTITUTE(SUBSTITUTE(SUBSTITUTE(SUBSTITUTE(SUBSTITUTE(UPPER($AA$3:$AC$20&amp;""),"⌢",""),"⌣",""),"⌵",""),"－",""),"-","")," ",""),"　","")=UPPER($E37&amp;"")&amp;"TP"))*3+SUMPRODUCT(--(SUBSTITUTE(SUBSTITUTE(SUBSTITUTE(SUBSTITUTE(SUBSTITUTE(SUBSTITUTE(SUBSTITUTE(UPPER($AA$3:$AC$20&amp;""),"⌢",""),"⌣",""),"⌵",""),"－",""),"-","")," ",""),"　","")="TP"&amp;UPPER($E37&amp;"")))*3+SUMPRODUCT(--(SUBSTITUTE(SUBSTITUTE(SUBSTITUTE(SUBSTITUTE(SUBSTITUTE(SUBSTITUTE(SUBSTITUTE(UPPER($AE$3:$AG$20&amp;""),"⌢",""),"⌣",""),"⌵",""),"－",""),"-","")," ",""),"　","")=UPPER($E37&amp;"")))+SUMPRODUCT(--(SUBSTITUTE(SUBSTITUTE(SUBSTITUTE(SUBSTITUTE(SUBSTITUTE(SUBSTITUTE(SUBSTITUTE(UPPER($AE$3:$AG$20&amp;""),"⌢",""),"⌣",""),"⌵",""),"－",""),"-","")," ",""),"　","")=UPPER($E37&amp;"")&amp;"DP"))*2+SUMPRODUCT(--(SUBSTITUTE(SUBSTITUTE(SUBSTITUTE(SUBSTITUTE(SUBSTITUTE(SUBSTITUTE(SUBSTITUTE(UPPER($AE$3:$AG$20&amp;""),"⌢",""),"⌣",""),"⌵",""),"－",""),"-","")," ",""),"　","")="DP"&amp;UPPER($E37&amp;"")))*2+SUMPRODUCT(--(SUBSTITUTE(SUBSTITUTE(SUBSTITUTE(SUBSTITUTE(SUBSTITUTE(SUBSTITUTE(SUBSTITUTE(UPPER($AE$3:$AG$20&amp;""),"⌢",""),"⌣",""),"⌵",""),"－",""),"-","")," ",""),"　","")=UPPER($E37&amp;"")&amp;"TP"))*3+SUMPRODUCT(--(SUBSTITUTE(SUBSTITUTE(SUBSTITUTE(SUBSTITUTE(SUBSTITUTE(SUBSTITUTE(SUBSTITUTE(UPPER($AE$3:$AG$20&amp;""),"⌢",""),"⌣",""),"⌵",""),"－",""),"-","")," ",""),"　","")="TP"&amp;UPPER($E37&amp;"")))*3)</f>
        <v>0</v>
      </c>
      <c r="B37" s="58"/>
      <c r="C37" s="58"/>
      <c r="D37" s="276"/>
      <c r="E37" s="166"/>
      <c r="F37" s="169"/>
      <c r="G37" s="172"/>
      <c r="H37" s="173"/>
      <c r="I37" s="76"/>
      <c r="J37" s="8"/>
      <c r="K37" s="172"/>
      <c r="L37" s="173"/>
      <c r="M37" s="76"/>
      <c r="N37" s="8"/>
      <c r="O37" s="172"/>
      <c r="P37" s="173"/>
      <c r="Q37" s="76"/>
      <c r="R37" s="8"/>
      <c r="S37" s="172"/>
      <c r="T37" s="173"/>
      <c r="U37" s="76"/>
      <c r="V37" s="8"/>
      <c r="W37" s="172"/>
      <c r="X37" s="173"/>
      <c r="Y37" s="76"/>
      <c r="Z37" s="8"/>
      <c r="AA37" s="172"/>
      <c r="AB37" s="173"/>
      <c r="AC37" s="76"/>
      <c r="AD37" s="8"/>
      <c r="AE37" s="173"/>
      <c r="AF37" s="173"/>
      <c r="AG37" s="76"/>
      <c r="AH37" s="8"/>
      <c r="AI37" s="44">
        <f t="shared" si="20"/>
        <v>0</v>
      </c>
      <c r="AJ37" s="44">
        <f>SUMPRODUCT(--(SUBSTITUTE(SUBSTITUTE(SUBSTITUTE(SUBSTITUTE(SUBSTITUTE(SUBSTITUTE(SUBSTITUTE(UPPER(G37:AG37&amp;""),"⌢",""),"⌣",""),"⌵",""),"－",""),"-","")," ",""),"　","")="R"))+SUMPRODUCT(--(SUBSTITUTE(SUBSTITUTE(SUBSTITUTE(SUBSTITUTE(SUBSTITUTE(SUBSTITUTE(SUBSTITUTE(UPPER(G37:AG37&amp;""),"⌢",""),"⌣",""),"⌵",""),"－",""),"-","")," ",""),"　","")="HR"))*2</f>
        <v>0</v>
      </c>
      <c r="AK37" s="44">
        <f t="shared" si="22"/>
        <v>0</v>
      </c>
      <c r="AL37" s="44">
        <f>$A37</f>
        <v>0</v>
      </c>
      <c r="AM37" s="295"/>
    </row>
    <row r="38" spans="1:46" ht="15" customHeight="1">
      <c r="A38" s="58">
        <f>IF($E38="",0,SUMPRODUCT(--(SUBSTITUTE(SUBSTITUTE(SUBSTITUTE(SUBSTITUTE(SUBSTITUTE(SUBSTITUTE(SUBSTITUTE(UPPER($G$3:$I$20&amp;""),"⌢",""),"⌣",""),"⌵",""),"－",""),"-","")," ",""),"　","")=UPPER($E38&amp;"")))+SUMPRODUCT(--(SUBSTITUTE(SUBSTITUTE(SUBSTITUTE(SUBSTITUTE(SUBSTITUTE(SUBSTITUTE(SUBSTITUTE(UPPER($G$3:$I$20&amp;""),"⌢",""),"⌣",""),"⌵",""),"－",""),"-","")," ",""),"　","")=UPPER($E38&amp;"")&amp;"DP"))*2+SUMPRODUCT(--(SUBSTITUTE(SUBSTITUTE(SUBSTITUTE(SUBSTITUTE(SUBSTITUTE(SUBSTITUTE(SUBSTITUTE(UPPER($G$3:$I$20&amp;""),"⌢",""),"⌣",""),"⌵",""),"－",""),"-","")," ",""),"　","")="DP"&amp;UPPER($E38&amp;"")))*2+SUMPRODUCT(--(SUBSTITUTE(SUBSTITUTE(SUBSTITUTE(SUBSTITUTE(SUBSTITUTE(SUBSTITUTE(SUBSTITUTE(UPPER($G$3:$I$20&amp;""),"⌢",""),"⌣",""),"⌵",""),"－",""),"-","")," ",""),"　","")=UPPER($E38&amp;"")&amp;"TP"))*3+SUMPRODUCT(--(SUBSTITUTE(SUBSTITUTE(SUBSTITUTE(SUBSTITUTE(SUBSTITUTE(SUBSTITUTE(SUBSTITUTE(UPPER($G$3:$I$20&amp;""),"⌢",""),"⌣",""),"⌵",""),"－",""),"-","")," ",""),"　","")="TP"&amp;UPPER($E38&amp;"")))*3+SUMPRODUCT(--(SUBSTITUTE(SUBSTITUTE(SUBSTITUTE(SUBSTITUTE(SUBSTITUTE(SUBSTITUTE(SUBSTITUTE(UPPER($K$3:$M$20&amp;""),"⌢",""),"⌣",""),"⌵",""),"－",""),"-","")," ",""),"　","")=UPPER($E38&amp;"")))+SUMPRODUCT(--(SUBSTITUTE(SUBSTITUTE(SUBSTITUTE(SUBSTITUTE(SUBSTITUTE(SUBSTITUTE(SUBSTITUTE(UPPER($K$3:$M$20&amp;""),"⌢",""),"⌣",""),"⌵",""),"－",""),"-","")," ",""),"　","")=UPPER($E38&amp;"")&amp;"DP"))*2+SUMPRODUCT(--(SUBSTITUTE(SUBSTITUTE(SUBSTITUTE(SUBSTITUTE(SUBSTITUTE(SUBSTITUTE(SUBSTITUTE(UPPER($K$3:$M$20&amp;""),"⌢",""),"⌣",""),"⌵",""),"－",""),"-","")," ",""),"　","")="DP"&amp;UPPER($E38&amp;"")))*2+SUMPRODUCT(--(SUBSTITUTE(SUBSTITUTE(SUBSTITUTE(SUBSTITUTE(SUBSTITUTE(SUBSTITUTE(SUBSTITUTE(UPPER($K$3:$M$20&amp;""),"⌢",""),"⌣",""),"⌵",""),"－",""),"-","")," ",""),"　","")=UPPER($E38&amp;"")&amp;"TP"))*3+SUMPRODUCT(--(SUBSTITUTE(SUBSTITUTE(SUBSTITUTE(SUBSTITUTE(SUBSTITUTE(SUBSTITUTE(SUBSTITUTE(UPPER($K$3:$M$20&amp;""),"⌢",""),"⌣",""),"⌵",""),"－",""),"-","")," ",""),"　","")="TP"&amp;UPPER($E38&amp;"")))*3+SUMPRODUCT(--(SUBSTITUTE(SUBSTITUTE(SUBSTITUTE(SUBSTITUTE(SUBSTITUTE(SUBSTITUTE(SUBSTITUTE(UPPER($O$3:$Q$20&amp;""),"⌢",""),"⌣",""),"⌵",""),"－",""),"-","")," ",""),"　","")=UPPER($E38&amp;"")))+SUMPRODUCT(--(SUBSTITUTE(SUBSTITUTE(SUBSTITUTE(SUBSTITUTE(SUBSTITUTE(SUBSTITUTE(SUBSTITUTE(UPPER($O$3:$Q$20&amp;""),"⌢",""),"⌣",""),"⌵",""),"－",""),"-","")," ",""),"　","")=UPPER($E38&amp;"")&amp;"DP"))*2+SUMPRODUCT(--(SUBSTITUTE(SUBSTITUTE(SUBSTITUTE(SUBSTITUTE(SUBSTITUTE(SUBSTITUTE(SUBSTITUTE(UPPER($O$3:$Q$20&amp;""),"⌢",""),"⌣",""),"⌵",""),"－",""),"-","")," ",""),"　","")="DP"&amp;UPPER($E38&amp;"")))*2+SUMPRODUCT(--(SUBSTITUTE(SUBSTITUTE(SUBSTITUTE(SUBSTITUTE(SUBSTITUTE(SUBSTITUTE(SUBSTITUTE(UPPER($O$3:$Q$20&amp;""),"⌢",""),"⌣",""),"⌵",""),"－",""),"-","")," ",""),"　","")=UPPER($E38&amp;"")&amp;"TP"))*3+SUMPRODUCT(--(SUBSTITUTE(SUBSTITUTE(SUBSTITUTE(SUBSTITUTE(SUBSTITUTE(SUBSTITUTE(SUBSTITUTE(UPPER($O$3:$Q$20&amp;""),"⌢",""),"⌣",""),"⌵",""),"－",""),"-","")," ",""),"　","")="TP"&amp;UPPER($E38&amp;"")))*3+SUMPRODUCT(--(SUBSTITUTE(SUBSTITUTE(SUBSTITUTE(SUBSTITUTE(SUBSTITUTE(SUBSTITUTE(SUBSTITUTE(UPPER($S$3:$U$20&amp;""),"⌢",""),"⌣",""),"⌵",""),"－",""),"-","")," ",""),"　","")=UPPER($E38&amp;"")))+SUMPRODUCT(--(SUBSTITUTE(SUBSTITUTE(SUBSTITUTE(SUBSTITUTE(SUBSTITUTE(SUBSTITUTE(SUBSTITUTE(UPPER($S$3:$U$20&amp;""),"⌢",""),"⌣",""),"⌵",""),"－",""),"-","")," ",""),"　","")=UPPER($E38&amp;"")&amp;"DP"))*2+SUMPRODUCT(--(SUBSTITUTE(SUBSTITUTE(SUBSTITUTE(SUBSTITUTE(SUBSTITUTE(SUBSTITUTE(SUBSTITUTE(UPPER($S$3:$U$20&amp;""),"⌢",""),"⌣",""),"⌵",""),"－",""),"-","")," ",""),"　","")="DP"&amp;UPPER($E38&amp;"")))*2+SUMPRODUCT(--(SUBSTITUTE(SUBSTITUTE(SUBSTITUTE(SUBSTITUTE(SUBSTITUTE(SUBSTITUTE(SUBSTITUTE(UPPER($S$3:$U$20&amp;""),"⌢",""),"⌣",""),"⌵",""),"－",""),"-","")," ",""),"　","")=UPPER($E38&amp;"")&amp;"TP"))*3+SUMPRODUCT(--(SUBSTITUTE(SUBSTITUTE(SUBSTITUTE(SUBSTITUTE(SUBSTITUTE(SUBSTITUTE(SUBSTITUTE(UPPER($S$3:$U$20&amp;""),"⌢",""),"⌣",""),"⌵",""),"－",""),"-","")," ",""),"　","")="TP"&amp;UPPER($E38&amp;"")))*3+SUMPRODUCT(--(SUBSTITUTE(SUBSTITUTE(SUBSTITUTE(SUBSTITUTE(SUBSTITUTE(SUBSTITUTE(SUBSTITUTE(UPPER($W$3:$Y$20&amp;""),"⌢",""),"⌣",""),"⌵",""),"－",""),"-","")," ",""),"　","")=UPPER($E38&amp;"")))+SUMPRODUCT(--(SUBSTITUTE(SUBSTITUTE(SUBSTITUTE(SUBSTITUTE(SUBSTITUTE(SUBSTITUTE(SUBSTITUTE(UPPER($W$3:$Y$20&amp;""),"⌢",""),"⌣",""),"⌵",""),"－",""),"-","")," ",""),"　","")=UPPER($E38&amp;"")&amp;"DP"))*2+SUMPRODUCT(--(SUBSTITUTE(SUBSTITUTE(SUBSTITUTE(SUBSTITUTE(SUBSTITUTE(SUBSTITUTE(SUBSTITUTE(UPPER($W$3:$Y$20&amp;""),"⌢",""),"⌣",""),"⌵",""),"－",""),"-","")," ",""),"　","")="DP"&amp;UPPER($E38&amp;"")))*2+SUMPRODUCT(--(SUBSTITUTE(SUBSTITUTE(SUBSTITUTE(SUBSTITUTE(SUBSTITUTE(SUBSTITUTE(SUBSTITUTE(UPPER($W$3:$Y$20&amp;""),"⌢",""),"⌣",""),"⌵",""),"－",""),"-","")," ",""),"　","")=UPPER($E38&amp;"")&amp;"TP"))*3+SUMPRODUCT(--(SUBSTITUTE(SUBSTITUTE(SUBSTITUTE(SUBSTITUTE(SUBSTITUTE(SUBSTITUTE(SUBSTITUTE(UPPER($W$3:$Y$20&amp;""),"⌢",""),"⌣",""),"⌵",""),"－",""),"-","")," ",""),"　","")="TP"&amp;UPPER($E38&amp;"")))*3+SUMPRODUCT(--(SUBSTITUTE(SUBSTITUTE(SUBSTITUTE(SUBSTITUTE(SUBSTITUTE(SUBSTITUTE(SUBSTITUTE(UPPER($AA$3:$AC$20&amp;""),"⌢",""),"⌣",""),"⌵",""),"－",""),"-","")," ",""),"　","")=UPPER($E38&amp;"")))+SUMPRODUCT(--(SUBSTITUTE(SUBSTITUTE(SUBSTITUTE(SUBSTITUTE(SUBSTITUTE(SUBSTITUTE(SUBSTITUTE(UPPER($AA$3:$AC$20&amp;""),"⌢",""),"⌣",""),"⌵",""),"－",""),"-","")," ",""),"　","")=UPPER($E38&amp;"")&amp;"DP"))*2+SUMPRODUCT(--(SUBSTITUTE(SUBSTITUTE(SUBSTITUTE(SUBSTITUTE(SUBSTITUTE(SUBSTITUTE(SUBSTITUTE(UPPER($AA$3:$AC$20&amp;""),"⌢",""),"⌣",""),"⌵",""),"－",""),"-","")," ",""),"　","")="DP"&amp;UPPER($E38&amp;"")))*2+SUMPRODUCT(--(SUBSTITUTE(SUBSTITUTE(SUBSTITUTE(SUBSTITUTE(SUBSTITUTE(SUBSTITUTE(SUBSTITUTE(UPPER($AA$3:$AC$20&amp;""),"⌢",""),"⌣",""),"⌵",""),"－",""),"-","")," ",""),"　","")=UPPER($E38&amp;"")&amp;"TP"))*3+SUMPRODUCT(--(SUBSTITUTE(SUBSTITUTE(SUBSTITUTE(SUBSTITUTE(SUBSTITUTE(SUBSTITUTE(SUBSTITUTE(UPPER($AA$3:$AC$20&amp;""),"⌢",""),"⌣",""),"⌵",""),"－",""),"-","")," ",""),"　","")="TP"&amp;UPPER($E38&amp;"")))*3+SUMPRODUCT(--(SUBSTITUTE(SUBSTITUTE(SUBSTITUTE(SUBSTITUTE(SUBSTITUTE(SUBSTITUTE(SUBSTITUTE(UPPER($AE$3:$AG$20&amp;""),"⌢",""),"⌣",""),"⌵",""),"－",""),"-","")," ",""),"　","")=UPPER($E38&amp;"")))+SUMPRODUCT(--(SUBSTITUTE(SUBSTITUTE(SUBSTITUTE(SUBSTITUTE(SUBSTITUTE(SUBSTITUTE(SUBSTITUTE(UPPER($AE$3:$AG$20&amp;""),"⌢",""),"⌣",""),"⌵",""),"－",""),"-","")," ",""),"　","")=UPPER($E38&amp;"")&amp;"DP"))*2+SUMPRODUCT(--(SUBSTITUTE(SUBSTITUTE(SUBSTITUTE(SUBSTITUTE(SUBSTITUTE(SUBSTITUTE(SUBSTITUTE(UPPER($AE$3:$AG$20&amp;""),"⌢",""),"⌣",""),"⌵",""),"－",""),"-","")," ",""),"　","")="DP"&amp;UPPER($E38&amp;"")))*2+SUMPRODUCT(--(SUBSTITUTE(SUBSTITUTE(SUBSTITUTE(SUBSTITUTE(SUBSTITUTE(SUBSTITUTE(SUBSTITUTE(UPPER($AE$3:$AG$20&amp;""),"⌢",""),"⌣",""),"⌵",""),"－",""),"-","")," ",""),"　","")=UPPER($E38&amp;"")&amp;"TP"))*3+SUMPRODUCT(--(SUBSTITUTE(SUBSTITUTE(SUBSTITUTE(SUBSTITUTE(SUBSTITUTE(SUBSTITUTE(SUBSTITUTE(UPPER($AE$3:$AG$20&amp;""),"⌢",""),"⌣",""),"⌵",""),"－",""),"-","")," ",""),"　","")="TP"&amp;UPPER($E38&amp;"")))*3)</f>
        <v>0</v>
      </c>
      <c r="B38" s="58"/>
      <c r="C38" s="58"/>
      <c r="D38" s="274">
        <v>6</v>
      </c>
      <c r="E38" s="166" t="s">
        <v>207</v>
      </c>
      <c r="F38" s="169" t="s">
        <v>128</v>
      </c>
      <c r="G38" s="175" t="inlineStr">
        <is>
          <t>R －</t>
        </is>
      </c>
      <c r="H38" s="176"/>
      <c r="I38" s="77"/>
      <c r="J38" s="8"/>
      <c r="K38" s="175" t="s">
        <v>204</v>
      </c>
      <c r="L38" s="176"/>
      <c r="M38" s="77"/>
      <c r="N38" s="8"/>
      <c r="O38" s="175" t="inlineStr">
        <is>
          <t>25 －</t>
        </is>
      </c>
      <c r="P38" s="176"/>
      <c r="Q38" s="77"/>
      <c r="R38" s="8"/>
      <c r="S38" s="175" t="inlineStr">
        <is>
          <t>R ⌣</t>
        </is>
      </c>
      <c r="T38" s="176" t="inlineStr">
        <is>
          <t>28 ⌵</t>
        </is>
      </c>
      <c r="U38" s="77"/>
      <c r="V38" s="8"/>
      <c r="W38" s="175"/>
      <c r="X38" s="176"/>
      <c r="Y38" s="77"/>
      <c r="Z38" s="8"/>
      <c r="AA38" s="175"/>
      <c r="AB38" s="176"/>
      <c r="AC38" s="77"/>
      <c r="AD38" s="8"/>
      <c r="AE38" s="176"/>
      <c r="AF38" s="176"/>
      <c r="AG38" s="77"/>
      <c r="AH38" s="8"/>
      <c r="AI38" s="44">
        <f t="shared" si="20"/>
        <v>5</v>
      </c>
      <c r="AJ38" s="44">
        <f>SUMPRODUCT(--(SUBSTITUTE(SUBSTITUTE(SUBSTITUTE(SUBSTITUTE(SUBSTITUTE(SUBSTITUTE(SUBSTITUTE(UPPER(G38:AG38&amp;""),"⌢",""),"⌣",""),"⌵",""),"－",""),"-","")," ",""),"　","")="R"))+SUMPRODUCT(--(SUBSTITUTE(SUBSTITUTE(SUBSTITUTE(SUBSTITUTE(SUBSTITUTE(SUBSTITUTE(SUBSTITUTE(UPPER(G38:AG38&amp;""),"⌢",""),"⌣",""),"⌵",""),"－",""),"-","")," ",""),"　","")="HR"))*2</f>
        <v>2</v>
      </c>
      <c r="AK38" s="44">
        <f t="shared" si="22"/>
        <v>1</v>
      </c>
      <c r="AL38" s="44">
        <f>$A38</f>
        <v>0</v>
      </c>
      <c r="AM38" s="295"/>
    </row>
    <row r="39" spans="1:46" ht="15" customHeight="1">
      <c r="A39" s="58">
        <f>IF($E39="",0,SUMPRODUCT(--(SUBSTITUTE(SUBSTITUTE(SUBSTITUTE(SUBSTITUTE(SUBSTITUTE(SUBSTITUTE(SUBSTITUTE(UPPER($G$3:$I$20&amp;""),"⌢",""),"⌣",""),"⌵",""),"－",""),"-","")," ",""),"　","")=UPPER($E39&amp;"")))+SUMPRODUCT(--(SUBSTITUTE(SUBSTITUTE(SUBSTITUTE(SUBSTITUTE(SUBSTITUTE(SUBSTITUTE(SUBSTITUTE(UPPER($G$3:$I$20&amp;""),"⌢",""),"⌣",""),"⌵",""),"－",""),"-","")," ",""),"　","")=UPPER($E39&amp;"")&amp;"DP"))*2+SUMPRODUCT(--(SUBSTITUTE(SUBSTITUTE(SUBSTITUTE(SUBSTITUTE(SUBSTITUTE(SUBSTITUTE(SUBSTITUTE(UPPER($G$3:$I$20&amp;""),"⌢",""),"⌣",""),"⌵",""),"－",""),"-","")," ",""),"　","")="DP"&amp;UPPER($E39&amp;"")))*2+SUMPRODUCT(--(SUBSTITUTE(SUBSTITUTE(SUBSTITUTE(SUBSTITUTE(SUBSTITUTE(SUBSTITUTE(SUBSTITUTE(UPPER($G$3:$I$20&amp;""),"⌢",""),"⌣",""),"⌵",""),"－",""),"-","")," ",""),"　","")=UPPER($E39&amp;"")&amp;"TP"))*3+SUMPRODUCT(--(SUBSTITUTE(SUBSTITUTE(SUBSTITUTE(SUBSTITUTE(SUBSTITUTE(SUBSTITUTE(SUBSTITUTE(UPPER($G$3:$I$20&amp;""),"⌢",""),"⌣",""),"⌵",""),"－",""),"-","")," ",""),"　","")="TP"&amp;UPPER($E39&amp;"")))*3+SUMPRODUCT(--(SUBSTITUTE(SUBSTITUTE(SUBSTITUTE(SUBSTITUTE(SUBSTITUTE(SUBSTITUTE(SUBSTITUTE(UPPER($K$3:$M$20&amp;""),"⌢",""),"⌣",""),"⌵",""),"－",""),"-","")," ",""),"　","")=UPPER($E39&amp;"")))+SUMPRODUCT(--(SUBSTITUTE(SUBSTITUTE(SUBSTITUTE(SUBSTITUTE(SUBSTITUTE(SUBSTITUTE(SUBSTITUTE(UPPER($K$3:$M$20&amp;""),"⌢",""),"⌣",""),"⌵",""),"－",""),"-","")," ",""),"　","")=UPPER($E39&amp;"")&amp;"DP"))*2+SUMPRODUCT(--(SUBSTITUTE(SUBSTITUTE(SUBSTITUTE(SUBSTITUTE(SUBSTITUTE(SUBSTITUTE(SUBSTITUTE(UPPER($K$3:$M$20&amp;""),"⌢",""),"⌣",""),"⌵",""),"－",""),"-","")," ",""),"　","")="DP"&amp;UPPER($E39&amp;"")))*2+SUMPRODUCT(--(SUBSTITUTE(SUBSTITUTE(SUBSTITUTE(SUBSTITUTE(SUBSTITUTE(SUBSTITUTE(SUBSTITUTE(UPPER($K$3:$M$20&amp;""),"⌢",""),"⌣",""),"⌵",""),"－",""),"-","")," ",""),"　","")=UPPER($E39&amp;"")&amp;"TP"))*3+SUMPRODUCT(--(SUBSTITUTE(SUBSTITUTE(SUBSTITUTE(SUBSTITUTE(SUBSTITUTE(SUBSTITUTE(SUBSTITUTE(UPPER($K$3:$M$20&amp;""),"⌢",""),"⌣",""),"⌵",""),"－",""),"-","")," ",""),"　","")="TP"&amp;UPPER($E39&amp;"")))*3+SUMPRODUCT(--(SUBSTITUTE(SUBSTITUTE(SUBSTITUTE(SUBSTITUTE(SUBSTITUTE(SUBSTITUTE(SUBSTITUTE(UPPER($O$3:$Q$20&amp;""),"⌢",""),"⌣",""),"⌵",""),"－",""),"-","")," ",""),"　","")=UPPER($E39&amp;"")))+SUMPRODUCT(--(SUBSTITUTE(SUBSTITUTE(SUBSTITUTE(SUBSTITUTE(SUBSTITUTE(SUBSTITUTE(SUBSTITUTE(UPPER($O$3:$Q$20&amp;""),"⌢",""),"⌣",""),"⌵",""),"－",""),"-","")," ",""),"　","")=UPPER($E39&amp;"")&amp;"DP"))*2+SUMPRODUCT(--(SUBSTITUTE(SUBSTITUTE(SUBSTITUTE(SUBSTITUTE(SUBSTITUTE(SUBSTITUTE(SUBSTITUTE(UPPER($O$3:$Q$20&amp;""),"⌢",""),"⌣",""),"⌵",""),"－",""),"-","")," ",""),"　","")="DP"&amp;UPPER($E39&amp;"")))*2+SUMPRODUCT(--(SUBSTITUTE(SUBSTITUTE(SUBSTITUTE(SUBSTITUTE(SUBSTITUTE(SUBSTITUTE(SUBSTITUTE(UPPER($O$3:$Q$20&amp;""),"⌢",""),"⌣",""),"⌵",""),"－",""),"-","")," ",""),"　","")=UPPER($E39&amp;"")&amp;"TP"))*3+SUMPRODUCT(--(SUBSTITUTE(SUBSTITUTE(SUBSTITUTE(SUBSTITUTE(SUBSTITUTE(SUBSTITUTE(SUBSTITUTE(UPPER($O$3:$Q$20&amp;""),"⌢",""),"⌣",""),"⌵",""),"－",""),"-","")," ",""),"　","")="TP"&amp;UPPER($E39&amp;"")))*3+SUMPRODUCT(--(SUBSTITUTE(SUBSTITUTE(SUBSTITUTE(SUBSTITUTE(SUBSTITUTE(SUBSTITUTE(SUBSTITUTE(UPPER($S$3:$U$20&amp;""),"⌢",""),"⌣",""),"⌵",""),"－",""),"-","")," ",""),"　","")=UPPER($E39&amp;"")))+SUMPRODUCT(--(SUBSTITUTE(SUBSTITUTE(SUBSTITUTE(SUBSTITUTE(SUBSTITUTE(SUBSTITUTE(SUBSTITUTE(UPPER($S$3:$U$20&amp;""),"⌢",""),"⌣",""),"⌵",""),"－",""),"-","")," ",""),"　","")=UPPER($E39&amp;"")&amp;"DP"))*2+SUMPRODUCT(--(SUBSTITUTE(SUBSTITUTE(SUBSTITUTE(SUBSTITUTE(SUBSTITUTE(SUBSTITUTE(SUBSTITUTE(UPPER($S$3:$U$20&amp;""),"⌢",""),"⌣",""),"⌵",""),"－",""),"-","")," ",""),"　","")="DP"&amp;UPPER($E39&amp;"")))*2+SUMPRODUCT(--(SUBSTITUTE(SUBSTITUTE(SUBSTITUTE(SUBSTITUTE(SUBSTITUTE(SUBSTITUTE(SUBSTITUTE(UPPER($S$3:$U$20&amp;""),"⌢",""),"⌣",""),"⌵",""),"－",""),"-","")," ",""),"　","")=UPPER($E39&amp;"")&amp;"TP"))*3+SUMPRODUCT(--(SUBSTITUTE(SUBSTITUTE(SUBSTITUTE(SUBSTITUTE(SUBSTITUTE(SUBSTITUTE(SUBSTITUTE(UPPER($S$3:$U$20&amp;""),"⌢",""),"⌣",""),"⌵",""),"－",""),"-","")," ",""),"　","")="TP"&amp;UPPER($E39&amp;"")))*3+SUMPRODUCT(--(SUBSTITUTE(SUBSTITUTE(SUBSTITUTE(SUBSTITUTE(SUBSTITUTE(SUBSTITUTE(SUBSTITUTE(UPPER($W$3:$Y$20&amp;""),"⌢",""),"⌣",""),"⌵",""),"－",""),"-","")," ",""),"　","")=UPPER($E39&amp;"")))+SUMPRODUCT(--(SUBSTITUTE(SUBSTITUTE(SUBSTITUTE(SUBSTITUTE(SUBSTITUTE(SUBSTITUTE(SUBSTITUTE(UPPER($W$3:$Y$20&amp;""),"⌢",""),"⌣",""),"⌵",""),"－",""),"-","")," ",""),"　","")=UPPER($E39&amp;"")&amp;"DP"))*2+SUMPRODUCT(--(SUBSTITUTE(SUBSTITUTE(SUBSTITUTE(SUBSTITUTE(SUBSTITUTE(SUBSTITUTE(SUBSTITUTE(UPPER($W$3:$Y$20&amp;""),"⌢",""),"⌣",""),"⌵",""),"－",""),"-","")," ",""),"　","")="DP"&amp;UPPER($E39&amp;"")))*2+SUMPRODUCT(--(SUBSTITUTE(SUBSTITUTE(SUBSTITUTE(SUBSTITUTE(SUBSTITUTE(SUBSTITUTE(SUBSTITUTE(UPPER($W$3:$Y$20&amp;""),"⌢",""),"⌣",""),"⌵",""),"－",""),"-","")," ",""),"　","")=UPPER($E39&amp;"")&amp;"TP"))*3+SUMPRODUCT(--(SUBSTITUTE(SUBSTITUTE(SUBSTITUTE(SUBSTITUTE(SUBSTITUTE(SUBSTITUTE(SUBSTITUTE(UPPER($W$3:$Y$20&amp;""),"⌢",""),"⌣",""),"⌵",""),"－",""),"-","")," ",""),"　","")="TP"&amp;UPPER($E39&amp;"")))*3+SUMPRODUCT(--(SUBSTITUTE(SUBSTITUTE(SUBSTITUTE(SUBSTITUTE(SUBSTITUTE(SUBSTITUTE(SUBSTITUTE(UPPER($AA$3:$AC$20&amp;""),"⌢",""),"⌣",""),"⌵",""),"－",""),"-","")," ",""),"　","")=UPPER($E39&amp;"")))+SUMPRODUCT(--(SUBSTITUTE(SUBSTITUTE(SUBSTITUTE(SUBSTITUTE(SUBSTITUTE(SUBSTITUTE(SUBSTITUTE(UPPER($AA$3:$AC$20&amp;""),"⌢",""),"⌣",""),"⌵",""),"－",""),"-","")," ",""),"　","")=UPPER($E39&amp;"")&amp;"DP"))*2+SUMPRODUCT(--(SUBSTITUTE(SUBSTITUTE(SUBSTITUTE(SUBSTITUTE(SUBSTITUTE(SUBSTITUTE(SUBSTITUTE(UPPER($AA$3:$AC$20&amp;""),"⌢",""),"⌣",""),"⌵",""),"－",""),"-","")," ",""),"　","")="DP"&amp;UPPER($E39&amp;"")))*2+SUMPRODUCT(--(SUBSTITUTE(SUBSTITUTE(SUBSTITUTE(SUBSTITUTE(SUBSTITUTE(SUBSTITUTE(SUBSTITUTE(UPPER($AA$3:$AC$20&amp;""),"⌢",""),"⌣",""),"⌵",""),"－",""),"-","")," ",""),"　","")=UPPER($E39&amp;"")&amp;"TP"))*3+SUMPRODUCT(--(SUBSTITUTE(SUBSTITUTE(SUBSTITUTE(SUBSTITUTE(SUBSTITUTE(SUBSTITUTE(SUBSTITUTE(UPPER($AA$3:$AC$20&amp;""),"⌢",""),"⌣",""),"⌵",""),"－",""),"-","")," ",""),"　","")="TP"&amp;UPPER($E39&amp;"")))*3+SUMPRODUCT(--(SUBSTITUTE(SUBSTITUTE(SUBSTITUTE(SUBSTITUTE(SUBSTITUTE(SUBSTITUTE(SUBSTITUTE(UPPER($AE$3:$AG$20&amp;""),"⌢",""),"⌣",""),"⌵",""),"－",""),"-","")," ",""),"　","")=UPPER($E39&amp;"")))+SUMPRODUCT(--(SUBSTITUTE(SUBSTITUTE(SUBSTITUTE(SUBSTITUTE(SUBSTITUTE(SUBSTITUTE(SUBSTITUTE(UPPER($AE$3:$AG$20&amp;""),"⌢",""),"⌣",""),"⌵",""),"－",""),"-","")," ",""),"　","")=UPPER($E39&amp;"")&amp;"DP"))*2+SUMPRODUCT(--(SUBSTITUTE(SUBSTITUTE(SUBSTITUTE(SUBSTITUTE(SUBSTITUTE(SUBSTITUTE(SUBSTITUTE(UPPER($AE$3:$AG$20&amp;""),"⌢",""),"⌣",""),"⌵",""),"－",""),"-","")," ",""),"　","")="DP"&amp;UPPER($E39&amp;"")))*2+SUMPRODUCT(--(SUBSTITUTE(SUBSTITUTE(SUBSTITUTE(SUBSTITUTE(SUBSTITUTE(SUBSTITUTE(SUBSTITUTE(UPPER($AE$3:$AG$20&amp;""),"⌢",""),"⌣",""),"⌵",""),"－",""),"-","")," ",""),"　","")=UPPER($E39&amp;"")&amp;"TP"))*3+SUMPRODUCT(--(SUBSTITUTE(SUBSTITUTE(SUBSTITUTE(SUBSTITUTE(SUBSTITUTE(SUBSTITUTE(SUBSTITUTE(UPPER($AE$3:$AG$20&amp;""),"⌢",""),"⌣",""),"⌵",""),"－",""),"-","")," ",""),"　","")="TP"&amp;UPPER($E39&amp;"")))*3)</f>
        <v>0</v>
      </c>
      <c r="B39" s="58"/>
      <c r="C39" s="58"/>
      <c r="D39" s="288"/>
      <c r="E39" s="166"/>
      <c r="F39" s="169"/>
      <c r="G39" s="170"/>
      <c r="H39" s="171"/>
      <c r="I39" s="75"/>
      <c r="J39" s="8"/>
      <c r="K39" s="170"/>
      <c r="L39" s="171"/>
      <c r="M39" s="75"/>
      <c r="N39" s="8"/>
      <c r="O39" s="170"/>
      <c r="P39" s="171"/>
      <c r="Q39" s="75"/>
      <c r="R39" s="8"/>
      <c r="S39" s="170"/>
      <c r="T39" s="171"/>
      <c r="U39" s="75"/>
      <c r="V39" s="8"/>
      <c r="W39" s="170"/>
      <c r="X39" s="171"/>
      <c r="Y39" s="75"/>
      <c r="Z39" s="8"/>
      <c r="AA39" s="170"/>
      <c r="AB39" s="171"/>
      <c r="AC39" s="75"/>
      <c r="AD39" s="8"/>
      <c r="AE39" s="171"/>
      <c r="AF39" s="171"/>
      <c r="AG39" s="75"/>
      <c r="AH39" s="8"/>
      <c r="AI39" s="44">
        <f t="shared" si="20"/>
        <v>0</v>
      </c>
      <c r="AJ39" s="44">
        <f>SUMPRODUCT(--(SUBSTITUTE(SUBSTITUTE(SUBSTITUTE(SUBSTITUTE(SUBSTITUTE(SUBSTITUTE(SUBSTITUTE(UPPER(G39:AG39&amp;""),"⌢",""),"⌣",""),"⌵",""),"－",""),"-","")," ",""),"　","")="R"))+SUMPRODUCT(--(SUBSTITUTE(SUBSTITUTE(SUBSTITUTE(SUBSTITUTE(SUBSTITUTE(SUBSTITUTE(SUBSTITUTE(UPPER(G39:AG39&amp;""),"⌢",""),"⌣",""),"⌵",""),"－",""),"-","")," ",""),"　","")="HR"))*2</f>
        <v>0</v>
      </c>
      <c r="AK39" s="44">
        <f t="shared" si="22"/>
        <v>0</v>
      </c>
      <c r="AL39" s="44">
        <f>$A39</f>
        <v>0</v>
      </c>
      <c r="AM39" s="295"/>
    </row>
    <row r="40" spans="1:46" ht="15" customHeight="1" thickBot="1">
      <c r="A40" s="58">
        <f>IF($E40="",0,SUMPRODUCT(--(SUBSTITUTE(SUBSTITUTE(SUBSTITUTE(SUBSTITUTE(SUBSTITUTE(SUBSTITUTE(SUBSTITUTE(UPPER($G$3:$I$20&amp;""),"⌢",""),"⌣",""),"⌵",""),"－",""),"-","")," ",""),"　","")=UPPER($E40&amp;"")))+SUMPRODUCT(--(SUBSTITUTE(SUBSTITUTE(SUBSTITUTE(SUBSTITUTE(SUBSTITUTE(SUBSTITUTE(SUBSTITUTE(UPPER($G$3:$I$20&amp;""),"⌢",""),"⌣",""),"⌵",""),"－",""),"-","")," ",""),"　","")=UPPER($E40&amp;"")&amp;"DP"))*2+SUMPRODUCT(--(SUBSTITUTE(SUBSTITUTE(SUBSTITUTE(SUBSTITUTE(SUBSTITUTE(SUBSTITUTE(SUBSTITUTE(UPPER($G$3:$I$20&amp;""),"⌢",""),"⌣",""),"⌵",""),"－",""),"-","")," ",""),"　","")="DP"&amp;UPPER($E40&amp;"")))*2+SUMPRODUCT(--(SUBSTITUTE(SUBSTITUTE(SUBSTITUTE(SUBSTITUTE(SUBSTITUTE(SUBSTITUTE(SUBSTITUTE(UPPER($G$3:$I$20&amp;""),"⌢",""),"⌣",""),"⌵",""),"－",""),"-","")," ",""),"　","")=UPPER($E40&amp;"")&amp;"TP"))*3+SUMPRODUCT(--(SUBSTITUTE(SUBSTITUTE(SUBSTITUTE(SUBSTITUTE(SUBSTITUTE(SUBSTITUTE(SUBSTITUTE(UPPER($G$3:$I$20&amp;""),"⌢",""),"⌣",""),"⌵",""),"－",""),"-","")," ",""),"　","")="TP"&amp;UPPER($E40&amp;"")))*3+SUMPRODUCT(--(SUBSTITUTE(SUBSTITUTE(SUBSTITUTE(SUBSTITUTE(SUBSTITUTE(SUBSTITUTE(SUBSTITUTE(UPPER($K$3:$M$20&amp;""),"⌢",""),"⌣",""),"⌵",""),"－",""),"-","")," ",""),"　","")=UPPER($E40&amp;"")))+SUMPRODUCT(--(SUBSTITUTE(SUBSTITUTE(SUBSTITUTE(SUBSTITUTE(SUBSTITUTE(SUBSTITUTE(SUBSTITUTE(UPPER($K$3:$M$20&amp;""),"⌢",""),"⌣",""),"⌵",""),"－",""),"-","")," ",""),"　","")=UPPER($E40&amp;"")&amp;"DP"))*2+SUMPRODUCT(--(SUBSTITUTE(SUBSTITUTE(SUBSTITUTE(SUBSTITUTE(SUBSTITUTE(SUBSTITUTE(SUBSTITUTE(UPPER($K$3:$M$20&amp;""),"⌢",""),"⌣",""),"⌵",""),"－",""),"-","")," ",""),"　","")="DP"&amp;UPPER($E40&amp;"")))*2+SUMPRODUCT(--(SUBSTITUTE(SUBSTITUTE(SUBSTITUTE(SUBSTITUTE(SUBSTITUTE(SUBSTITUTE(SUBSTITUTE(UPPER($K$3:$M$20&amp;""),"⌢",""),"⌣",""),"⌵",""),"－",""),"-","")," ",""),"　","")=UPPER($E40&amp;"")&amp;"TP"))*3+SUMPRODUCT(--(SUBSTITUTE(SUBSTITUTE(SUBSTITUTE(SUBSTITUTE(SUBSTITUTE(SUBSTITUTE(SUBSTITUTE(UPPER($K$3:$M$20&amp;""),"⌢",""),"⌣",""),"⌵",""),"－",""),"-","")," ",""),"　","")="TP"&amp;UPPER($E40&amp;"")))*3+SUMPRODUCT(--(SUBSTITUTE(SUBSTITUTE(SUBSTITUTE(SUBSTITUTE(SUBSTITUTE(SUBSTITUTE(SUBSTITUTE(UPPER($O$3:$Q$20&amp;""),"⌢",""),"⌣",""),"⌵",""),"－",""),"-","")," ",""),"　","")=UPPER($E40&amp;"")))+SUMPRODUCT(--(SUBSTITUTE(SUBSTITUTE(SUBSTITUTE(SUBSTITUTE(SUBSTITUTE(SUBSTITUTE(SUBSTITUTE(UPPER($O$3:$Q$20&amp;""),"⌢",""),"⌣",""),"⌵",""),"－",""),"-","")," ",""),"　","")=UPPER($E40&amp;"")&amp;"DP"))*2+SUMPRODUCT(--(SUBSTITUTE(SUBSTITUTE(SUBSTITUTE(SUBSTITUTE(SUBSTITUTE(SUBSTITUTE(SUBSTITUTE(UPPER($O$3:$Q$20&amp;""),"⌢",""),"⌣",""),"⌵",""),"－",""),"-","")," ",""),"　","")="DP"&amp;UPPER($E40&amp;"")))*2+SUMPRODUCT(--(SUBSTITUTE(SUBSTITUTE(SUBSTITUTE(SUBSTITUTE(SUBSTITUTE(SUBSTITUTE(SUBSTITUTE(UPPER($O$3:$Q$20&amp;""),"⌢",""),"⌣",""),"⌵",""),"－",""),"-","")," ",""),"　","")=UPPER($E40&amp;"")&amp;"TP"))*3+SUMPRODUCT(--(SUBSTITUTE(SUBSTITUTE(SUBSTITUTE(SUBSTITUTE(SUBSTITUTE(SUBSTITUTE(SUBSTITUTE(UPPER($O$3:$Q$20&amp;""),"⌢",""),"⌣",""),"⌵",""),"－",""),"-","")," ",""),"　","")="TP"&amp;UPPER($E40&amp;"")))*3+SUMPRODUCT(--(SUBSTITUTE(SUBSTITUTE(SUBSTITUTE(SUBSTITUTE(SUBSTITUTE(SUBSTITUTE(SUBSTITUTE(UPPER($S$3:$U$20&amp;""),"⌢",""),"⌣",""),"⌵",""),"－",""),"-","")," ",""),"　","")=UPPER($E40&amp;"")))+SUMPRODUCT(--(SUBSTITUTE(SUBSTITUTE(SUBSTITUTE(SUBSTITUTE(SUBSTITUTE(SUBSTITUTE(SUBSTITUTE(UPPER($S$3:$U$20&amp;""),"⌢",""),"⌣",""),"⌵",""),"－",""),"-","")," ",""),"　","")=UPPER($E40&amp;"")&amp;"DP"))*2+SUMPRODUCT(--(SUBSTITUTE(SUBSTITUTE(SUBSTITUTE(SUBSTITUTE(SUBSTITUTE(SUBSTITUTE(SUBSTITUTE(UPPER($S$3:$U$20&amp;""),"⌢",""),"⌣",""),"⌵",""),"－",""),"-","")," ",""),"　","")="DP"&amp;UPPER($E40&amp;"")))*2+SUMPRODUCT(--(SUBSTITUTE(SUBSTITUTE(SUBSTITUTE(SUBSTITUTE(SUBSTITUTE(SUBSTITUTE(SUBSTITUTE(UPPER($S$3:$U$20&amp;""),"⌢",""),"⌣",""),"⌵",""),"－",""),"-","")," ",""),"　","")=UPPER($E40&amp;"")&amp;"TP"))*3+SUMPRODUCT(--(SUBSTITUTE(SUBSTITUTE(SUBSTITUTE(SUBSTITUTE(SUBSTITUTE(SUBSTITUTE(SUBSTITUTE(UPPER($S$3:$U$20&amp;""),"⌢",""),"⌣",""),"⌵",""),"－",""),"-","")," ",""),"　","")="TP"&amp;UPPER($E40&amp;"")))*3+SUMPRODUCT(--(SUBSTITUTE(SUBSTITUTE(SUBSTITUTE(SUBSTITUTE(SUBSTITUTE(SUBSTITUTE(SUBSTITUTE(UPPER($W$3:$Y$20&amp;""),"⌢",""),"⌣",""),"⌵",""),"－",""),"-","")," ",""),"　","")=UPPER($E40&amp;"")))+SUMPRODUCT(--(SUBSTITUTE(SUBSTITUTE(SUBSTITUTE(SUBSTITUTE(SUBSTITUTE(SUBSTITUTE(SUBSTITUTE(UPPER($W$3:$Y$20&amp;""),"⌢",""),"⌣",""),"⌵",""),"－",""),"-","")," ",""),"　","")=UPPER($E40&amp;"")&amp;"DP"))*2+SUMPRODUCT(--(SUBSTITUTE(SUBSTITUTE(SUBSTITUTE(SUBSTITUTE(SUBSTITUTE(SUBSTITUTE(SUBSTITUTE(UPPER($W$3:$Y$20&amp;""),"⌢",""),"⌣",""),"⌵",""),"－",""),"-","")," ",""),"　","")="DP"&amp;UPPER($E40&amp;"")))*2+SUMPRODUCT(--(SUBSTITUTE(SUBSTITUTE(SUBSTITUTE(SUBSTITUTE(SUBSTITUTE(SUBSTITUTE(SUBSTITUTE(UPPER($W$3:$Y$20&amp;""),"⌢",""),"⌣",""),"⌵",""),"－",""),"-","")," ",""),"　","")=UPPER($E40&amp;"")&amp;"TP"))*3+SUMPRODUCT(--(SUBSTITUTE(SUBSTITUTE(SUBSTITUTE(SUBSTITUTE(SUBSTITUTE(SUBSTITUTE(SUBSTITUTE(UPPER($W$3:$Y$20&amp;""),"⌢",""),"⌣",""),"⌵",""),"－",""),"-","")," ",""),"　","")="TP"&amp;UPPER($E40&amp;"")))*3+SUMPRODUCT(--(SUBSTITUTE(SUBSTITUTE(SUBSTITUTE(SUBSTITUTE(SUBSTITUTE(SUBSTITUTE(SUBSTITUTE(UPPER($AA$3:$AC$20&amp;""),"⌢",""),"⌣",""),"⌵",""),"－",""),"-","")," ",""),"　","")=UPPER($E40&amp;"")))+SUMPRODUCT(--(SUBSTITUTE(SUBSTITUTE(SUBSTITUTE(SUBSTITUTE(SUBSTITUTE(SUBSTITUTE(SUBSTITUTE(UPPER($AA$3:$AC$20&amp;""),"⌢",""),"⌣",""),"⌵",""),"－",""),"-","")," ",""),"　","")=UPPER($E40&amp;"")&amp;"DP"))*2+SUMPRODUCT(--(SUBSTITUTE(SUBSTITUTE(SUBSTITUTE(SUBSTITUTE(SUBSTITUTE(SUBSTITUTE(SUBSTITUTE(UPPER($AA$3:$AC$20&amp;""),"⌢",""),"⌣",""),"⌵",""),"－",""),"-","")," ",""),"　","")="DP"&amp;UPPER($E40&amp;"")))*2+SUMPRODUCT(--(SUBSTITUTE(SUBSTITUTE(SUBSTITUTE(SUBSTITUTE(SUBSTITUTE(SUBSTITUTE(SUBSTITUTE(UPPER($AA$3:$AC$20&amp;""),"⌢",""),"⌣",""),"⌵",""),"－",""),"-","")," ",""),"　","")=UPPER($E40&amp;"")&amp;"TP"))*3+SUMPRODUCT(--(SUBSTITUTE(SUBSTITUTE(SUBSTITUTE(SUBSTITUTE(SUBSTITUTE(SUBSTITUTE(SUBSTITUTE(UPPER($AA$3:$AC$20&amp;""),"⌢",""),"⌣",""),"⌵",""),"－",""),"-","")," ",""),"　","")="TP"&amp;UPPER($E40&amp;"")))*3+SUMPRODUCT(--(SUBSTITUTE(SUBSTITUTE(SUBSTITUTE(SUBSTITUTE(SUBSTITUTE(SUBSTITUTE(SUBSTITUTE(UPPER($AE$3:$AG$20&amp;""),"⌢",""),"⌣",""),"⌵",""),"－",""),"-","")," ",""),"　","")=UPPER($E40&amp;"")))+SUMPRODUCT(--(SUBSTITUTE(SUBSTITUTE(SUBSTITUTE(SUBSTITUTE(SUBSTITUTE(SUBSTITUTE(SUBSTITUTE(UPPER($AE$3:$AG$20&amp;""),"⌢",""),"⌣",""),"⌵",""),"－",""),"-","")," ",""),"　","")=UPPER($E40&amp;"")&amp;"DP"))*2+SUMPRODUCT(--(SUBSTITUTE(SUBSTITUTE(SUBSTITUTE(SUBSTITUTE(SUBSTITUTE(SUBSTITUTE(SUBSTITUTE(UPPER($AE$3:$AG$20&amp;""),"⌢",""),"⌣",""),"⌵",""),"－",""),"-","")," ",""),"　","")="DP"&amp;UPPER($E40&amp;"")))*2+SUMPRODUCT(--(SUBSTITUTE(SUBSTITUTE(SUBSTITUTE(SUBSTITUTE(SUBSTITUTE(SUBSTITUTE(SUBSTITUTE(UPPER($AE$3:$AG$20&amp;""),"⌢",""),"⌣",""),"⌵",""),"－",""),"-","")," ",""),"　","")=UPPER($E40&amp;"")&amp;"TP"))*3+SUMPRODUCT(--(SUBSTITUTE(SUBSTITUTE(SUBSTITUTE(SUBSTITUTE(SUBSTITUTE(SUBSTITUTE(SUBSTITUTE(UPPER($AE$3:$AG$20&amp;""),"⌢",""),"⌣",""),"⌵",""),"－",""),"-","")," ",""),"　","")="TP"&amp;UPPER($E40&amp;"")))*3)</f>
        <v>0</v>
      </c>
      <c r="B40" s="64"/>
      <c r="C40" s="58"/>
      <c r="D40" s="288"/>
      <c r="E40" s="61"/>
      <c r="F40" s="49"/>
      <c r="G40" s="38"/>
      <c r="H40" s="39"/>
      <c r="I40" s="40"/>
      <c r="J40" s="41"/>
      <c r="K40" s="38"/>
      <c r="L40" s="39"/>
      <c r="M40" s="40"/>
      <c r="N40" s="41"/>
      <c r="O40" s="38"/>
      <c r="P40" s="39"/>
      <c r="Q40" s="40"/>
      <c r="R40" s="41"/>
      <c r="S40" s="38"/>
      <c r="T40" s="39"/>
      <c r="U40" s="40"/>
      <c r="V40" s="41"/>
      <c r="W40" s="38"/>
      <c r="X40" s="39"/>
      <c r="Y40" s="40"/>
      <c r="Z40" s="41"/>
      <c r="AA40" s="38"/>
      <c r="AB40" s="39"/>
      <c r="AC40" s="40"/>
      <c r="AD40" s="41"/>
      <c r="AE40" s="39"/>
      <c r="AF40" s="39"/>
      <c r="AG40" s="40"/>
      <c r="AH40" s="41"/>
      <c r="AI40" s="44">
        <f t="shared" si="20"/>
        <v>0</v>
      </c>
      <c r="AJ40" s="44">
        <f>SUMPRODUCT(--(SUBSTITUTE(SUBSTITUTE(SUBSTITUTE(SUBSTITUTE(SUBSTITUTE(SUBSTITUTE(SUBSTITUTE(UPPER(G40:AG40&amp;""),"⌢",""),"⌣",""),"⌵",""),"－",""),"-","")," ",""),"　","")="R"))+SUMPRODUCT(--(SUBSTITUTE(SUBSTITUTE(SUBSTITUTE(SUBSTITUTE(SUBSTITUTE(SUBSTITUTE(SUBSTITUTE(UPPER(G40:AG40&amp;""),"⌢",""),"⌣",""),"⌵",""),"－",""),"-","")," ",""),"　","")="HR"))*2</f>
        <v>0</v>
      </c>
      <c r="AK40" s="44">
        <f t="shared" si="22"/>
        <v>0</v>
      </c>
      <c r="AL40" s="44">
        <f>$A40</f>
        <v>0</v>
      </c>
      <c r="AM40" s="295"/>
    </row>
    <row r="41" spans="1:46" ht="16.2" customHeight="1" thickBot="1">
      <c r="A41" s="51">
        <f>SUM(A23:A40)</f>
        <v>5</v>
      </c>
      <c r="B41" s="51"/>
      <c r="C41" s="51"/>
      <c r="D41" s="289" t="s">
        <v>12</v>
      </c>
      <c r="E41" s="290"/>
      <c r="F41" s="277"/>
      <c r="G41" s="291">
        <f>SUMPRODUCT(--(SUBSTITUTE(SUBSTITUTE(SUBSTITUTE(SUBSTITUTE(SUBSTITUTE(SUBSTITUTE(SUBSTITUTE(UPPER(G23:I40&amp;""),"⌢",""),"⌣",""),"⌵",""),"－",""),"-","")," ",""),"　","")="R"))+SUMPRODUCT(--(SUBSTITUTE(SUBSTITUTE(SUBSTITUTE(SUBSTITUTE(SUBSTITUTE(SUBSTITUTE(SUBSTITUTE(UPPER(G23:I40&amp;""),"⌢",""),"⌣",""),"⌵",""),"－",""),"-","")," ",""),"　","")="INT"))+SUMPRODUCT(--(SUBSTITUTE(SUBSTITUTE(SUBSTITUTE(SUBSTITUTE(SUBSTITUTE(SUBSTITUTE(SUBSTITUTE(UPPER(G23:I40&amp;""),"⌢",""),"⌣",""),"⌵",""),"－",""),"-","")," ",""),"　","")="OBS"))+SUMPRODUCT(--(SUBSTITUTE(SUBSTITUTE(SUBSTITUTE(SUBSTITUTE(SUBSTITUTE(SUBSTITUTE(SUBSTITUTE(UPPER(G23:I40&amp;""),"⌢",""),"⌣",""),"⌵",""),"－",""),"-","")," ",""),"　","")="HR"))*2</f>
        <v>7</v>
      </c>
      <c r="H41" s="292"/>
      <c r="I41" s="293"/>
      <c r="J41" s="46"/>
      <c r="K41" s="291">
        <f>SUMPRODUCT(--(SUBSTITUTE(SUBSTITUTE(SUBSTITUTE(SUBSTITUTE(SUBSTITUTE(SUBSTITUTE(SUBSTITUTE(UPPER(K23:M40&amp;""),"⌢",""),"⌣",""),"⌵",""),"－",""),"-","")," ",""),"　","")="R"))+SUMPRODUCT(--(SUBSTITUTE(SUBSTITUTE(SUBSTITUTE(SUBSTITUTE(SUBSTITUTE(SUBSTITUTE(SUBSTITUTE(UPPER(K23:M40&amp;""),"⌢",""),"⌣",""),"⌵",""),"－",""),"-","")," ",""),"　","")="INT"))+SUMPRODUCT(--(SUBSTITUTE(SUBSTITUTE(SUBSTITUTE(SUBSTITUTE(SUBSTITUTE(SUBSTITUTE(SUBSTITUTE(UPPER(K23:M40&amp;""),"⌢",""),"⌣",""),"⌵",""),"－",""),"-","")," ",""),"　","")="OBS"))+SUMPRODUCT(--(SUBSTITUTE(SUBSTITUTE(SUBSTITUTE(SUBSTITUTE(SUBSTITUTE(SUBSTITUTE(SUBSTITUTE(UPPER(K23:M40&amp;""),"⌢",""),"⌣",""),"⌵",""),"－",""),"-","")," ",""),"　","")="HR"))*2+G41</f>
        <v>11</v>
      </c>
      <c r="L41" s="292"/>
      <c r="M41" s="293"/>
      <c r="N41" s="46"/>
      <c r="O41" s="291">
        <f>SUMPRODUCT(--(SUBSTITUTE(SUBSTITUTE(SUBSTITUTE(SUBSTITUTE(SUBSTITUTE(SUBSTITUTE(SUBSTITUTE(UPPER(O23:Q40&amp;""),"⌢",""),"⌣",""),"⌵",""),"－",""),"-","")," ",""),"　","")="R"))+SUMPRODUCT(--(SUBSTITUTE(SUBSTITUTE(SUBSTITUTE(SUBSTITUTE(SUBSTITUTE(SUBSTITUTE(SUBSTITUTE(UPPER(O23:Q40&amp;""),"⌢",""),"⌣",""),"⌵",""),"－",""),"-","")," ",""),"　","")="INT"))+SUMPRODUCT(--(SUBSTITUTE(SUBSTITUTE(SUBSTITUTE(SUBSTITUTE(SUBSTITUTE(SUBSTITUTE(SUBSTITUTE(UPPER(O23:Q40&amp;""),"⌢",""),"⌣",""),"⌵",""),"－",""),"-","")," ",""),"　","")="OBS"))+SUMPRODUCT(--(SUBSTITUTE(SUBSTITUTE(SUBSTITUTE(SUBSTITUTE(SUBSTITUTE(SUBSTITUTE(SUBSTITUTE(UPPER(O23:Q40&amp;""),"⌢",""),"⌣",""),"⌵",""),"－",""),"-","")," ",""),"　","")="HR"))*2+K41</f>
        <v>13</v>
      </c>
      <c r="P41" s="292"/>
      <c r="Q41" s="293"/>
      <c r="R41" s="45"/>
      <c r="S41" s="291">
        <f>SUMPRODUCT(--(SUBSTITUTE(SUBSTITUTE(SUBSTITUTE(SUBSTITUTE(SUBSTITUTE(SUBSTITUTE(SUBSTITUTE(UPPER(S23:U40&amp;""),"⌢",""),"⌣",""),"⌵",""),"－",""),"-","")," ",""),"　","")="R"))+SUMPRODUCT(--(SUBSTITUTE(SUBSTITUTE(SUBSTITUTE(SUBSTITUTE(SUBSTITUTE(SUBSTITUTE(SUBSTITUTE(UPPER(S23:U40&amp;""),"⌢",""),"⌣",""),"⌵",""),"－",""),"-","")," ",""),"　","")="INT"))+SUMPRODUCT(--(SUBSTITUTE(SUBSTITUTE(SUBSTITUTE(SUBSTITUTE(SUBSTITUTE(SUBSTITUTE(SUBSTITUTE(UPPER(S23:U40&amp;""),"⌢",""),"⌣",""),"⌵",""),"－",""),"-","")," ",""),"　","")="OBS"))+SUMPRODUCT(--(SUBSTITUTE(SUBSTITUTE(SUBSTITUTE(SUBSTITUTE(SUBSTITUTE(SUBSTITUTE(SUBSTITUTE(UPPER(S23:U40&amp;""),"⌢",""),"⌣",""),"⌵",""),"－",""),"-","")," ",""),"　","")="HR"))*2+O41</f>
        <v>22</v>
      </c>
      <c r="T41" s="292"/>
      <c r="U41" s="293"/>
      <c r="V41" s="46"/>
      <c r="W41" s="291">
        <f>SUMPRODUCT(--(SUBSTITUTE(SUBSTITUTE(SUBSTITUTE(SUBSTITUTE(SUBSTITUTE(SUBSTITUTE(SUBSTITUTE(UPPER(W23:Y40&amp;""),"⌢",""),"⌣",""),"⌵",""),"－",""),"-","")," ",""),"　","")="R"))+SUMPRODUCT(--(SUBSTITUTE(SUBSTITUTE(SUBSTITUTE(SUBSTITUTE(SUBSTITUTE(SUBSTITUTE(SUBSTITUTE(UPPER(W23:Y40&amp;""),"⌢",""),"⌣",""),"⌵",""),"－",""),"-","")," ",""),"　","")="INT"))+SUMPRODUCT(--(SUBSTITUTE(SUBSTITUTE(SUBSTITUTE(SUBSTITUTE(SUBSTITUTE(SUBSTITUTE(SUBSTITUTE(UPPER(W23:Y40&amp;""),"⌢",""),"⌣",""),"⌵",""),"－",""),"-","")," ",""),"　","")="OBS"))+SUMPRODUCT(--(SUBSTITUTE(SUBSTITUTE(SUBSTITUTE(SUBSTITUTE(SUBSTITUTE(SUBSTITUTE(SUBSTITUTE(UPPER(W23:Y40&amp;""),"⌢",""),"⌣",""),"⌵",""),"－",""),"-","")," ",""),"　","")="HR"))*2+S41</f>
        <v>22</v>
      </c>
      <c r="X41" s="292"/>
      <c r="Y41" s="293"/>
      <c r="Z41" s="46"/>
      <c r="AA41" s="291">
        <f>SUMPRODUCT(--(SUBSTITUTE(SUBSTITUTE(SUBSTITUTE(SUBSTITUTE(SUBSTITUTE(SUBSTITUTE(SUBSTITUTE(UPPER(AA23:AC40&amp;""),"⌢",""),"⌣",""),"⌵",""),"－",""),"-","")," ",""),"　","")="R"))+SUMPRODUCT(--(SUBSTITUTE(SUBSTITUTE(SUBSTITUTE(SUBSTITUTE(SUBSTITUTE(SUBSTITUTE(SUBSTITUTE(UPPER(AA23:AC40&amp;""),"⌢",""),"⌣",""),"⌵",""),"－",""),"-","")," ",""),"　","")="INT"))+SUMPRODUCT(--(SUBSTITUTE(SUBSTITUTE(SUBSTITUTE(SUBSTITUTE(SUBSTITUTE(SUBSTITUTE(SUBSTITUTE(UPPER(AA23:AC40&amp;""),"⌢",""),"⌣",""),"⌵",""),"－",""),"-","")," ",""),"　","")="OBS"))+SUMPRODUCT(--(SUBSTITUTE(SUBSTITUTE(SUBSTITUTE(SUBSTITUTE(SUBSTITUTE(SUBSTITUTE(SUBSTITUTE(UPPER(AA23:AC40&amp;""),"⌢",""),"⌣",""),"⌵",""),"－",""),"-","")," ",""),"　","")="HR"))*2+W41</f>
        <v>22</v>
      </c>
      <c r="AB41" s="292"/>
      <c r="AC41" s="293"/>
      <c r="AD41" s="46"/>
      <c r="AE41" s="291">
        <f>SUMPRODUCT(--(SUBSTITUTE(SUBSTITUTE(SUBSTITUTE(SUBSTITUTE(SUBSTITUTE(SUBSTITUTE(SUBSTITUTE(UPPER(AE23:AG40&amp;""),"⌢",""),"⌣",""),"⌵",""),"－",""),"-","")," ",""),"　","")="R"))+SUMPRODUCT(--(SUBSTITUTE(SUBSTITUTE(SUBSTITUTE(SUBSTITUTE(SUBSTITUTE(SUBSTITUTE(SUBSTITUTE(UPPER(AE23:AG40&amp;""),"⌢",""),"⌣",""),"⌵",""),"－",""),"-","")," ",""),"　","")="INT"))+SUMPRODUCT(--(SUBSTITUTE(SUBSTITUTE(SUBSTITUTE(SUBSTITUTE(SUBSTITUTE(SUBSTITUTE(SUBSTITUTE(UPPER(AE23:AG40&amp;""),"⌢",""),"⌣",""),"⌵",""),"－",""),"-","")," ",""),"　","")="OBS"))+SUMPRODUCT(--(SUBSTITUTE(SUBSTITUTE(SUBSTITUTE(SUBSTITUTE(SUBSTITUTE(SUBSTITUTE(SUBSTITUTE(UPPER(AE23:AG40&amp;""),"⌢",""),"⌣",""),"⌵",""),"－",""),"-","")," ",""),"　","")="HR"))*2+AA41</f>
        <v>22</v>
      </c>
      <c r="AF41" s="292"/>
      <c r="AG41" s="293"/>
      <c r="AH41" s="42"/>
      <c r="AI41" s="31">
        <f>SUM(AI23:AI40)</f>
        <v>34</v>
      </c>
      <c r="AJ41" s="32">
        <f>SUM(AJ23:AJ40)</f>
        <v>22</v>
      </c>
      <c r="AK41" s="33">
        <f>SUM(AK23:AK40)</f>
        <v>6</v>
      </c>
      <c r="AL41" s="54">
        <f>SUM(AL23:AL40)</f>
        <v>5</v>
      </c>
      <c r="AM41" s="296"/>
    </row>
    <row r="42" spans="1:46" ht="12" customHeight="1">
      <c r="F42" s="1"/>
      <c r="G42" s="29"/>
      <c r="H42" s="29"/>
      <c r="I42" s="29"/>
      <c r="J42" s="30"/>
      <c r="K42" s="1"/>
      <c r="L42" s="1"/>
      <c r="M42" s="1"/>
      <c r="N42" s="1"/>
      <c r="O42"/>
      <c r="P42"/>
      <c r="Q42"/>
    </row>
    <row r="43" spans="1:46" ht="12" customHeight="1">
      <c r="F43" s="1"/>
      <c r="G43" s="29"/>
      <c r="H43" s="29"/>
      <c r="I43" s="29"/>
      <c r="J43" s="30"/>
      <c r="K43" s="1"/>
      <c r="L43" s="1"/>
      <c r="M43" s="1"/>
      <c r="N43" s="1"/>
      <c r="O43"/>
      <c r="P43"/>
      <c r="Q43"/>
    </row>
    <row r="44" spans="1:46" ht="12" customHeight="1">
      <c r="F44" s="1"/>
      <c r="G44" s="29"/>
      <c r="H44" s="29"/>
      <c r="I44" s="29"/>
      <c r="J44" s="30"/>
      <c r="K44" s="1"/>
      <c r="L44" s="1"/>
      <c r="M44" s="1"/>
      <c r="N44" s="1"/>
      <c r="O44"/>
      <c r="P44"/>
      <c r="Q44"/>
    </row>
    <row r="45" spans="1:46" ht="12" customHeight="1">
      <c r="F45" s="1"/>
      <c r="G45" s="29"/>
      <c r="H45" s="29"/>
      <c r="I45" s="29"/>
      <c r="J45" s="30"/>
      <c r="K45" s="1"/>
      <c r="L45" s="1"/>
      <c r="M45" s="1"/>
      <c r="N45" s="1"/>
      <c r="O45"/>
      <c r="P45"/>
      <c r="Q45"/>
    </row>
    <row r="46" spans="1:46" ht="12" customHeight="1">
      <c r="F46" s="1"/>
      <c r="G46" s="29"/>
      <c r="H46" s="29"/>
      <c r="I46" s="29"/>
      <c r="J46" s="30"/>
      <c r="K46" s="1"/>
      <c r="L46" s="1"/>
      <c r="M46" s="1"/>
      <c r="N46" s="1"/>
      <c r="O46"/>
      <c r="P46"/>
      <c r="Q46"/>
    </row>
    <row r="47" spans="1:46" ht="12" customHeight="1">
      <c r="F47" s="1"/>
      <c r="G47" s="29"/>
      <c r="H47" s="29"/>
      <c r="I47" s="29"/>
      <c r="J47" s="30"/>
      <c r="K47" s="1"/>
      <c r="L47" s="1"/>
      <c r="M47" s="1"/>
      <c r="N47" s="1"/>
      <c r="O47"/>
      <c r="P47"/>
      <c r="Q47"/>
    </row>
    <row r="48" spans="1:46" ht="12" customHeight="1">
      <c r="F48" s="1"/>
      <c r="G48" s="29"/>
      <c r="H48" s="29"/>
      <c r="I48" s="29"/>
      <c r="J48" s="30"/>
      <c r="K48" s="1"/>
      <c r="L48" s="1"/>
      <c r="M48" s="1"/>
      <c r="N48" s="1"/>
      <c r="O48"/>
      <c r="P48"/>
      <c r="Q48"/>
    </row>
    <row r="49" spans="6:17" ht="12" customHeight="1">
      <c r="F49" s="1"/>
      <c r="G49" s="29"/>
      <c r="H49" s="29"/>
      <c r="I49" s="29"/>
      <c r="J49" s="30"/>
      <c r="K49" s="1"/>
      <c r="L49" s="1"/>
      <c r="M49" s="1"/>
      <c r="N49" s="1"/>
      <c r="O49"/>
      <c r="P49"/>
      <c r="Q49"/>
    </row>
    <row r="50" spans="6:17" ht="12" customHeight="1">
      <c r="F50" s="1"/>
      <c r="G50" s="29"/>
      <c r="H50" s="29"/>
      <c r="I50" s="29"/>
      <c r="J50" s="30"/>
      <c r="K50" s="1"/>
      <c r="L50" s="1"/>
      <c r="M50" s="1"/>
      <c r="N50" s="1"/>
      <c r="O50"/>
      <c r="P50"/>
      <c r="Q50"/>
    </row>
    <row r="51" spans="6:17" ht="12" customHeight="1">
      <c r="F51" s="1"/>
      <c r="G51" s="29"/>
      <c r="H51" s="29"/>
      <c r="I51" s="29"/>
      <c r="J51" s="30"/>
      <c r="K51" s="1"/>
      <c r="L51" s="1"/>
      <c r="M51" s="1"/>
      <c r="N51" s="1"/>
      <c r="O51"/>
      <c r="P51"/>
      <c r="Q51"/>
    </row>
    <row r="52" spans="6:17" ht="12" customHeight="1">
      <c r="F52" s="1"/>
      <c r="G52" s="29"/>
      <c r="H52" s="29"/>
      <c r="I52" s="29"/>
      <c r="J52" s="30"/>
      <c r="K52" s="1"/>
      <c r="L52" s="1"/>
      <c r="M52" s="1"/>
      <c r="N52" s="1"/>
      <c r="O52"/>
      <c r="P52"/>
      <c r="Q52"/>
    </row>
    <row r="53" spans="6:17" ht="12" customHeight="1">
      <c r="F53" s="1"/>
      <c r="G53" s="29"/>
      <c r="H53" s="29"/>
      <c r="I53" s="29"/>
      <c r="J53" s="30"/>
      <c r="K53" s="1"/>
      <c r="L53" s="1"/>
      <c r="M53" s="1"/>
      <c r="N53" s="1"/>
      <c r="O53"/>
      <c r="P53"/>
      <c r="Q53"/>
    </row>
    <row r="54" spans="6:17" ht="12" customHeight="1">
      <c r="F54" s="1"/>
      <c r="G54" s="29"/>
      <c r="H54" s="29"/>
      <c r="I54" s="29"/>
      <c r="J54" s="30"/>
      <c r="K54" s="1"/>
      <c r="L54" s="1"/>
      <c r="M54" s="1"/>
      <c r="N54" s="1"/>
      <c r="O54"/>
      <c r="P54"/>
      <c r="Q54"/>
    </row>
    <row r="55" spans="6:17" ht="12" customHeight="1">
      <c r="F55" s="1"/>
      <c r="G55" s="29"/>
      <c r="H55" s="29"/>
      <c r="I55" s="29"/>
      <c r="J55" s="30"/>
      <c r="K55" s="1"/>
      <c r="L55" s="1"/>
      <c r="M55" s="1"/>
      <c r="N55" s="1"/>
      <c r="O55"/>
      <c r="P55"/>
      <c r="Q55"/>
    </row>
    <row r="56" spans="6:17" ht="12" customHeight="1">
      <c r="F56" s="1"/>
      <c r="G56" s="29"/>
      <c r="H56" s="29"/>
      <c r="I56" s="29"/>
      <c r="J56" s="30"/>
      <c r="K56" s="1"/>
      <c r="L56" s="1"/>
      <c r="M56" s="1"/>
      <c r="N56" s="1"/>
      <c r="O56"/>
      <c r="P56"/>
      <c r="Q56"/>
    </row>
    <row r="57" spans="6:17" ht="12" customHeight="1">
      <c r="F57" s="1"/>
      <c r="G57" s="29"/>
      <c r="H57" s="29"/>
      <c r="I57" s="29"/>
      <c r="J57" s="30"/>
      <c r="K57" s="1"/>
      <c r="L57" s="1"/>
      <c r="M57" s="1"/>
      <c r="N57" s="1"/>
      <c r="O57"/>
      <c r="P57"/>
      <c r="Q57"/>
    </row>
    <row r="58" spans="6:17" ht="12" customHeight="1">
      <c r="F58" s="1"/>
      <c r="G58" s="29"/>
      <c r="H58" s="29"/>
      <c r="I58" s="29"/>
      <c r="J58" s="30"/>
      <c r="K58" s="1"/>
      <c r="L58" s="1"/>
      <c r="M58" s="1"/>
      <c r="N58" s="1"/>
      <c r="O58"/>
      <c r="P58"/>
      <c r="Q58"/>
    </row>
    <row r="59" spans="6:17">
      <c r="F59" s="1"/>
      <c r="G59" s="29"/>
      <c r="H59" s="29"/>
      <c r="I59" s="29"/>
      <c r="J59" s="30"/>
      <c r="K59" s="1"/>
      <c r="L59" s="1"/>
      <c r="M59" s="1"/>
      <c r="N59" s="1"/>
      <c r="O59"/>
      <c r="P59"/>
      <c r="Q59"/>
    </row>
    <row r="60" spans="6:17" ht="12" customHeight="1">
      <c r="F60" s="1"/>
      <c r="G60" s="29"/>
      <c r="H60" s="29"/>
      <c r="I60" s="29"/>
      <c r="J60" s="30"/>
      <c r="K60" s="1"/>
      <c r="L60" s="1"/>
      <c r="M60" s="1"/>
      <c r="N60" s="1"/>
      <c r="O60"/>
      <c r="P60"/>
      <c r="Q60"/>
    </row>
    <row r="61" spans="6:17" ht="12" customHeight="1">
      <c r="F61" s="1"/>
      <c r="G61" s="29"/>
      <c r="H61" s="29"/>
      <c r="I61" s="29"/>
      <c r="J61" s="30"/>
      <c r="K61" s="1"/>
      <c r="L61" s="1"/>
      <c r="M61" s="1"/>
      <c r="N61" s="1"/>
      <c r="O61"/>
      <c r="P61"/>
      <c r="Q61"/>
    </row>
    <row r="62" spans="6:17" ht="12" customHeight="1">
      <c r="F62" s="1"/>
      <c r="G62" s="29"/>
      <c r="H62" s="29"/>
      <c r="I62" s="29"/>
      <c r="J62" s="30"/>
      <c r="K62" s="1"/>
      <c r="L62" s="1"/>
      <c r="M62" s="1"/>
      <c r="N62" s="1"/>
      <c r="O62"/>
      <c r="P62"/>
      <c r="Q62"/>
    </row>
    <row r="63" spans="6:17" ht="12" customHeight="1">
      <c r="F63" s="1"/>
      <c r="G63" s="29"/>
      <c r="H63" s="29"/>
      <c r="I63" s="29"/>
      <c r="J63" s="30"/>
      <c r="K63" s="1"/>
      <c r="L63" s="1"/>
      <c r="M63" s="1"/>
      <c r="N63" s="1"/>
      <c r="O63"/>
      <c r="P63"/>
      <c r="Q63"/>
    </row>
    <row r="64" spans="6:17" ht="12" customHeight="1">
      <c r="F64" s="1"/>
      <c r="G64" s="29"/>
      <c r="H64" s="29"/>
      <c r="I64" s="29"/>
      <c r="J64" s="30"/>
      <c r="K64" s="1"/>
      <c r="L64" s="1"/>
      <c r="M64" s="1"/>
      <c r="N64" s="1"/>
      <c r="O64"/>
      <c r="P64"/>
      <c r="Q64"/>
    </row>
    <row r="65" spans="6:17" ht="12" customHeight="1">
      <c r="F65" s="1"/>
      <c r="G65" s="29"/>
      <c r="H65" s="29"/>
      <c r="I65" s="29"/>
      <c r="J65" s="30"/>
      <c r="K65" s="1"/>
      <c r="L65" s="1"/>
      <c r="M65" s="1"/>
      <c r="N65" s="1"/>
      <c r="O65"/>
      <c r="P65"/>
      <c r="Q65"/>
    </row>
    <row r="66" spans="6:17" ht="12" customHeight="1">
      <c r="F66" s="1"/>
      <c r="G66" s="29"/>
      <c r="H66" s="29"/>
      <c r="I66" s="29"/>
      <c r="J66" s="30"/>
      <c r="K66" s="1"/>
      <c r="L66" s="1"/>
      <c r="M66" s="1"/>
      <c r="N66" s="1"/>
      <c r="O66"/>
      <c r="P66"/>
      <c r="Q66"/>
    </row>
    <row r="67" spans="6:17" ht="12" customHeight="1">
      <c r="F67" s="1"/>
      <c r="G67" s="29"/>
      <c r="H67" s="29"/>
      <c r="I67" s="29"/>
      <c r="J67" s="30"/>
      <c r="K67" s="1"/>
      <c r="L67" s="1"/>
      <c r="M67" s="1"/>
      <c r="N67" s="1"/>
      <c r="O67"/>
      <c r="P67"/>
      <c r="Q67"/>
    </row>
    <row r="68" spans="6:17" ht="12" customHeight="1">
      <c r="F68" s="1"/>
      <c r="G68" s="29"/>
      <c r="H68" s="29"/>
      <c r="I68" s="29"/>
      <c r="J68" s="30"/>
      <c r="K68" s="1"/>
      <c r="L68" s="1"/>
      <c r="M68" s="1"/>
      <c r="N68" s="1"/>
      <c r="O68"/>
      <c r="P68"/>
      <c r="Q68"/>
    </row>
    <row r="69" spans="6:17" ht="12" customHeight="1">
      <c r="F69" s="1"/>
      <c r="G69" s="29"/>
      <c r="H69" s="29"/>
      <c r="I69" s="29"/>
      <c r="J69" s="30"/>
      <c r="K69" s="1"/>
      <c r="L69" s="1"/>
      <c r="M69" s="1"/>
      <c r="N69" s="1"/>
      <c r="O69"/>
      <c r="P69"/>
      <c r="Q69"/>
    </row>
    <row r="70" spans="6:17" ht="12" customHeight="1">
      <c r="F70" s="1"/>
      <c r="G70" s="29"/>
      <c r="H70" s="29"/>
      <c r="I70" s="29"/>
      <c r="J70" s="30"/>
      <c r="K70" s="1"/>
      <c r="L70" s="1"/>
      <c r="M70" s="1"/>
      <c r="N70" s="1"/>
      <c r="O70"/>
      <c r="P70"/>
      <c r="Q70"/>
    </row>
    <row r="71" spans="6:17" ht="12" customHeight="1">
      <c r="F71" s="1"/>
      <c r="G71" s="29"/>
      <c r="H71" s="29"/>
      <c r="I71" s="29"/>
      <c r="J71" s="30"/>
      <c r="K71" s="1"/>
      <c r="L71" s="1"/>
      <c r="M71" s="1"/>
      <c r="N71" s="1"/>
      <c r="O71"/>
      <c r="P71"/>
      <c r="Q71"/>
    </row>
    <row r="72" spans="6:17" ht="12" customHeight="1">
      <c r="F72" s="1"/>
      <c r="G72" s="29"/>
      <c r="H72" s="29"/>
      <c r="I72" s="29"/>
      <c r="J72" s="30"/>
      <c r="K72" s="1"/>
      <c r="L72" s="1"/>
      <c r="M72" s="1"/>
      <c r="N72" s="1"/>
      <c r="O72"/>
      <c r="P72"/>
      <c r="Q72"/>
    </row>
    <row r="73" spans="6:17" ht="12" customHeight="1">
      <c r="F73" s="1"/>
      <c r="G73" s="29"/>
      <c r="H73" s="29"/>
      <c r="I73" s="29"/>
      <c r="J73" s="30"/>
      <c r="K73" s="1"/>
      <c r="L73" s="1"/>
      <c r="M73" s="1"/>
      <c r="N73" s="1"/>
      <c r="O73"/>
      <c r="P73"/>
      <c r="Q73"/>
    </row>
    <row r="74" spans="6:17" ht="12" customHeight="1">
      <c r="F74" s="1"/>
      <c r="G74" s="29"/>
      <c r="H74" s="29"/>
      <c r="I74" s="29"/>
      <c r="J74" s="30"/>
      <c r="K74" s="1"/>
      <c r="L74" s="1"/>
      <c r="M74" s="1"/>
      <c r="N74" s="1"/>
      <c r="O74"/>
      <c r="P74"/>
      <c r="Q74"/>
    </row>
    <row r="75" spans="6:17" ht="12" customHeight="1">
      <c r="F75" s="1"/>
      <c r="G75" s="29"/>
      <c r="H75" s="29"/>
      <c r="I75" s="29"/>
      <c r="J75" s="30"/>
      <c r="K75" s="1"/>
      <c r="L75" s="1"/>
      <c r="M75" s="1"/>
      <c r="N75" s="1"/>
      <c r="O75"/>
      <c r="P75"/>
      <c r="Q75"/>
    </row>
    <row r="76" spans="6:17" ht="12" customHeight="1">
      <c r="F76" s="1"/>
      <c r="G76" s="29"/>
      <c r="H76" s="29"/>
      <c r="I76" s="29"/>
      <c r="J76" s="3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3">
    <cfRule type="cellIs" dxfId="93" priority="53" operator="equal">
      <formula>"K"</formula>
    </cfRule>
  </conditionalFormatting>
  <conditionalFormatting sqref="G23">
    <cfRule type="cellIs" dxfId="92" priority="43" operator="equal">
      <formula>"K"</formula>
    </cfRule>
  </conditionalFormatting>
  <conditionalFormatting sqref="G41 K41 O41 S41 W41">
    <cfRule type="containsText" dxfId="91" priority="13" operator="containsText" text="K">
      <formula>NOT(ISERROR(SEARCH("K",G41)))</formula>
    </cfRule>
  </conditionalFormatting>
  <conditionalFormatting sqref="G3:I20 K3:M20 O3:Q20 S3:U20 W3:Y20 AE3:AG20 G23:I40 K23:M40 O23:Q40 S23:U40 W23:Y40 AE23:AG40 G96:I1048576">
    <cfRule type="containsText" dxfId="90" priority="54" operator="containsText" text="K">
      <formula>NOT(ISERROR(SEARCH("K",G3)))</formula>
    </cfRule>
  </conditionalFormatting>
  <conditionalFormatting sqref="G3:M20 O3:AH20">
    <cfRule type="expression" dxfId="89" priority="5">
      <formula>AND(LEN(G3)&gt;0,ISNUMBER(--SUBSTITUTE(SUBSTITUTE(SUBSTITUTE(SUBSTITUTE(SUBSTITUTE(SUBSTITUTE(SUBSTITUTE(SUBSTITUTE(SUBSTITUTE(UPPER(G3&amp;""),"⌢",""),"⌣",""),"⌵",""),"－",""),"-","")," ",""),"　",""),"DP",""),"TP","")))</formula>
    </cfRule>
  </conditionalFormatting>
  <conditionalFormatting sqref="G21:M21">
    <cfRule type="containsText" dxfId="88" priority="16" operator="containsText" text="K">
      <formula>NOT(ISERROR(SEARCH("K",G21)))</formula>
    </cfRule>
  </conditionalFormatting>
  <conditionalFormatting sqref="J3:J20 R3:R20 V3:V20 Z3:Z20 AD3:AD20 AH3:AH20">
    <cfRule type="expression" dxfId="87" priority="6">
      <formula>SUBSTITUTE(SUBSTITUTE(SUBSTITUTE(SUBSTITUTE(SUBSTITUTE(SUBSTITUTE(SUBSTITUTE(UPPER(J3&amp;""),"⌢",""),"⌣",""),"⌵",""),"－",""),"-","")," ",""),"　","")="O"</formula>
    </cfRule>
    <cfRule type="containsText" dxfId="86" priority="8" operator="containsText" text="BIN">
      <formula>NOT(ISERROR(SEARCH("BIN",J3)))</formula>
    </cfRule>
  </conditionalFormatting>
  <conditionalFormatting sqref="J3:J20 R3:R20 V3:V20 Z3:AD20 AH3:AH20">
    <cfRule type="containsText" dxfId="85" priority="7" operator="containsText" text="K">
      <formula>NOT(ISERROR(SEARCH("K",J3)))</formula>
    </cfRule>
  </conditionalFormatting>
  <conditionalFormatting sqref="K3">
    <cfRule type="cellIs" dxfId="84" priority="51" operator="equal">
      <formula>"K"</formula>
    </cfRule>
  </conditionalFormatting>
  <conditionalFormatting sqref="K23">
    <cfRule type="cellIs" dxfId="83" priority="41" operator="equal">
      <formula>"K"</formula>
    </cfRule>
  </conditionalFormatting>
  <conditionalFormatting sqref="N3:N21 G23:AH40">
    <cfRule type="expression" dxfId="82" priority="1">
      <formula>AND(LEN(N3)&gt;0,ISNUMBER(--SUBSTITUTE(SUBSTITUTE(SUBSTITUTE(SUBSTITUTE(SUBSTITUTE(SUBSTITUTE(SUBSTITUTE(SUBSTITUTE(SUBSTITUTE(UPPER(N3&amp;""),"⌢",""),"⌣",""),"⌵",""),"－",""),"-","")," ",""),"　",""),"DP",""),"TP","")))</formula>
    </cfRule>
  </conditionalFormatting>
  <conditionalFormatting sqref="N3:N21 J23:J40 N23:N40 R23:R40 V23:V40 Z23:Z40 AD23:AD40 AH23:AH40">
    <cfRule type="expression" dxfId="81" priority="2">
      <formula>SUBSTITUTE(SUBSTITUTE(SUBSTITUTE(SUBSTITUTE(SUBSTITUTE(SUBSTITUTE(SUBSTITUTE(UPPER(N3&amp;""),"⌢",""),"⌣",""),"⌵",""),"－",""),"-","")," ",""),"　","")="O"</formula>
    </cfRule>
    <cfRule type="containsText" dxfId="80" priority="4" operator="containsText" text="BIN">
      <formula>NOT(ISERROR(SEARCH("BIN",J3)))</formula>
    </cfRule>
  </conditionalFormatting>
  <conditionalFormatting sqref="N3:N21 J23:J40 N23:N40 R23:R40 V23:V40 Z23:AD40 AH23:AH40">
    <cfRule type="containsText" dxfId="79" priority="3" operator="containsText" text="K">
      <formula>NOT(ISERROR(SEARCH("K",J3)))</formula>
    </cfRule>
  </conditionalFormatting>
  <conditionalFormatting sqref="O3">
    <cfRule type="cellIs" dxfId="78" priority="49" operator="equal">
      <formula>"K"</formula>
    </cfRule>
  </conditionalFormatting>
  <conditionalFormatting sqref="O23">
    <cfRule type="cellIs" dxfId="77" priority="39" operator="equal">
      <formula>"K"</formula>
    </cfRule>
  </conditionalFormatting>
  <conditionalFormatting sqref="O21:AG21">
    <cfRule type="containsText" dxfId="76" priority="14" operator="containsText" text="K">
      <formula>NOT(ISERROR(SEARCH("K",O21)))</formula>
    </cfRule>
  </conditionalFormatting>
  <conditionalFormatting sqref="S23">
    <cfRule type="cellIs" dxfId="75" priority="37" operator="equal">
      <formula>"K"</formula>
    </cfRule>
  </conditionalFormatting>
  <conditionalFormatting sqref="W3">
    <cfRule type="cellIs" dxfId="74" priority="47" operator="equal">
      <formula>"K"</formula>
    </cfRule>
  </conditionalFormatting>
  <conditionalFormatting sqref="W23">
    <cfRule type="cellIs" dxfId="73" priority="35" operator="equal">
      <formula>"K"</formula>
    </cfRule>
  </conditionalFormatting>
  <conditionalFormatting sqref="AA2">
    <cfRule type="containsText" dxfId="72" priority="9" operator="containsText" text="K">
      <formula>NOT(ISERROR(SEARCH("K",AA2)))</formula>
    </cfRule>
  </conditionalFormatting>
  <conditionalFormatting sqref="AA3">
    <cfRule type="cellIs" dxfId="71" priority="27" operator="equal">
      <formula>"K"</formula>
    </cfRule>
  </conditionalFormatting>
  <conditionalFormatting sqref="AA21:AA22">
    <cfRule type="containsText" dxfId="70" priority="10" operator="containsText" text="K">
      <formula>NOT(ISERROR(SEARCH("K",AA21)))</formula>
    </cfRule>
  </conditionalFormatting>
  <conditionalFormatting sqref="AA23">
    <cfRule type="cellIs" dxfId="69" priority="23" operator="equal">
      <formula>"K"</formula>
    </cfRule>
  </conditionalFormatting>
  <conditionalFormatting sqref="AA41">
    <cfRule type="containsText" dxfId="68" priority="12" operator="containsText" text="K">
      <formula>NOT(ISERROR(SEARCH("K",AA41)))</formula>
    </cfRule>
  </conditionalFormatting>
  <conditionalFormatting sqref="AA3:AC20 AA23:AC40 G3:I20 K3:M20 O3:Q20 S3:U20 W3:Y20 AE3:AG20 G23:I40 K23:M40 O23:Q40 S23:U40 W23:Y40 AE23:AG40">
    <cfRule type="cellIs" dxfId="67" priority="30" operator="equal">
      <formula>"AP"</formula>
    </cfRule>
    <cfRule type="cellIs" dxfId="66" priority="31" operator="equal">
      <formula>"DI"</formula>
    </cfRule>
  </conditionalFormatting>
  <conditionalFormatting sqref="AE3">
    <cfRule type="cellIs" dxfId="65" priority="45" operator="equal">
      <formula>"K"</formula>
    </cfRule>
  </conditionalFormatting>
  <conditionalFormatting sqref="AE23">
    <cfRule type="cellIs" dxfId="64" priority="33" operator="equal">
      <formula>"K"</formula>
    </cfRule>
  </conditionalFormatting>
  <conditionalFormatting sqref="AE41">
    <cfRule type="containsText" dxfId="63" priority="11" operator="containsText" text="K">
      <formula>NOT(ISERROR(SEARCH("K",AE41)))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558C436-C03E-472C-9181-DEF661950AE0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FFDE3953-F9E8-4622-AE66-3F56047ECFB2}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 xr:uid="{98C84D5A-BA25-49F5-B3E1-CB509E7E6012}">
          <x14:formula1>
            <xm:f>分組球員名單!$D$3:$D$19</xm:f>
          </x14:formula1>
          <xm:sqref>AM4 AM31:AM32 AM27:AM28 AM24:AM25 AM11:AM12 AM7:AM8</xm:sqref>
        </x14:dataValidation>
        <x14:dataValidation errorStyle="warning" type="list" allowBlank="1" showInputMessage="1" showErrorMessage="1" xr:uid="{34138917-50AA-4BE1-83E4-76E04E7FF979}">
          <x14:formula1>
            <xm:f>分組球員名單!$A$2:$A$53</xm:f>
          </x14:formula1>
          <xm:sqref>F23:F40 F3:F20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393A-BBAF-4C7B-B6B1-A3FE9D1FFF68}">
  <sheetPr>
    <pageSetUpPr fitToPage="1"/>
  </sheetPr>
  <dimension ref="A1:BB328"/>
  <sheetViews>
    <sheetView topLeftCell="A13" zoomScaleNormal="100" workbookViewId="0">
      <selection activeCell="AC27" sqref="AC27"/>
    </sheetView>
  </sheetViews>
  <sheetFormatPr defaultRowHeight="16.2"/>
  <cols>
    <col min="1" max="1" width="7.5" customWidth="1"/>
    <col hidden="1" min="2" max="2" width="5.69921875" customWidth="1"/>
    <col hidden="1" min="3" max="3" width="5.796875" customWidth="1"/>
    <col min="4" max="4" width="2.59765625" style="9" customWidth="1"/>
    <col min="5" max="5" width="4.296875" style="9" customWidth="1"/>
    <col min="6" max="6" width="14.59765625" style="10" customWidth="1"/>
    <col min="7" max="9" width="3.69921875" style="11" customWidth="1"/>
    <col min="10" max="10" width="3.69921875" style="12" customWidth="1"/>
    <col min="11" max="14" width="3.69921875" style="10" customWidth="1"/>
    <col min="15" max="17" width="3.69921875" style="1" customWidth="1"/>
    <col min="18" max="33" width="3.69921875" customWidth="1"/>
    <col min="34" max="34" width="2.59765625" customWidth="1"/>
    <col min="35" max="35" width="4.3984375" customWidth="1"/>
    <col min="36" max="36" width="4.296875" customWidth="1"/>
    <col min="37" max="37" width="4.59765625" customWidth="1"/>
    <col min="38" max="38" width="4.5" customWidth="1"/>
    <col min="39" max="39" width="16" customWidth="1"/>
    <col min="41" max="51" width="8.69921875" customWidth="1"/>
  </cols>
  <sheetData>
    <row r="1" spans="1:54" ht="20.100000000000001" customHeight="1" thickBot="1">
      <c r="B1" s="269" t="s">
        <v>26</v>
      </c>
      <c r="C1" s="277"/>
      <c r="D1" s="278" t="s">
        <v>0</v>
      </c>
      <c r="E1" s="279"/>
      <c r="F1" s="280"/>
      <c r="G1" s="18"/>
      <c r="H1" s="17" t="s">
        <v>45</v>
      </c>
      <c r="I1" s="17"/>
      <c r="J1" s="281" t="s">
        <v>1</v>
      </c>
      <c r="K1" s="282"/>
      <c r="L1" s="283" t="s">
        <v>134</v>
      </c>
      <c r="M1" s="284"/>
      <c r="N1" s="284"/>
      <c r="O1" s="285"/>
      <c r="P1" s="25"/>
      <c r="Q1" s="50">
        <f>AE21</f>
        <v>12</v>
      </c>
      <c r="R1" s="26"/>
      <c r="S1" s="26"/>
      <c r="T1" s="26" t="s">
        <v>112</v>
      </c>
      <c r="U1" s="28"/>
      <c r="V1" s="26" t="s">
        <v>2</v>
      </c>
      <c r="W1" s="26"/>
      <c r="X1" s="26" t="s">
        <v>98</v>
      </c>
      <c r="Y1" s="28"/>
      <c r="Z1" s="26"/>
      <c r="AA1" s="50">
        <f>AE41</f>
        <v>7</v>
      </c>
      <c r="AB1" s="26"/>
      <c r="AC1" s="26"/>
      <c r="AD1" s="26"/>
      <c r="AE1" s="107"/>
      <c r="AG1" s="107"/>
      <c r="AH1" s="27"/>
      <c r="AI1" s="269" t="s">
        <v>7</v>
      </c>
      <c r="AJ1" s="270"/>
      <c r="AK1" s="270"/>
      <c r="AL1" s="270"/>
      <c r="AM1" s="56"/>
      <c r="AN1" s="111" t="s">
        <v>150</v>
      </c>
    </row>
    <row r="2" spans="1:54" ht="15" customHeight="1" thickBot="1">
      <c r="A2" s="59" t="s">
        <v>16</v>
      </c>
      <c r="B2" s="51" t="s">
        <v>25</v>
      </c>
      <c r="C2" s="51" t="s">
        <v>23</v>
      </c>
      <c r="D2" s="13" t="s">
        <v>3</v>
      </c>
      <c r="E2" s="13" t="s">
        <v>17</v>
      </c>
      <c r="F2" s="19" t="s">
        <v>4</v>
      </c>
      <c r="G2" s="271">
        <v>1</v>
      </c>
      <c r="H2" s="272"/>
      <c r="I2" s="272"/>
      <c r="J2" s="14" t="inlineStr">
        <is>
          <t>投</t>
        </is>
      </c>
      <c r="K2" s="272">
        <v>2</v>
      </c>
      <c r="L2" s="272"/>
      <c r="M2" s="272"/>
      <c r="N2" s="14" t="inlineStr">
        <is>
          <t>投</t>
        </is>
      </c>
      <c r="O2" s="271">
        <v>3</v>
      </c>
      <c r="P2" s="272"/>
      <c r="Q2" s="272"/>
      <c r="R2" s="179" t="inlineStr">
        <is>
          <t>投</t>
        </is>
      </c>
      <c r="S2" s="271">
        <v>4</v>
      </c>
      <c r="T2" s="272"/>
      <c r="U2" s="272"/>
      <c r="V2" s="14" t="inlineStr">
        <is>
          <t>投</t>
        </is>
      </c>
      <c r="W2" s="271">
        <v>5</v>
      </c>
      <c r="X2" s="272"/>
      <c r="Y2" s="272"/>
      <c r="Z2" s="18" t="inlineStr">
        <is>
          <t>投</t>
        </is>
      </c>
      <c r="AA2" s="271">
        <v>6</v>
      </c>
      <c r="AB2" s="272"/>
      <c r="AC2" s="273"/>
      <c r="AD2" s="18" t="inlineStr">
        <is>
          <t>投</t>
        </is>
      </c>
      <c r="AE2" s="271">
        <v>7</v>
      </c>
      <c r="AF2" s="272"/>
      <c r="AG2" s="273"/>
      <c r="AH2" s="14" t="inlineStr">
        <is>
          <t>投</t>
        </is>
      </c>
      <c r="AI2" s="36" t="s">
        <v>24</v>
      </c>
      <c r="AJ2" s="34" t="s">
        <v>10</v>
      </c>
      <c r="AK2" s="35" t="s">
        <v>6</v>
      </c>
      <c r="AL2" s="53" t="s">
        <v>68</v>
      </c>
      <c r="AM2" s="14" t="s">
        <v>22</v>
      </c>
      <c r="AN2" s="263" t="s">
        <v>188</v>
      </c>
    </row>
    <row r="3" spans="1:54" ht="15" customHeight="1" thickBot="1">
      <c r="A3" s="52">
        <f>IF($E3="",0,SUMPRODUCT(--(SUBSTITUTE(SUBSTITUTE(SUBSTITUTE(SUBSTITUTE(SUBSTITUTE(SUBSTITUTE(SUBSTITUTE(UPPER($G$23:$I$40&amp;""),"⌢",""),"⌣",""),"⌵",""),"－",""),"-","")," ",""),"　","")=UPPER($E3&amp;"")))+SUMPRODUCT(--(SUBSTITUTE(SUBSTITUTE(SUBSTITUTE(SUBSTITUTE(SUBSTITUTE(SUBSTITUTE(SUBSTITUTE(UPPER($G$23:$I$40&amp;""),"⌢",""),"⌣",""),"⌵",""),"－",""),"-","")," ",""),"　","")=UPPER($E3&amp;"")&amp;"DP"))*2+SUMPRODUCT(--(SUBSTITUTE(SUBSTITUTE(SUBSTITUTE(SUBSTITUTE(SUBSTITUTE(SUBSTITUTE(SUBSTITUTE(UPPER($G$23:$I$40&amp;""),"⌢",""),"⌣",""),"⌵",""),"－",""),"-","")," ",""),"　","")="DP"&amp;UPPER($E3&amp;"")))*2+SUMPRODUCT(--(SUBSTITUTE(SUBSTITUTE(SUBSTITUTE(SUBSTITUTE(SUBSTITUTE(SUBSTITUTE(SUBSTITUTE(UPPER($G$23:$I$40&amp;""),"⌢",""),"⌣",""),"⌵",""),"－",""),"-","")," ",""),"　","")=UPPER($E3&amp;"")&amp;"TP"))*3+SUMPRODUCT(--(SUBSTITUTE(SUBSTITUTE(SUBSTITUTE(SUBSTITUTE(SUBSTITUTE(SUBSTITUTE(SUBSTITUTE(UPPER($G$23:$I$40&amp;""),"⌢",""),"⌣",""),"⌵",""),"－",""),"-","")," ",""),"　","")="TP"&amp;UPPER($E3&amp;"")))*3+SUMPRODUCT(--(SUBSTITUTE(SUBSTITUTE(SUBSTITUTE(SUBSTITUTE(SUBSTITUTE(SUBSTITUTE(SUBSTITUTE(UPPER($K$23:$M$40&amp;""),"⌢",""),"⌣",""),"⌵",""),"－",""),"-","")," ",""),"　","")=UPPER($E3&amp;"")))+SUMPRODUCT(--(SUBSTITUTE(SUBSTITUTE(SUBSTITUTE(SUBSTITUTE(SUBSTITUTE(SUBSTITUTE(SUBSTITUTE(UPPER($K$23:$M$40&amp;""),"⌢",""),"⌣",""),"⌵",""),"－",""),"-","")," ",""),"　","")=UPPER($E3&amp;"")&amp;"DP"))*2+SUMPRODUCT(--(SUBSTITUTE(SUBSTITUTE(SUBSTITUTE(SUBSTITUTE(SUBSTITUTE(SUBSTITUTE(SUBSTITUTE(UPPER($K$23:$M$40&amp;""),"⌢",""),"⌣",""),"⌵",""),"－",""),"-","")," ",""),"　","")="DP"&amp;UPPER($E3&amp;"")))*2+SUMPRODUCT(--(SUBSTITUTE(SUBSTITUTE(SUBSTITUTE(SUBSTITUTE(SUBSTITUTE(SUBSTITUTE(SUBSTITUTE(UPPER($K$23:$M$40&amp;""),"⌢",""),"⌣",""),"⌵",""),"－",""),"-","")," ",""),"　","")=UPPER($E3&amp;"")&amp;"TP"))*3+SUMPRODUCT(--(SUBSTITUTE(SUBSTITUTE(SUBSTITUTE(SUBSTITUTE(SUBSTITUTE(SUBSTITUTE(SUBSTITUTE(UPPER($K$23:$M$40&amp;""),"⌢",""),"⌣",""),"⌵",""),"－",""),"-","")," ",""),"　","")="TP"&amp;UPPER($E3&amp;"")))*3+SUMPRODUCT(--(SUBSTITUTE(SUBSTITUTE(SUBSTITUTE(SUBSTITUTE(SUBSTITUTE(SUBSTITUTE(SUBSTITUTE(UPPER($O$23:$Q$40&amp;""),"⌢",""),"⌣",""),"⌵",""),"－",""),"-","")," ",""),"　","")=UPPER($E3&amp;"")))+SUMPRODUCT(--(SUBSTITUTE(SUBSTITUTE(SUBSTITUTE(SUBSTITUTE(SUBSTITUTE(SUBSTITUTE(SUBSTITUTE(UPPER($O$23:$Q$40&amp;""),"⌢",""),"⌣",""),"⌵",""),"－",""),"-","")," ",""),"　","")=UPPER($E3&amp;"")&amp;"DP"))*2+SUMPRODUCT(--(SUBSTITUTE(SUBSTITUTE(SUBSTITUTE(SUBSTITUTE(SUBSTITUTE(SUBSTITUTE(SUBSTITUTE(UPPER($O$23:$Q$40&amp;""),"⌢",""),"⌣",""),"⌵",""),"－",""),"-","")," ",""),"　","")="DP"&amp;UPPER($E3&amp;"")))*2+SUMPRODUCT(--(SUBSTITUTE(SUBSTITUTE(SUBSTITUTE(SUBSTITUTE(SUBSTITUTE(SUBSTITUTE(SUBSTITUTE(UPPER($O$23:$Q$40&amp;""),"⌢",""),"⌣",""),"⌵",""),"－",""),"-","")," ",""),"　","")=UPPER($E3&amp;"")&amp;"TP"))*3+SUMPRODUCT(--(SUBSTITUTE(SUBSTITUTE(SUBSTITUTE(SUBSTITUTE(SUBSTITUTE(SUBSTITUTE(SUBSTITUTE(UPPER($O$23:$Q$40&amp;""),"⌢",""),"⌣",""),"⌵",""),"－",""),"-","")," ",""),"　","")="TP"&amp;UPPER($E3&amp;"")))*3+SUMPRODUCT(--(SUBSTITUTE(SUBSTITUTE(SUBSTITUTE(SUBSTITUTE(SUBSTITUTE(SUBSTITUTE(SUBSTITUTE(UPPER($S$23:$U$40&amp;""),"⌢",""),"⌣",""),"⌵",""),"－",""),"-","")," ",""),"　","")=UPPER($E3&amp;"")))+SUMPRODUCT(--(SUBSTITUTE(SUBSTITUTE(SUBSTITUTE(SUBSTITUTE(SUBSTITUTE(SUBSTITUTE(SUBSTITUTE(UPPER($S$23:$U$40&amp;""),"⌢",""),"⌣",""),"⌵",""),"－",""),"-","")," ",""),"　","")=UPPER($E3&amp;"")&amp;"DP"))*2+SUMPRODUCT(--(SUBSTITUTE(SUBSTITUTE(SUBSTITUTE(SUBSTITUTE(SUBSTITUTE(SUBSTITUTE(SUBSTITUTE(UPPER($S$23:$U$40&amp;""),"⌢",""),"⌣",""),"⌵",""),"－",""),"-","")," ",""),"　","")="DP"&amp;UPPER($E3&amp;"")))*2+SUMPRODUCT(--(SUBSTITUTE(SUBSTITUTE(SUBSTITUTE(SUBSTITUTE(SUBSTITUTE(SUBSTITUTE(SUBSTITUTE(UPPER($S$23:$U$40&amp;""),"⌢",""),"⌣",""),"⌵",""),"－",""),"-","")," ",""),"　","")=UPPER($E3&amp;"")&amp;"TP"))*3+SUMPRODUCT(--(SUBSTITUTE(SUBSTITUTE(SUBSTITUTE(SUBSTITUTE(SUBSTITUTE(SUBSTITUTE(SUBSTITUTE(UPPER($S$23:$U$40&amp;""),"⌢",""),"⌣",""),"⌵",""),"－",""),"-","")," ",""),"　","")="TP"&amp;UPPER($E3&amp;"")))*3+SUMPRODUCT(--(SUBSTITUTE(SUBSTITUTE(SUBSTITUTE(SUBSTITUTE(SUBSTITUTE(SUBSTITUTE(SUBSTITUTE(UPPER($W$23:$Y$40&amp;""),"⌢",""),"⌣",""),"⌵",""),"－",""),"-","")," ",""),"　","")=UPPER($E3&amp;"")))+SUMPRODUCT(--(SUBSTITUTE(SUBSTITUTE(SUBSTITUTE(SUBSTITUTE(SUBSTITUTE(SUBSTITUTE(SUBSTITUTE(UPPER($W$23:$Y$40&amp;""),"⌢",""),"⌣",""),"⌵",""),"－",""),"-","")," ",""),"　","")=UPPER($E3&amp;"")&amp;"DP"))*2+SUMPRODUCT(--(SUBSTITUTE(SUBSTITUTE(SUBSTITUTE(SUBSTITUTE(SUBSTITUTE(SUBSTITUTE(SUBSTITUTE(UPPER($W$23:$Y$40&amp;""),"⌢",""),"⌣",""),"⌵",""),"－",""),"-","")," ",""),"　","")="DP"&amp;UPPER($E3&amp;"")))*2+SUMPRODUCT(--(SUBSTITUTE(SUBSTITUTE(SUBSTITUTE(SUBSTITUTE(SUBSTITUTE(SUBSTITUTE(SUBSTITUTE(UPPER($W$23:$Y$40&amp;""),"⌢",""),"⌣",""),"⌵",""),"－",""),"-","")," ",""),"　","")=UPPER($E3&amp;"")&amp;"TP"))*3+SUMPRODUCT(--(SUBSTITUTE(SUBSTITUTE(SUBSTITUTE(SUBSTITUTE(SUBSTITUTE(SUBSTITUTE(SUBSTITUTE(UPPER($W$23:$Y$40&amp;""),"⌢",""),"⌣",""),"⌵",""),"－",""),"-","")," ",""),"　","")="TP"&amp;UPPER($E3&amp;"")))*3+SUMPRODUCT(--(SUBSTITUTE(SUBSTITUTE(SUBSTITUTE(SUBSTITUTE(SUBSTITUTE(SUBSTITUTE(SUBSTITUTE(UPPER($AA$23:$AC$40&amp;""),"⌢",""),"⌣",""),"⌵",""),"－",""),"-","")," ",""),"　","")=UPPER($E3&amp;"")))+SUMPRODUCT(--(SUBSTITUTE(SUBSTITUTE(SUBSTITUTE(SUBSTITUTE(SUBSTITUTE(SUBSTITUTE(SUBSTITUTE(UPPER($AA$23:$AC$40&amp;""),"⌢",""),"⌣",""),"⌵",""),"－",""),"-","")," ",""),"　","")=UPPER($E3&amp;"")&amp;"DP"))*2+SUMPRODUCT(--(SUBSTITUTE(SUBSTITUTE(SUBSTITUTE(SUBSTITUTE(SUBSTITUTE(SUBSTITUTE(SUBSTITUTE(UPPER($AA$23:$AC$40&amp;""),"⌢",""),"⌣",""),"⌵",""),"－",""),"-","")," ",""),"　","")="DP"&amp;UPPER($E3&amp;"")))*2+SUMPRODUCT(--(SUBSTITUTE(SUBSTITUTE(SUBSTITUTE(SUBSTITUTE(SUBSTITUTE(SUBSTITUTE(SUBSTITUTE(UPPER($AA$23:$AC$40&amp;""),"⌢",""),"⌣",""),"⌵",""),"－",""),"-","")," ",""),"　","")=UPPER($E3&amp;"")&amp;"TP"))*3+SUMPRODUCT(--(SUBSTITUTE(SUBSTITUTE(SUBSTITUTE(SUBSTITUTE(SUBSTITUTE(SUBSTITUTE(SUBSTITUTE(UPPER($AA$23:$AC$40&amp;""),"⌢",""),"⌣",""),"⌵",""),"－",""),"-","")," ",""),"　","")="TP"&amp;UPPER($E3&amp;"")))*3+SUMPRODUCT(--(SUBSTITUTE(SUBSTITUTE(SUBSTITUTE(SUBSTITUTE(SUBSTITUTE(SUBSTITUTE(SUBSTITUTE(UPPER($AE$23:$AG$40&amp;""),"⌢",""),"⌣",""),"⌵",""),"－",""),"-","")," ",""),"　","")=UPPER($E3&amp;"")))+SUMPRODUCT(--(SUBSTITUTE(SUBSTITUTE(SUBSTITUTE(SUBSTITUTE(SUBSTITUTE(SUBSTITUTE(SUBSTITUTE(UPPER($AE$23:$AG$40&amp;""),"⌢",""),"⌣",""),"⌵",""),"－",""),"-","")," ",""),"　","")=UPPER($E3&amp;"")&amp;"DP"))*2+SUMPRODUCT(--(SUBSTITUTE(SUBSTITUTE(SUBSTITUTE(SUBSTITUTE(SUBSTITUTE(SUBSTITUTE(SUBSTITUTE(UPPER($AE$23:$AG$40&amp;""),"⌢",""),"⌣",""),"⌵",""),"－",""),"-","")," ",""),"　","")="DP"&amp;UPPER($E3&amp;"")))*2+SUMPRODUCT(--(SUBSTITUTE(SUBSTITUTE(SUBSTITUTE(SUBSTITUTE(SUBSTITUTE(SUBSTITUTE(SUBSTITUTE(UPPER($AE$23:$AG$40&amp;""),"⌢",""),"⌣",""),"⌵",""),"－",""),"-","")," ",""),"　","")=UPPER($E3&amp;"")&amp;"TP"))*3+SUMPRODUCT(--(SUBSTITUTE(SUBSTITUTE(SUBSTITUTE(SUBSTITUTE(SUBSTITUTE(SUBSTITUTE(SUBSTITUTE(UPPER($AE$23:$AG$40&amp;""),"⌢",""),"⌣",""),"⌵",""),"－",""),"-","")," ",""),"　","")="TP"&amp;UPPER($E3&amp;"")))*3)</f>
        <v>1</v>
      </c>
      <c r="B3" s="58"/>
      <c r="C3" s="58"/>
      <c r="D3" s="275">
        <v>1</v>
      </c>
      <c r="E3" s="62" t="s">
        <v>201</v>
      </c>
      <c r="F3" s="48" t="s">
        <v>18</v>
      </c>
      <c r="G3" s="21" t="inlineStr">
        <is>
          <t>R ⌢</t>
        </is>
      </c>
      <c r="H3" s="15" t="inlineStr">
        <is>
          <t>88 ⌢</t>
        </is>
      </c>
      <c r="I3" s="16"/>
      <c r="J3" s="246"/>
      <c r="K3" s="21"/>
      <c r="L3" s="15" t="s">
        <v>204</v>
      </c>
      <c r="M3" s="16"/>
      <c r="N3" s="246"/>
      <c r="O3" s="21"/>
      <c r="P3" s="63"/>
      <c r="Q3" s="47"/>
      <c r="R3" s="246"/>
      <c r="S3" s="21" t="inlineStr">
        <is>
          <t>R ⌢</t>
        </is>
      </c>
      <c r="T3" s="15"/>
      <c r="U3" s="16"/>
      <c r="V3" s="246"/>
      <c r="W3" s="21"/>
      <c r="X3" s="15" t="inlineStr">
        <is>
          <t>R ⌢</t>
        </is>
      </c>
      <c r="Y3" s="16"/>
      <c r="Z3" s="246"/>
      <c r="AA3" s="21"/>
      <c r="AB3" s="15"/>
      <c r="AC3" s="16"/>
      <c r="AD3" s="246"/>
      <c r="AE3" s="15"/>
      <c r="AF3" s="15"/>
      <c r="AG3" s="16"/>
      <c r="AH3" s="246"/>
      <c r="AI3" s="44">
        <f>COUNTA(G3:I3,K3:M3,O3:Q3,S3:U3,W3:Y3,AA3:AC3,AE3:AG3)</f>
        <v>5</v>
      </c>
      <c r="AJ3" s="44">
        <f>SUMPRODUCT(--(SUBSTITUTE(SUBSTITUTE(SUBSTITUTE(SUBSTITUTE(SUBSTITUTE(SUBSTITUTE(SUBSTITUTE(UPPER(G3:AG3&amp;""),"⌢",""),"⌣",""),"⌵",""),"－",""),"-","")," ",""),"　","")="R"))+SUMPRODUCT(--(SUBSTITUTE(SUBSTITUTE(SUBSTITUTE(SUBSTITUTE(SUBSTITUTE(SUBSTITUTE(SUBSTITUTE(UPPER(G3:AG3&amp;""),"⌢",""),"⌣",""),"⌵",""),"－",""),"-","")," ",""),"　","")="HR"))*2</f>
        <v>3</v>
      </c>
      <c r="AK3" s="44">
        <f>COUNTIF(G3:AG3,"K")</f>
        <v>1</v>
      </c>
      <c r="AL3" s="44">
        <f>$A3</f>
        <v>1</v>
      </c>
      <c r="AM3" s="65" t="s">
        <v>20</v>
      </c>
      <c r="AO3" s="13" t="s">
        <v>17</v>
      </c>
      <c r="AP3" s="19" t="s">
        <v>4</v>
      </c>
      <c r="AQ3" s="36" t="s">
        <v>24</v>
      </c>
      <c r="AR3" s="34" t="s">
        <v>10</v>
      </c>
      <c r="AS3" s="35" t="s">
        <v>6</v>
      </c>
      <c r="AT3" s="37" t="s">
        <v>68</v>
      </c>
      <c r="AV3" t="s">
        <v>94</v>
      </c>
      <c r="AW3" s="1"/>
      <c r="AX3" s="113" t="s">
        <v>95</v>
      </c>
      <c r="AY3" s="29"/>
      <c r="AZ3" s="29"/>
      <c r="BA3" s="29"/>
      <c r="BB3" s="29"/>
    </row>
    <row r="4" spans="1:54" ht="15" customHeight="1">
      <c r="A4" s="52">
        <f>IF($E4="",0,SUMPRODUCT(--(SUBSTITUTE(SUBSTITUTE(SUBSTITUTE(SUBSTITUTE(SUBSTITUTE(SUBSTITUTE(SUBSTITUTE(UPPER($G$23:$I$40&amp;""),"⌢",""),"⌣",""),"⌵",""),"－",""),"-","")," ",""),"　","")=UPPER($E4&amp;"")))+SUMPRODUCT(--(SUBSTITUTE(SUBSTITUTE(SUBSTITUTE(SUBSTITUTE(SUBSTITUTE(SUBSTITUTE(SUBSTITUTE(UPPER($G$23:$I$40&amp;""),"⌢",""),"⌣",""),"⌵",""),"－",""),"-","")," ",""),"　","")=UPPER($E4&amp;"")&amp;"DP"))*2+SUMPRODUCT(--(SUBSTITUTE(SUBSTITUTE(SUBSTITUTE(SUBSTITUTE(SUBSTITUTE(SUBSTITUTE(SUBSTITUTE(UPPER($G$23:$I$40&amp;""),"⌢",""),"⌣",""),"⌵",""),"－",""),"-","")," ",""),"　","")="DP"&amp;UPPER($E4&amp;"")))*2+SUMPRODUCT(--(SUBSTITUTE(SUBSTITUTE(SUBSTITUTE(SUBSTITUTE(SUBSTITUTE(SUBSTITUTE(SUBSTITUTE(UPPER($G$23:$I$40&amp;""),"⌢",""),"⌣",""),"⌵",""),"－",""),"-","")," ",""),"　","")=UPPER($E4&amp;"")&amp;"TP"))*3+SUMPRODUCT(--(SUBSTITUTE(SUBSTITUTE(SUBSTITUTE(SUBSTITUTE(SUBSTITUTE(SUBSTITUTE(SUBSTITUTE(UPPER($G$23:$I$40&amp;""),"⌢",""),"⌣",""),"⌵",""),"－",""),"-","")," ",""),"　","")="TP"&amp;UPPER($E4&amp;"")))*3+SUMPRODUCT(--(SUBSTITUTE(SUBSTITUTE(SUBSTITUTE(SUBSTITUTE(SUBSTITUTE(SUBSTITUTE(SUBSTITUTE(UPPER($K$23:$M$40&amp;""),"⌢",""),"⌣",""),"⌵",""),"－",""),"-","")," ",""),"　","")=UPPER($E4&amp;"")))+SUMPRODUCT(--(SUBSTITUTE(SUBSTITUTE(SUBSTITUTE(SUBSTITUTE(SUBSTITUTE(SUBSTITUTE(SUBSTITUTE(UPPER($K$23:$M$40&amp;""),"⌢",""),"⌣",""),"⌵",""),"－",""),"-","")," ",""),"　","")=UPPER($E4&amp;"")&amp;"DP"))*2+SUMPRODUCT(--(SUBSTITUTE(SUBSTITUTE(SUBSTITUTE(SUBSTITUTE(SUBSTITUTE(SUBSTITUTE(SUBSTITUTE(UPPER($K$23:$M$40&amp;""),"⌢",""),"⌣",""),"⌵",""),"－",""),"-","")," ",""),"　","")="DP"&amp;UPPER($E4&amp;"")))*2+SUMPRODUCT(--(SUBSTITUTE(SUBSTITUTE(SUBSTITUTE(SUBSTITUTE(SUBSTITUTE(SUBSTITUTE(SUBSTITUTE(UPPER($K$23:$M$40&amp;""),"⌢",""),"⌣",""),"⌵",""),"－",""),"-","")," ",""),"　","")=UPPER($E4&amp;"")&amp;"TP"))*3+SUMPRODUCT(--(SUBSTITUTE(SUBSTITUTE(SUBSTITUTE(SUBSTITUTE(SUBSTITUTE(SUBSTITUTE(SUBSTITUTE(UPPER($K$23:$M$40&amp;""),"⌢",""),"⌣",""),"⌵",""),"－",""),"-","")," ",""),"　","")="TP"&amp;UPPER($E4&amp;"")))*3+SUMPRODUCT(--(SUBSTITUTE(SUBSTITUTE(SUBSTITUTE(SUBSTITUTE(SUBSTITUTE(SUBSTITUTE(SUBSTITUTE(UPPER($O$23:$Q$40&amp;""),"⌢",""),"⌣",""),"⌵",""),"－",""),"-","")," ",""),"　","")=UPPER($E4&amp;"")))+SUMPRODUCT(--(SUBSTITUTE(SUBSTITUTE(SUBSTITUTE(SUBSTITUTE(SUBSTITUTE(SUBSTITUTE(SUBSTITUTE(UPPER($O$23:$Q$40&amp;""),"⌢",""),"⌣",""),"⌵",""),"－",""),"-","")," ",""),"　","")=UPPER($E4&amp;"")&amp;"DP"))*2+SUMPRODUCT(--(SUBSTITUTE(SUBSTITUTE(SUBSTITUTE(SUBSTITUTE(SUBSTITUTE(SUBSTITUTE(SUBSTITUTE(UPPER($O$23:$Q$40&amp;""),"⌢",""),"⌣",""),"⌵",""),"－",""),"-","")," ",""),"　","")="DP"&amp;UPPER($E4&amp;"")))*2+SUMPRODUCT(--(SUBSTITUTE(SUBSTITUTE(SUBSTITUTE(SUBSTITUTE(SUBSTITUTE(SUBSTITUTE(SUBSTITUTE(UPPER($O$23:$Q$40&amp;""),"⌢",""),"⌣",""),"⌵",""),"－",""),"-","")," ",""),"　","")=UPPER($E4&amp;"")&amp;"TP"))*3+SUMPRODUCT(--(SUBSTITUTE(SUBSTITUTE(SUBSTITUTE(SUBSTITUTE(SUBSTITUTE(SUBSTITUTE(SUBSTITUTE(UPPER($O$23:$Q$40&amp;""),"⌢",""),"⌣",""),"⌵",""),"－",""),"-","")," ",""),"　","")="TP"&amp;UPPER($E4&amp;"")))*3+SUMPRODUCT(--(SUBSTITUTE(SUBSTITUTE(SUBSTITUTE(SUBSTITUTE(SUBSTITUTE(SUBSTITUTE(SUBSTITUTE(UPPER($S$23:$U$40&amp;""),"⌢",""),"⌣",""),"⌵",""),"－",""),"-","")," ",""),"　","")=UPPER($E4&amp;"")))+SUMPRODUCT(--(SUBSTITUTE(SUBSTITUTE(SUBSTITUTE(SUBSTITUTE(SUBSTITUTE(SUBSTITUTE(SUBSTITUTE(UPPER($S$23:$U$40&amp;""),"⌢",""),"⌣",""),"⌵",""),"－",""),"-","")," ",""),"　","")=UPPER($E4&amp;"")&amp;"DP"))*2+SUMPRODUCT(--(SUBSTITUTE(SUBSTITUTE(SUBSTITUTE(SUBSTITUTE(SUBSTITUTE(SUBSTITUTE(SUBSTITUTE(UPPER($S$23:$U$40&amp;""),"⌢",""),"⌣",""),"⌵",""),"－",""),"-","")," ",""),"　","")="DP"&amp;UPPER($E4&amp;"")))*2+SUMPRODUCT(--(SUBSTITUTE(SUBSTITUTE(SUBSTITUTE(SUBSTITUTE(SUBSTITUTE(SUBSTITUTE(SUBSTITUTE(UPPER($S$23:$U$40&amp;""),"⌢",""),"⌣",""),"⌵",""),"－",""),"-","")," ",""),"　","")=UPPER($E4&amp;"")&amp;"TP"))*3+SUMPRODUCT(--(SUBSTITUTE(SUBSTITUTE(SUBSTITUTE(SUBSTITUTE(SUBSTITUTE(SUBSTITUTE(SUBSTITUTE(UPPER($S$23:$U$40&amp;""),"⌢",""),"⌣",""),"⌵",""),"－",""),"-","")," ",""),"　","")="TP"&amp;UPPER($E4&amp;"")))*3+SUMPRODUCT(--(SUBSTITUTE(SUBSTITUTE(SUBSTITUTE(SUBSTITUTE(SUBSTITUTE(SUBSTITUTE(SUBSTITUTE(UPPER($W$23:$Y$40&amp;""),"⌢",""),"⌣",""),"⌵",""),"－",""),"-","")," ",""),"　","")=UPPER($E4&amp;"")))+SUMPRODUCT(--(SUBSTITUTE(SUBSTITUTE(SUBSTITUTE(SUBSTITUTE(SUBSTITUTE(SUBSTITUTE(SUBSTITUTE(UPPER($W$23:$Y$40&amp;""),"⌢",""),"⌣",""),"⌵",""),"－",""),"-","")," ",""),"　","")=UPPER($E4&amp;"")&amp;"DP"))*2+SUMPRODUCT(--(SUBSTITUTE(SUBSTITUTE(SUBSTITUTE(SUBSTITUTE(SUBSTITUTE(SUBSTITUTE(SUBSTITUTE(UPPER($W$23:$Y$40&amp;""),"⌢",""),"⌣",""),"⌵",""),"－",""),"-","")," ",""),"　","")="DP"&amp;UPPER($E4&amp;"")))*2+SUMPRODUCT(--(SUBSTITUTE(SUBSTITUTE(SUBSTITUTE(SUBSTITUTE(SUBSTITUTE(SUBSTITUTE(SUBSTITUTE(UPPER($W$23:$Y$40&amp;""),"⌢",""),"⌣",""),"⌵",""),"－",""),"-","")," ",""),"　","")=UPPER($E4&amp;"")&amp;"TP"))*3+SUMPRODUCT(--(SUBSTITUTE(SUBSTITUTE(SUBSTITUTE(SUBSTITUTE(SUBSTITUTE(SUBSTITUTE(SUBSTITUTE(UPPER($W$23:$Y$40&amp;""),"⌢",""),"⌣",""),"⌵",""),"－",""),"-","")," ",""),"　","")="TP"&amp;UPPER($E4&amp;"")))*3+SUMPRODUCT(--(SUBSTITUTE(SUBSTITUTE(SUBSTITUTE(SUBSTITUTE(SUBSTITUTE(SUBSTITUTE(SUBSTITUTE(UPPER($AA$23:$AC$40&amp;""),"⌢",""),"⌣",""),"⌵",""),"－",""),"-","")," ",""),"　","")=UPPER($E4&amp;"")))+SUMPRODUCT(--(SUBSTITUTE(SUBSTITUTE(SUBSTITUTE(SUBSTITUTE(SUBSTITUTE(SUBSTITUTE(SUBSTITUTE(UPPER($AA$23:$AC$40&amp;""),"⌢",""),"⌣",""),"⌵",""),"－",""),"-","")," ",""),"　","")=UPPER($E4&amp;"")&amp;"DP"))*2+SUMPRODUCT(--(SUBSTITUTE(SUBSTITUTE(SUBSTITUTE(SUBSTITUTE(SUBSTITUTE(SUBSTITUTE(SUBSTITUTE(UPPER($AA$23:$AC$40&amp;""),"⌢",""),"⌣",""),"⌵",""),"－",""),"-","")," ",""),"　","")="DP"&amp;UPPER($E4&amp;"")))*2+SUMPRODUCT(--(SUBSTITUTE(SUBSTITUTE(SUBSTITUTE(SUBSTITUTE(SUBSTITUTE(SUBSTITUTE(SUBSTITUTE(UPPER($AA$23:$AC$40&amp;""),"⌢",""),"⌣",""),"⌵",""),"－",""),"-","")," ",""),"　","")=UPPER($E4&amp;"")&amp;"TP"))*3+SUMPRODUCT(--(SUBSTITUTE(SUBSTITUTE(SUBSTITUTE(SUBSTITUTE(SUBSTITUTE(SUBSTITUTE(SUBSTITUTE(UPPER($AA$23:$AC$40&amp;""),"⌢",""),"⌣",""),"⌵",""),"－",""),"-","")," ",""),"　","")="TP"&amp;UPPER($E4&amp;"")))*3+SUMPRODUCT(--(SUBSTITUTE(SUBSTITUTE(SUBSTITUTE(SUBSTITUTE(SUBSTITUTE(SUBSTITUTE(SUBSTITUTE(UPPER($AE$23:$AG$40&amp;""),"⌢",""),"⌣",""),"⌵",""),"－",""),"-","")," ",""),"　","")=UPPER($E4&amp;"")))+SUMPRODUCT(--(SUBSTITUTE(SUBSTITUTE(SUBSTITUTE(SUBSTITUTE(SUBSTITUTE(SUBSTITUTE(SUBSTITUTE(UPPER($AE$23:$AG$40&amp;""),"⌢",""),"⌣",""),"⌵",""),"－",""),"-","")," ",""),"　","")=UPPER($E4&amp;"")&amp;"DP"))*2+SUMPRODUCT(--(SUBSTITUTE(SUBSTITUTE(SUBSTITUTE(SUBSTITUTE(SUBSTITUTE(SUBSTITUTE(SUBSTITUTE(UPPER($AE$23:$AG$40&amp;""),"⌢",""),"⌣",""),"⌵",""),"－",""),"-","")," ",""),"　","")="DP"&amp;UPPER($E4&amp;"")))*2+SUMPRODUCT(--(SUBSTITUTE(SUBSTITUTE(SUBSTITUTE(SUBSTITUTE(SUBSTITUTE(SUBSTITUTE(SUBSTITUTE(UPPER($AE$23:$AG$40&amp;""),"⌢",""),"⌣",""),"⌵",""),"－",""),"-","")," ",""),"　","")=UPPER($E4&amp;"")&amp;"TP"))*3+SUMPRODUCT(--(SUBSTITUTE(SUBSTITUTE(SUBSTITUTE(SUBSTITUTE(SUBSTITUTE(SUBSTITUTE(SUBSTITUTE(UPPER($AE$23:$AG$40&amp;""),"⌢",""),"⌣",""),"⌵",""),"－",""),"-","")," ",""),"　","")="TP"&amp;UPPER($E4&amp;"")))*3)</f>
        <v>0</v>
      </c>
      <c r="B4" s="52"/>
      <c r="C4" s="58"/>
      <c r="D4" s="275"/>
      <c r="E4" s="61"/>
      <c r="F4" s="49"/>
      <c r="G4" s="22"/>
      <c r="H4" s="3"/>
      <c r="I4" s="6"/>
      <c r="J4" s="8"/>
      <c r="K4" s="22"/>
      <c r="L4" s="3"/>
      <c r="M4" s="6"/>
      <c r="N4" s="8"/>
      <c r="O4" s="22"/>
      <c r="P4" s="3"/>
      <c r="Q4" s="6"/>
      <c r="R4" s="8"/>
      <c r="S4" s="22"/>
      <c r="T4" s="3"/>
      <c r="U4" s="6"/>
      <c r="V4" s="8"/>
      <c r="W4" s="22"/>
      <c r="X4" s="3"/>
      <c r="Y4" s="6"/>
      <c r="Z4" s="8"/>
      <c r="AA4" s="22"/>
      <c r="AB4" s="3"/>
      <c r="AC4" s="6"/>
      <c r="AD4" s="8"/>
      <c r="AE4" s="3"/>
      <c r="AF4" s="3"/>
      <c r="AG4" s="6"/>
      <c r="AH4" s="8"/>
      <c r="AI4" s="44">
        <f t="shared" ref="AI4:AI20" si="2">COUNTA(G4:I4,K4:M4,O4:Q4,S4:U4,W4:Y4,AA4:AC4,AE4:AG4)</f>
        <v>0</v>
      </c>
      <c r="AJ4" s="44">
        <f>SUMPRODUCT(--(SUBSTITUTE(SUBSTITUTE(SUBSTITUTE(SUBSTITUTE(SUBSTITUTE(SUBSTITUTE(SUBSTITUTE(UPPER(G4:AG4&amp;""),"⌢",""),"⌣",""),"⌵",""),"－",""),"-","")," ",""),"　","")="R"))+SUMPRODUCT(--(SUBSTITUTE(SUBSTITUTE(SUBSTITUTE(SUBSTITUTE(SUBSTITUTE(SUBSTITUTE(SUBSTITUTE(UPPER(G4:AG4&amp;""),"⌢",""),"⌣",""),"⌵",""),"－",""),"-","")," ",""),"　","")="HR"))*2</f>
        <v>0</v>
      </c>
      <c r="AK4" s="44">
        <f t="shared" ref="AK4:AK20" si="4">COUNTIF(G4:AG4,"K")</f>
        <v>0</v>
      </c>
      <c r="AL4" s="44">
        <f>$A4</f>
        <v>0</v>
      </c>
      <c r="AM4" s="66" t="s">
        <v>93</v>
      </c>
      <c r="AO4" s="58">
        <v>55</v>
      </c>
      <c r="AP4" s="1" t="str" cm="1">
        <f t="array" ref="AP4:AP11">_xlfn.UNIQUE(SUBSTITUTE(SUBSTITUTE(F3:F20," DF",""),"DF",""))</f>
        <v>邱文昇</v>
      </c>
      <c r="AQ4" s="58">
        <f>SUMIF($F$3:$F$20,AP4,$AI$3:$AI$20)+SUMIF($F$3:$F$20,AP4&amp;" DF",$AI$3:$AI$20)+SUMIF($F$3:$F$20,AP4&amp;"DF",$AI$3:$AI$20)</f>
        <v>5</v>
      </c>
      <c r="AR4" s="74">
        <f>SUMIF($F$3:$F$20,AP4,$AJ$3:$AJ$20)+SUMIF($F$3:$F$20,AP4&amp;" DF",$AJ$3:$AJ$20)+SUMIF($F$3:$F$20,AP4&amp;"DF",$AJ$3:$AJ$20)</f>
        <v>3</v>
      </c>
      <c r="AS4" s="74">
        <f>SUMIF($F$3:$F$20,AP4,$AK$3:$AK$20)+SUMIF($F$3:$F$20,AP4&amp;" DF",$AK$3:$AK$20)+SUMIF($F$3:$F$20,AP4&amp;"DF",$AK$3:$AK$20)</f>
        <v>1</v>
      </c>
      <c r="AT4" s="74">
        <f>SUMIF($F$3:$F$20,AP4,$AL$3:$AL$20)+SUMIF($F$3:$F$20,AP4&amp;" DF",$AL$3:$AL$20)+SUMIF($F$3:$F$20,AP4&amp;"DF",$AL$3:$AL$20)</f>
        <v>1</v>
      </c>
      <c r="AV4" s="202" t="s">
        <v>31</v>
      </c>
      <c r="AW4" s="200" t="s">
        <v>24</v>
      </c>
      <c r="AX4" s="203" t="s">
        <v>10</v>
      </c>
      <c r="AY4" s="204" t="s">
        <v>6</v>
      </c>
    </row>
    <row r="5" spans="1:54" ht="15" customHeight="1">
      <c r="A5" s="52">
        <f>IF($E5="",0,SUMPRODUCT(--(SUBSTITUTE(SUBSTITUTE(SUBSTITUTE(SUBSTITUTE(SUBSTITUTE(SUBSTITUTE(SUBSTITUTE(UPPER($G$23:$I$40&amp;""),"⌢",""),"⌣",""),"⌵",""),"－",""),"-","")," ",""),"　","")=UPPER($E5&amp;"")))+SUMPRODUCT(--(SUBSTITUTE(SUBSTITUTE(SUBSTITUTE(SUBSTITUTE(SUBSTITUTE(SUBSTITUTE(SUBSTITUTE(UPPER($G$23:$I$40&amp;""),"⌢",""),"⌣",""),"⌵",""),"－",""),"-","")," ",""),"　","")=UPPER($E5&amp;"")&amp;"DP"))*2+SUMPRODUCT(--(SUBSTITUTE(SUBSTITUTE(SUBSTITUTE(SUBSTITUTE(SUBSTITUTE(SUBSTITUTE(SUBSTITUTE(UPPER($G$23:$I$40&amp;""),"⌢",""),"⌣",""),"⌵",""),"－",""),"-","")," ",""),"　","")="DP"&amp;UPPER($E5&amp;"")))*2+SUMPRODUCT(--(SUBSTITUTE(SUBSTITUTE(SUBSTITUTE(SUBSTITUTE(SUBSTITUTE(SUBSTITUTE(SUBSTITUTE(UPPER($G$23:$I$40&amp;""),"⌢",""),"⌣",""),"⌵",""),"－",""),"-","")," ",""),"　","")=UPPER($E5&amp;"")&amp;"TP"))*3+SUMPRODUCT(--(SUBSTITUTE(SUBSTITUTE(SUBSTITUTE(SUBSTITUTE(SUBSTITUTE(SUBSTITUTE(SUBSTITUTE(UPPER($G$23:$I$40&amp;""),"⌢",""),"⌣",""),"⌵",""),"－",""),"-","")," ",""),"　","")="TP"&amp;UPPER($E5&amp;"")))*3+SUMPRODUCT(--(SUBSTITUTE(SUBSTITUTE(SUBSTITUTE(SUBSTITUTE(SUBSTITUTE(SUBSTITUTE(SUBSTITUTE(UPPER($K$23:$M$40&amp;""),"⌢",""),"⌣",""),"⌵",""),"－",""),"-","")," ",""),"　","")=UPPER($E5&amp;"")))+SUMPRODUCT(--(SUBSTITUTE(SUBSTITUTE(SUBSTITUTE(SUBSTITUTE(SUBSTITUTE(SUBSTITUTE(SUBSTITUTE(UPPER($K$23:$M$40&amp;""),"⌢",""),"⌣",""),"⌵",""),"－",""),"-","")," ",""),"　","")=UPPER($E5&amp;"")&amp;"DP"))*2+SUMPRODUCT(--(SUBSTITUTE(SUBSTITUTE(SUBSTITUTE(SUBSTITUTE(SUBSTITUTE(SUBSTITUTE(SUBSTITUTE(UPPER($K$23:$M$40&amp;""),"⌢",""),"⌣",""),"⌵",""),"－",""),"-","")," ",""),"　","")="DP"&amp;UPPER($E5&amp;"")))*2+SUMPRODUCT(--(SUBSTITUTE(SUBSTITUTE(SUBSTITUTE(SUBSTITUTE(SUBSTITUTE(SUBSTITUTE(SUBSTITUTE(UPPER($K$23:$M$40&amp;""),"⌢",""),"⌣",""),"⌵",""),"－",""),"-","")," ",""),"　","")=UPPER($E5&amp;"")&amp;"TP"))*3+SUMPRODUCT(--(SUBSTITUTE(SUBSTITUTE(SUBSTITUTE(SUBSTITUTE(SUBSTITUTE(SUBSTITUTE(SUBSTITUTE(UPPER($K$23:$M$40&amp;""),"⌢",""),"⌣",""),"⌵",""),"－",""),"-","")," ",""),"　","")="TP"&amp;UPPER($E5&amp;"")))*3+SUMPRODUCT(--(SUBSTITUTE(SUBSTITUTE(SUBSTITUTE(SUBSTITUTE(SUBSTITUTE(SUBSTITUTE(SUBSTITUTE(UPPER($O$23:$Q$40&amp;""),"⌢",""),"⌣",""),"⌵",""),"－",""),"-","")," ",""),"　","")=UPPER($E5&amp;"")))+SUMPRODUCT(--(SUBSTITUTE(SUBSTITUTE(SUBSTITUTE(SUBSTITUTE(SUBSTITUTE(SUBSTITUTE(SUBSTITUTE(UPPER($O$23:$Q$40&amp;""),"⌢",""),"⌣",""),"⌵",""),"－",""),"-","")," ",""),"　","")=UPPER($E5&amp;"")&amp;"DP"))*2+SUMPRODUCT(--(SUBSTITUTE(SUBSTITUTE(SUBSTITUTE(SUBSTITUTE(SUBSTITUTE(SUBSTITUTE(SUBSTITUTE(UPPER($O$23:$Q$40&amp;""),"⌢",""),"⌣",""),"⌵",""),"－",""),"-","")," ",""),"　","")="DP"&amp;UPPER($E5&amp;"")))*2+SUMPRODUCT(--(SUBSTITUTE(SUBSTITUTE(SUBSTITUTE(SUBSTITUTE(SUBSTITUTE(SUBSTITUTE(SUBSTITUTE(UPPER($O$23:$Q$40&amp;""),"⌢",""),"⌣",""),"⌵",""),"－",""),"-","")," ",""),"　","")=UPPER($E5&amp;"")&amp;"TP"))*3+SUMPRODUCT(--(SUBSTITUTE(SUBSTITUTE(SUBSTITUTE(SUBSTITUTE(SUBSTITUTE(SUBSTITUTE(SUBSTITUTE(UPPER($O$23:$Q$40&amp;""),"⌢",""),"⌣",""),"⌵",""),"－",""),"-","")," ",""),"　","")="TP"&amp;UPPER($E5&amp;"")))*3+SUMPRODUCT(--(SUBSTITUTE(SUBSTITUTE(SUBSTITUTE(SUBSTITUTE(SUBSTITUTE(SUBSTITUTE(SUBSTITUTE(UPPER($S$23:$U$40&amp;""),"⌢",""),"⌣",""),"⌵",""),"－",""),"-","")," ",""),"　","")=UPPER($E5&amp;"")))+SUMPRODUCT(--(SUBSTITUTE(SUBSTITUTE(SUBSTITUTE(SUBSTITUTE(SUBSTITUTE(SUBSTITUTE(SUBSTITUTE(UPPER($S$23:$U$40&amp;""),"⌢",""),"⌣",""),"⌵",""),"－",""),"-","")," ",""),"　","")=UPPER($E5&amp;"")&amp;"DP"))*2+SUMPRODUCT(--(SUBSTITUTE(SUBSTITUTE(SUBSTITUTE(SUBSTITUTE(SUBSTITUTE(SUBSTITUTE(SUBSTITUTE(UPPER($S$23:$U$40&amp;""),"⌢",""),"⌣",""),"⌵",""),"－",""),"-","")," ",""),"　","")="DP"&amp;UPPER($E5&amp;"")))*2+SUMPRODUCT(--(SUBSTITUTE(SUBSTITUTE(SUBSTITUTE(SUBSTITUTE(SUBSTITUTE(SUBSTITUTE(SUBSTITUTE(UPPER($S$23:$U$40&amp;""),"⌢",""),"⌣",""),"⌵",""),"－",""),"-","")," ",""),"　","")=UPPER($E5&amp;"")&amp;"TP"))*3+SUMPRODUCT(--(SUBSTITUTE(SUBSTITUTE(SUBSTITUTE(SUBSTITUTE(SUBSTITUTE(SUBSTITUTE(SUBSTITUTE(UPPER($S$23:$U$40&amp;""),"⌢",""),"⌣",""),"⌵",""),"－",""),"-","")," ",""),"　","")="TP"&amp;UPPER($E5&amp;"")))*3+SUMPRODUCT(--(SUBSTITUTE(SUBSTITUTE(SUBSTITUTE(SUBSTITUTE(SUBSTITUTE(SUBSTITUTE(SUBSTITUTE(UPPER($W$23:$Y$40&amp;""),"⌢",""),"⌣",""),"⌵",""),"－",""),"-","")," ",""),"　","")=UPPER($E5&amp;"")))+SUMPRODUCT(--(SUBSTITUTE(SUBSTITUTE(SUBSTITUTE(SUBSTITUTE(SUBSTITUTE(SUBSTITUTE(SUBSTITUTE(UPPER($W$23:$Y$40&amp;""),"⌢",""),"⌣",""),"⌵",""),"－",""),"-","")," ",""),"　","")=UPPER($E5&amp;"")&amp;"DP"))*2+SUMPRODUCT(--(SUBSTITUTE(SUBSTITUTE(SUBSTITUTE(SUBSTITUTE(SUBSTITUTE(SUBSTITUTE(SUBSTITUTE(UPPER($W$23:$Y$40&amp;""),"⌢",""),"⌣",""),"⌵",""),"－",""),"-","")," ",""),"　","")="DP"&amp;UPPER($E5&amp;"")))*2+SUMPRODUCT(--(SUBSTITUTE(SUBSTITUTE(SUBSTITUTE(SUBSTITUTE(SUBSTITUTE(SUBSTITUTE(SUBSTITUTE(UPPER($W$23:$Y$40&amp;""),"⌢",""),"⌣",""),"⌵",""),"－",""),"-","")," ",""),"　","")=UPPER($E5&amp;"")&amp;"TP"))*3+SUMPRODUCT(--(SUBSTITUTE(SUBSTITUTE(SUBSTITUTE(SUBSTITUTE(SUBSTITUTE(SUBSTITUTE(SUBSTITUTE(UPPER($W$23:$Y$40&amp;""),"⌢",""),"⌣",""),"⌵",""),"－",""),"-","")," ",""),"　","")="TP"&amp;UPPER($E5&amp;"")))*3+SUMPRODUCT(--(SUBSTITUTE(SUBSTITUTE(SUBSTITUTE(SUBSTITUTE(SUBSTITUTE(SUBSTITUTE(SUBSTITUTE(UPPER($AA$23:$AC$40&amp;""),"⌢",""),"⌣",""),"⌵",""),"－",""),"-","")," ",""),"　","")=UPPER($E5&amp;"")))+SUMPRODUCT(--(SUBSTITUTE(SUBSTITUTE(SUBSTITUTE(SUBSTITUTE(SUBSTITUTE(SUBSTITUTE(SUBSTITUTE(UPPER($AA$23:$AC$40&amp;""),"⌢",""),"⌣",""),"⌵",""),"－",""),"-","")," ",""),"　","")=UPPER($E5&amp;"")&amp;"DP"))*2+SUMPRODUCT(--(SUBSTITUTE(SUBSTITUTE(SUBSTITUTE(SUBSTITUTE(SUBSTITUTE(SUBSTITUTE(SUBSTITUTE(UPPER($AA$23:$AC$40&amp;""),"⌢",""),"⌣",""),"⌵",""),"－",""),"-","")," ",""),"　","")="DP"&amp;UPPER($E5&amp;"")))*2+SUMPRODUCT(--(SUBSTITUTE(SUBSTITUTE(SUBSTITUTE(SUBSTITUTE(SUBSTITUTE(SUBSTITUTE(SUBSTITUTE(UPPER($AA$23:$AC$40&amp;""),"⌢",""),"⌣",""),"⌵",""),"－",""),"-","")," ",""),"　","")=UPPER($E5&amp;"")&amp;"TP"))*3+SUMPRODUCT(--(SUBSTITUTE(SUBSTITUTE(SUBSTITUTE(SUBSTITUTE(SUBSTITUTE(SUBSTITUTE(SUBSTITUTE(UPPER($AA$23:$AC$40&amp;""),"⌢",""),"⌣",""),"⌵",""),"－",""),"-","")," ",""),"　","")="TP"&amp;UPPER($E5&amp;"")))*3+SUMPRODUCT(--(SUBSTITUTE(SUBSTITUTE(SUBSTITUTE(SUBSTITUTE(SUBSTITUTE(SUBSTITUTE(SUBSTITUTE(UPPER($AE$23:$AG$40&amp;""),"⌢",""),"⌣",""),"⌵",""),"－",""),"-","")," ",""),"　","")=UPPER($E5&amp;"")))+SUMPRODUCT(--(SUBSTITUTE(SUBSTITUTE(SUBSTITUTE(SUBSTITUTE(SUBSTITUTE(SUBSTITUTE(SUBSTITUTE(UPPER($AE$23:$AG$40&amp;""),"⌢",""),"⌣",""),"⌵",""),"－",""),"-","")," ",""),"　","")=UPPER($E5&amp;"")&amp;"DP"))*2+SUMPRODUCT(--(SUBSTITUTE(SUBSTITUTE(SUBSTITUTE(SUBSTITUTE(SUBSTITUTE(SUBSTITUTE(SUBSTITUTE(UPPER($AE$23:$AG$40&amp;""),"⌢",""),"⌣",""),"⌵",""),"－",""),"-","")," ",""),"　","")="DP"&amp;UPPER($E5&amp;"")))*2+SUMPRODUCT(--(SUBSTITUTE(SUBSTITUTE(SUBSTITUTE(SUBSTITUTE(SUBSTITUTE(SUBSTITUTE(SUBSTITUTE(UPPER($AE$23:$AG$40&amp;""),"⌢",""),"⌣",""),"⌵",""),"－",""),"-","")," ",""),"　","")=UPPER($E5&amp;"")&amp;"TP"))*3+SUMPRODUCT(--(SUBSTITUTE(SUBSTITUTE(SUBSTITUTE(SUBSTITUTE(SUBSTITUTE(SUBSTITUTE(SUBSTITUTE(UPPER($AE$23:$AG$40&amp;""),"⌢",""),"⌣",""),"⌵",""),"－",""),"-","")," ",""),"　","")="TP"&amp;UPPER($E5&amp;"")))*3)</f>
        <v>0</v>
      </c>
      <c r="B5" s="52"/>
      <c r="C5" s="58"/>
      <c r="D5" s="276"/>
      <c r="E5" s="61"/>
      <c r="F5" s="49"/>
      <c r="G5" s="23"/>
      <c r="H5" s="4"/>
      <c r="I5" s="7"/>
      <c r="J5" s="8"/>
      <c r="K5" s="23"/>
      <c r="L5" s="4"/>
      <c r="M5" s="7"/>
      <c r="N5" s="8"/>
      <c r="O5" s="23"/>
      <c r="P5" s="4"/>
      <c r="Q5" s="7"/>
      <c r="R5" s="8"/>
      <c r="S5" s="23"/>
      <c r="T5" s="4"/>
      <c r="U5" s="7"/>
      <c r="V5" s="8"/>
      <c r="W5" s="23"/>
      <c r="X5" s="4"/>
      <c r="Y5" s="7"/>
      <c r="Z5" s="8"/>
      <c r="AA5" s="23"/>
      <c r="AB5" s="4"/>
      <c r="AC5" s="7"/>
      <c r="AD5" s="8"/>
      <c r="AE5" s="4"/>
      <c r="AF5" s="4"/>
      <c r="AG5" s="7"/>
      <c r="AH5" s="8"/>
      <c r="AI5" s="44">
        <f t="shared" si="2"/>
        <v>0</v>
      </c>
      <c r="AJ5" s="44">
        <f>SUMPRODUCT(--(SUBSTITUTE(SUBSTITUTE(SUBSTITUTE(SUBSTITUTE(SUBSTITUTE(SUBSTITUTE(SUBSTITUTE(UPPER(G5:AG5&amp;""),"⌢",""),"⌣",""),"⌵",""),"－",""),"-","")," ",""),"　","")="R"))+SUMPRODUCT(--(SUBSTITUTE(SUBSTITUTE(SUBSTITUTE(SUBSTITUTE(SUBSTITUTE(SUBSTITUTE(SUBSTITUTE(UPPER(G5:AG5&amp;""),"⌢",""),"⌣",""),"⌵",""),"－",""),"-","")," ",""),"　","")="HR"))*2</f>
        <v>0</v>
      </c>
      <c r="AK5" s="44">
        <f t="shared" si="4"/>
        <v>0</v>
      </c>
      <c r="AL5" s="44">
        <f>$A5</f>
        <v>0</v>
      </c>
      <c r="AM5" s="67"/>
      <c r="AO5" s="52"/>
      <c r="AP5" s="73" t="str">
        <v/>
      </c>
      <c r="AQ5" s="52">
        <f>SUMIF($F$3:$F$20,AP5,$AI$3:$AI$20)+SUMIF($F$3:$F$20,AP5&amp;" DF",$AI$3:$AI$20)+SUMIF($F$3:$F$20,AP5&amp;"DF",$AI$3:$AI$20)</f>
        <v>0</v>
      </c>
      <c r="AR5" s="73">
        <f>SUMIF($F$3:$F$20,AP5,$AJ$3:$AJ$20)+SUMIF($F$3:$F$20,AP5&amp;" DF",$AJ$3:$AJ$20)+SUMIF($F$3:$F$20,AP5&amp;"DF",$AJ$3:$AJ$20)</f>
        <v>0</v>
      </c>
      <c r="AS5" s="73">
        <f>SUMIF($F$3:$F$20,AP5,$AK$3:$AK$20)+SUMIF($F$3:$F$20,AP5&amp;" DF",$AK$3:$AK$20)+SUMIF($F$3:$F$20,AP5&amp;"DF",$AK$3:$AK$20)</f>
        <v>0</v>
      </c>
      <c r="AT5" s="73">
        <f>SUMIF($F$3:$F$20,AP5,$AL$3:$AL$20)+SUMIF($F$3:$F$20,AP5&amp;" DF",$AL$3:$AL$20)+SUMIF($F$3:$F$20,AP5&amp;"DF",$AL$3:$AL$20)</f>
        <v>0</v>
      </c>
      <c r="AV5" s="195" t="str" cm="1">
        <f t="array" ref="AV5:AV6">_xlfn.UNIQUE(AM4:AM5)</f>
        <v>林春佑</v>
      </c>
      <c r="AW5" s="52">
        <v>30</v>
      </c>
      <c r="AX5" s="73">
        <v>12</v>
      </c>
      <c r="AY5" s="191">
        <v>7</v>
      </c>
    </row>
    <row r="6" spans="1:54" ht="15" customHeight="1">
      <c r="A6" s="52">
        <f>IF($E6="",0,SUMPRODUCT(--(SUBSTITUTE(SUBSTITUTE(SUBSTITUTE(SUBSTITUTE(SUBSTITUTE(SUBSTITUTE(SUBSTITUTE(UPPER($G$23:$I$40&amp;""),"⌢",""),"⌣",""),"⌵",""),"－",""),"-","")," ",""),"　","")=UPPER($E6&amp;"")))+SUMPRODUCT(--(SUBSTITUTE(SUBSTITUTE(SUBSTITUTE(SUBSTITUTE(SUBSTITUTE(SUBSTITUTE(SUBSTITUTE(UPPER($G$23:$I$40&amp;""),"⌢",""),"⌣",""),"⌵",""),"－",""),"-","")," ",""),"　","")=UPPER($E6&amp;"")&amp;"DP"))*2+SUMPRODUCT(--(SUBSTITUTE(SUBSTITUTE(SUBSTITUTE(SUBSTITUTE(SUBSTITUTE(SUBSTITUTE(SUBSTITUTE(UPPER($G$23:$I$40&amp;""),"⌢",""),"⌣",""),"⌵",""),"－",""),"-","")," ",""),"　","")="DP"&amp;UPPER($E6&amp;"")))*2+SUMPRODUCT(--(SUBSTITUTE(SUBSTITUTE(SUBSTITUTE(SUBSTITUTE(SUBSTITUTE(SUBSTITUTE(SUBSTITUTE(UPPER($G$23:$I$40&amp;""),"⌢",""),"⌣",""),"⌵",""),"－",""),"-","")," ",""),"　","")=UPPER($E6&amp;"")&amp;"TP"))*3+SUMPRODUCT(--(SUBSTITUTE(SUBSTITUTE(SUBSTITUTE(SUBSTITUTE(SUBSTITUTE(SUBSTITUTE(SUBSTITUTE(UPPER($G$23:$I$40&amp;""),"⌢",""),"⌣",""),"⌵",""),"－",""),"-","")," ",""),"　","")="TP"&amp;UPPER($E6&amp;"")))*3+SUMPRODUCT(--(SUBSTITUTE(SUBSTITUTE(SUBSTITUTE(SUBSTITUTE(SUBSTITUTE(SUBSTITUTE(SUBSTITUTE(UPPER($K$23:$M$40&amp;""),"⌢",""),"⌣",""),"⌵",""),"－",""),"-","")," ",""),"　","")=UPPER($E6&amp;"")))+SUMPRODUCT(--(SUBSTITUTE(SUBSTITUTE(SUBSTITUTE(SUBSTITUTE(SUBSTITUTE(SUBSTITUTE(SUBSTITUTE(UPPER($K$23:$M$40&amp;""),"⌢",""),"⌣",""),"⌵",""),"－",""),"-","")," ",""),"　","")=UPPER($E6&amp;"")&amp;"DP"))*2+SUMPRODUCT(--(SUBSTITUTE(SUBSTITUTE(SUBSTITUTE(SUBSTITUTE(SUBSTITUTE(SUBSTITUTE(SUBSTITUTE(UPPER($K$23:$M$40&amp;""),"⌢",""),"⌣",""),"⌵",""),"－",""),"-","")," ",""),"　","")="DP"&amp;UPPER($E6&amp;"")))*2+SUMPRODUCT(--(SUBSTITUTE(SUBSTITUTE(SUBSTITUTE(SUBSTITUTE(SUBSTITUTE(SUBSTITUTE(SUBSTITUTE(UPPER($K$23:$M$40&amp;""),"⌢",""),"⌣",""),"⌵",""),"－",""),"-","")," ",""),"　","")=UPPER($E6&amp;"")&amp;"TP"))*3+SUMPRODUCT(--(SUBSTITUTE(SUBSTITUTE(SUBSTITUTE(SUBSTITUTE(SUBSTITUTE(SUBSTITUTE(SUBSTITUTE(UPPER($K$23:$M$40&amp;""),"⌢",""),"⌣",""),"⌵",""),"－",""),"-","")," ",""),"　","")="TP"&amp;UPPER($E6&amp;"")))*3+SUMPRODUCT(--(SUBSTITUTE(SUBSTITUTE(SUBSTITUTE(SUBSTITUTE(SUBSTITUTE(SUBSTITUTE(SUBSTITUTE(UPPER($O$23:$Q$40&amp;""),"⌢",""),"⌣",""),"⌵",""),"－",""),"-","")," ",""),"　","")=UPPER($E6&amp;"")))+SUMPRODUCT(--(SUBSTITUTE(SUBSTITUTE(SUBSTITUTE(SUBSTITUTE(SUBSTITUTE(SUBSTITUTE(SUBSTITUTE(UPPER($O$23:$Q$40&amp;""),"⌢",""),"⌣",""),"⌵",""),"－",""),"-","")," ",""),"　","")=UPPER($E6&amp;"")&amp;"DP"))*2+SUMPRODUCT(--(SUBSTITUTE(SUBSTITUTE(SUBSTITUTE(SUBSTITUTE(SUBSTITUTE(SUBSTITUTE(SUBSTITUTE(UPPER($O$23:$Q$40&amp;""),"⌢",""),"⌣",""),"⌵",""),"－",""),"-","")," ",""),"　","")="DP"&amp;UPPER($E6&amp;"")))*2+SUMPRODUCT(--(SUBSTITUTE(SUBSTITUTE(SUBSTITUTE(SUBSTITUTE(SUBSTITUTE(SUBSTITUTE(SUBSTITUTE(UPPER($O$23:$Q$40&amp;""),"⌢",""),"⌣",""),"⌵",""),"－",""),"-","")," ",""),"　","")=UPPER($E6&amp;"")&amp;"TP"))*3+SUMPRODUCT(--(SUBSTITUTE(SUBSTITUTE(SUBSTITUTE(SUBSTITUTE(SUBSTITUTE(SUBSTITUTE(SUBSTITUTE(UPPER($O$23:$Q$40&amp;""),"⌢",""),"⌣",""),"⌵",""),"－",""),"-","")," ",""),"　","")="TP"&amp;UPPER($E6&amp;"")))*3+SUMPRODUCT(--(SUBSTITUTE(SUBSTITUTE(SUBSTITUTE(SUBSTITUTE(SUBSTITUTE(SUBSTITUTE(SUBSTITUTE(UPPER($S$23:$U$40&amp;""),"⌢",""),"⌣",""),"⌵",""),"－",""),"-","")," ",""),"　","")=UPPER($E6&amp;"")))+SUMPRODUCT(--(SUBSTITUTE(SUBSTITUTE(SUBSTITUTE(SUBSTITUTE(SUBSTITUTE(SUBSTITUTE(SUBSTITUTE(UPPER($S$23:$U$40&amp;""),"⌢",""),"⌣",""),"⌵",""),"－",""),"-","")," ",""),"　","")=UPPER($E6&amp;"")&amp;"DP"))*2+SUMPRODUCT(--(SUBSTITUTE(SUBSTITUTE(SUBSTITUTE(SUBSTITUTE(SUBSTITUTE(SUBSTITUTE(SUBSTITUTE(UPPER($S$23:$U$40&amp;""),"⌢",""),"⌣",""),"⌵",""),"－",""),"-","")," ",""),"　","")="DP"&amp;UPPER($E6&amp;"")))*2+SUMPRODUCT(--(SUBSTITUTE(SUBSTITUTE(SUBSTITUTE(SUBSTITUTE(SUBSTITUTE(SUBSTITUTE(SUBSTITUTE(UPPER($S$23:$U$40&amp;""),"⌢",""),"⌣",""),"⌵",""),"－",""),"-","")," ",""),"　","")=UPPER($E6&amp;"")&amp;"TP"))*3+SUMPRODUCT(--(SUBSTITUTE(SUBSTITUTE(SUBSTITUTE(SUBSTITUTE(SUBSTITUTE(SUBSTITUTE(SUBSTITUTE(UPPER($S$23:$U$40&amp;""),"⌢",""),"⌣",""),"⌵",""),"－",""),"-","")," ",""),"　","")="TP"&amp;UPPER($E6&amp;"")))*3+SUMPRODUCT(--(SUBSTITUTE(SUBSTITUTE(SUBSTITUTE(SUBSTITUTE(SUBSTITUTE(SUBSTITUTE(SUBSTITUTE(UPPER($W$23:$Y$40&amp;""),"⌢",""),"⌣",""),"⌵",""),"－",""),"-","")," ",""),"　","")=UPPER($E6&amp;"")))+SUMPRODUCT(--(SUBSTITUTE(SUBSTITUTE(SUBSTITUTE(SUBSTITUTE(SUBSTITUTE(SUBSTITUTE(SUBSTITUTE(UPPER($W$23:$Y$40&amp;""),"⌢",""),"⌣",""),"⌵",""),"－",""),"-","")," ",""),"　","")=UPPER($E6&amp;"")&amp;"DP"))*2+SUMPRODUCT(--(SUBSTITUTE(SUBSTITUTE(SUBSTITUTE(SUBSTITUTE(SUBSTITUTE(SUBSTITUTE(SUBSTITUTE(UPPER($W$23:$Y$40&amp;""),"⌢",""),"⌣",""),"⌵",""),"－",""),"-","")," ",""),"　","")="DP"&amp;UPPER($E6&amp;"")))*2+SUMPRODUCT(--(SUBSTITUTE(SUBSTITUTE(SUBSTITUTE(SUBSTITUTE(SUBSTITUTE(SUBSTITUTE(SUBSTITUTE(UPPER($W$23:$Y$40&amp;""),"⌢",""),"⌣",""),"⌵",""),"－",""),"-","")," ",""),"　","")=UPPER($E6&amp;"")&amp;"TP"))*3+SUMPRODUCT(--(SUBSTITUTE(SUBSTITUTE(SUBSTITUTE(SUBSTITUTE(SUBSTITUTE(SUBSTITUTE(SUBSTITUTE(UPPER($W$23:$Y$40&amp;""),"⌢",""),"⌣",""),"⌵",""),"－",""),"-","")," ",""),"　","")="TP"&amp;UPPER($E6&amp;"")))*3+SUMPRODUCT(--(SUBSTITUTE(SUBSTITUTE(SUBSTITUTE(SUBSTITUTE(SUBSTITUTE(SUBSTITUTE(SUBSTITUTE(UPPER($AA$23:$AC$40&amp;""),"⌢",""),"⌣",""),"⌵",""),"－",""),"-","")," ",""),"　","")=UPPER($E6&amp;"")))+SUMPRODUCT(--(SUBSTITUTE(SUBSTITUTE(SUBSTITUTE(SUBSTITUTE(SUBSTITUTE(SUBSTITUTE(SUBSTITUTE(UPPER($AA$23:$AC$40&amp;""),"⌢",""),"⌣",""),"⌵",""),"－",""),"-","")," ",""),"　","")=UPPER($E6&amp;"")&amp;"DP"))*2+SUMPRODUCT(--(SUBSTITUTE(SUBSTITUTE(SUBSTITUTE(SUBSTITUTE(SUBSTITUTE(SUBSTITUTE(SUBSTITUTE(UPPER($AA$23:$AC$40&amp;""),"⌢",""),"⌣",""),"⌵",""),"－",""),"-","")," ",""),"　","")="DP"&amp;UPPER($E6&amp;"")))*2+SUMPRODUCT(--(SUBSTITUTE(SUBSTITUTE(SUBSTITUTE(SUBSTITUTE(SUBSTITUTE(SUBSTITUTE(SUBSTITUTE(UPPER($AA$23:$AC$40&amp;""),"⌢",""),"⌣",""),"⌵",""),"－",""),"-","")," ",""),"　","")=UPPER($E6&amp;"")&amp;"TP"))*3+SUMPRODUCT(--(SUBSTITUTE(SUBSTITUTE(SUBSTITUTE(SUBSTITUTE(SUBSTITUTE(SUBSTITUTE(SUBSTITUTE(UPPER($AA$23:$AC$40&amp;""),"⌢",""),"⌣",""),"⌵",""),"－",""),"-","")," ",""),"　","")="TP"&amp;UPPER($E6&amp;"")))*3+SUMPRODUCT(--(SUBSTITUTE(SUBSTITUTE(SUBSTITUTE(SUBSTITUTE(SUBSTITUTE(SUBSTITUTE(SUBSTITUTE(UPPER($AE$23:$AG$40&amp;""),"⌢",""),"⌣",""),"⌵",""),"－",""),"-","")," ",""),"　","")=UPPER($E6&amp;"")))+SUMPRODUCT(--(SUBSTITUTE(SUBSTITUTE(SUBSTITUTE(SUBSTITUTE(SUBSTITUTE(SUBSTITUTE(SUBSTITUTE(UPPER($AE$23:$AG$40&amp;""),"⌢",""),"⌣",""),"⌵",""),"－",""),"-","")," ",""),"　","")=UPPER($E6&amp;"")&amp;"DP"))*2+SUMPRODUCT(--(SUBSTITUTE(SUBSTITUTE(SUBSTITUTE(SUBSTITUTE(SUBSTITUTE(SUBSTITUTE(SUBSTITUTE(UPPER($AE$23:$AG$40&amp;""),"⌢",""),"⌣",""),"⌵",""),"－",""),"-","")," ",""),"　","")="DP"&amp;UPPER($E6&amp;"")))*2+SUMPRODUCT(--(SUBSTITUTE(SUBSTITUTE(SUBSTITUTE(SUBSTITUTE(SUBSTITUTE(SUBSTITUTE(SUBSTITUTE(UPPER($AE$23:$AG$40&amp;""),"⌢",""),"⌣",""),"⌵",""),"－",""),"-","")," ",""),"　","")=UPPER($E6&amp;"")&amp;"TP"))*3+SUMPRODUCT(--(SUBSTITUTE(SUBSTITUTE(SUBSTITUTE(SUBSTITUTE(SUBSTITUTE(SUBSTITUTE(SUBSTITUTE(UPPER($AE$23:$AG$40&amp;""),"⌢",""),"⌣",""),"⌵",""),"－",""),"-","")," ",""),"　","")="TP"&amp;UPPER($E6&amp;"")))*3)</f>
        <v>3</v>
      </c>
      <c r="B6" s="52"/>
      <c r="C6" s="58"/>
      <c r="D6" s="274">
        <v>2</v>
      </c>
      <c r="E6" s="61" t="s">
        <v>202</v>
      </c>
      <c r="F6" s="49" t="s">
        <v>13</v>
      </c>
      <c r="G6" s="24" t="inlineStr">
        <is>
          <t>R ⌢</t>
        </is>
      </c>
      <c r="H6" s="2" t="s">
        <v>204</v>
      </c>
      <c r="I6" s="5"/>
      <c r="J6" s="8"/>
      <c r="K6" s="24"/>
      <c r="L6" s="2" t="inlineStr">
        <is>
          <t>R ⌣</t>
        </is>
      </c>
      <c r="M6" s="5"/>
      <c r="N6" s="8"/>
      <c r="O6" s="24"/>
      <c r="P6" s="2"/>
      <c r="Q6" s="5"/>
      <c r="R6" s="8"/>
      <c r="S6" s="24" t="inlineStr">
        <is>
          <t>33 ⌵</t>
        </is>
      </c>
      <c r="T6" s="2"/>
      <c r="U6" s="5"/>
      <c r="V6" s="8"/>
      <c r="W6" s="24"/>
      <c r="X6" s="2" t="inlineStr">
        <is>
          <t>99 ⌢</t>
        </is>
      </c>
      <c r="Y6" s="5"/>
      <c r="Z6" s="8"/>
      <c r="AA6" s="24"/>
      <c r="AB6" s="2"/>
      <c r="AC6" s="5"/>
      <c r="AD6" s="8"/>
      <c r="AE6" s="2"/>
      <c r="AF6" s="2"/>
      <c r="AG6" s="5"/>
      <c r="AH6" s="8"/>
      <c r="AI6" s="44">
        <f t="shared" si="2"/>
        <v>5</v>
      </c>
      <c r="AJ6" s="44">
        <f>SUMPRODUCT(--(SUBSTITUTE(SUBSTITUTE(SUBSTITUTE(SUBSTITUTE(SUBSTITUTE(SUBSTITUTE(SUBSTITUTE(UPPER(G6:AG6&amp;""),"⌢",""),"⌣",""),"⌵",""),"－",""),"-","")," ",""),"　","")="R"))+SUMPRODUCT(--(SUBSTITUTE(SUBSTITUTE(SUBSTITUTE(SUBSTITUTE(SUBSTITUTE(SUBSTITUTE(SUBSTITUTE(UPPER(G6:AG6&amp;""),"⌢",""),"⌣",""),"⌵",""),"－",""),"-","")," ",""),"　","")="HR"))*2</f>
        <v>2</v>
      </c>
      <c r="AK6" s="44">
        <f t="shared" si="4"/>
        <v>1</v>
      </c>
      <c r="AL6" s="44">
        <f>$A6</f>
        <v>3</v>
      </c>
      <c r="AM6" s="68" t="s">
        <v>8</v>
      </c>
      <c r="AO6" s="78">
        <v>26</v>
      </c>
      <c r="AP6" s="73" t="str">
        <v>賴智傑</v>
      </c>
      <c r="AQ6" s="52">
        <f>SUMIF($F$3:$F$20,AP6,$AI$3:$AI$20)+SUMIF($F$3:$F$20,AP6&amp;" DF",$AI$3:$AI$20)+SUMIF($F$3:$F$20,AP6&amp;"DF",$AI$3:$AI$20)</f>
        <v>5</v>
      </c>
      <c r="AR6" s="73">
        <f>SUMIF($F$3:$F$20,AP6,$AJ$3:$AJ$20)+SUMIF($F$3:$F$20,AP6&amp;" DF",$AJ$3:$AJ$20)+SUMIF($F$3:$F$20,AP6&amp;"DF",$AJ$3:$AJ$20)</f>
        <v>2</v>
      </c>
      <c r="AS6" s="73">
        <f>SUMIF($F$3:$F$20,AP6,$AK$3:$AK$20)+SUMIF($F$3:$F$20,AP6&amp;" DF",$AK$3:$AK$20)+SUMIF($F$3:$F$20,AP6&amp;"DF",$AK$3:$AK$20)</f>
        <v>1</v>
      </c>
      <c r="AT6" s="73">
        <f>SUMIF($F$3:$F$20,AP6,$AL$3:$AL$20)+SUMIF($F$3:$F$20,AP6&amp;" DF",$AL$3:$AL$20)+SUMIF($F$3:$F$20,AP6&amp;"DF",$AL$3:$AL$20)</f>
        <v>3</v>
      </c>
      <c r="AV6" s="195">
        <v>0</v>
      </c>
      <c r="AW6" s="78"/>
      <c r="AX6" s="199"/>
      <c r="AY6" s="191"/>
    </row>
    <row r="7" spans="1:54" ht="15" customHeight="1">
      <c r="A7" s="52">
        <f>IF($E7="",0,SUMPRODUCT(--(SUBSTITUTE(SUBSTITUTE(SUBSTITUTE(SUBSTITUTE(SUBSTITUTE(SUBSTITUTE(SUBSTITUTE(UPPER($G$23:$I$40&amp;""),"⌢",""),"⌣",""),"⌵",""),"－",""),"-","")," ",""),"　","")=UPPER($E7&amp;"")))+SUMPRODUCT(--(SUBSTITUTE(SUBSTITUTE(SUBSTITUTE(SUBSTITUTE(SUBSTITUTE(SUBSTITUTE(SUBSTITUTE(UPPER($G$23:$I$40&amp;""),"⌢",""),"⌣",""),"⌵",""),"－",""),"-","")," ",""),"　","")=UPPER($E7&amp;"")&amp;"DP"))*2+SUMPRODUCT(--(SUBSTITUTE(SUBSTITUTE(SUBSTITUTE(SUBSTITUTE(SUBSTITUTE(SUBSTITUTE(SUBSTITUTE(UPPER($G$23:$I$40&amp;""),"⌢",""),"⌣",""),"⌵",""),"－",""),"-","")," ",""),"　","")="DP"&amp;UPPER($E7&amp;"")))*2+SUMPRODUCT(--(SUBSTITUTE(SUBSTITUTE(SUBSTITUTE(SUBSTITUTE(SUBSTITUTE(SUBSTITUTE(SUBSTITUTE(UPPER($G$23:$I$40&amp;""),"⌢",""),"⌣",""),"⌵",""),"－",""),"-","")," ",""),"　","")=UPPER($E7&amp;"")&amp;"TP"))*3+SUMPRODUCT(--(SUBSTITUTE(SUBSTITUTE(SUBSTITUTE(SUBSTITUTE(SUBSTITUTE(SUBSTITUTE(SUBSTITUTE(UPPER($G$23:$I$40&amp;""),"⌢",""),"⌣",""),"⌵",""),"－",""),"-","")," ",""),"　","")="TP"&amp;UPPER($E7&amp;"")))*3+SUMPRODUCT(--(SUBSTITUTE(SUBSTITUTE(SUBSTITUTE(SUBSTITUTE(SUBSTITUTE(SUBSTITUTE(SUBSTITUTE(UPPER($K$23:$M$40&amp;""),"⌢",""),"⌣",""),"⌵",""),"－",""),"-","")," ",""),"　","")=UPPER($E7&amp;"")))+SUMPRODUCT(--(SUBSTITUTE(SUBSTITUTE(SUBSTITUTE(SUBSTITUTE(SUBSTITUTE(SUBSTITUTE(SUBSTITUTE(UPPER($K$23:$M$40&amp;""),"⌢",""),"⌣",""),"⌵",""),"－",""),"-","")," ",""),"　","")=UPPER($E7&amp;"")&amp;"DP"))*2+SUMPRODUCT(--(SUBSTITUTE(SUBSTITUTE(SUBSTITUTE(SUBSTITUTE(SUBSTITUTE(SUBSTITUTE(SUBSTITUTE(UPPER($K$23:$M$40&amp;""),"⌢",""),"⌣",""),"⌵",""),"－",""),"-","")," ",""),"　","")="DP"&amp;UPPER($E7&amp;"")))*2+SUMPRODUCT(--(SUBSTITUTE(SUBSTITUTE(SUBSTITUTE(SUBSTITUTE(SUBSTITUTE(SUBSTITUTE(SUBSTITUTE(UPPER($K$23:$M$40&amp;""),"⌢",""),"⌣",""),"⌵",""),"－",""),"-","")," ",""),"　","")=UPPER($E7&amp;"")&amp;"TP"))*3+SUMPRODUCT(--(SUBSTITUTE(SUBSTITUTE(SUBSTITUTE(SUBSTITUTE(SUBSTITUTE(SUBSTITUTE(SUBSTITUTE(UPPER($K$23:$M$40&amp;""),"⌢",""),"⌣",""),"⌵",""),"－",""),"-","")," ",""),"　","")="TP"&amp;UPPER($E7&amp;"")))*3+SUMPRODUCT(--(SUBSTITUTE(SUBSTITUTE(SUBSTITUTE(SUBSTITUTE(SUBSTITUTE(SUBSTITUTE(SUBSTITUTE(UPPER($O$23:$Q$40&amp;""),"⌢",""),"⌣",""),"⌵",""),"－",""),"-","")," ",""),"　","")=UPPER($E7&amp;"")))+SUMPRODUCT(--(SUBSTITUTE(SUBSTITUTE(SUBSTITUTE(SUBSTITUTE(SUBSTITUTE(SUBSTITUTE(SUBSTITUTE(UPPER($O$23:$Q$40&amp;""),"⌢",""),"⌣",""),"⌵",""),"－",""),"-","")," ",""),"　","")=UPPER($E7&amp;"")&amp;"DP"))*2+SUMPRODUCT(--(SUBSTITUTE(SUBSTITUTE(SUBSTITUTE(SUBSTITUTE(SUBSTITUTE(SUBSTITUTE(SUBSTITUTE(UPPER($O$23:$Q$40&amp;""),"⌢",""),"⌣",""),"⌵",""),"－",""),"-","")," ",""),"　","")="DP"&amp;UPPER($E7&amp;"")))*2+SUMPRODUCT(--(SUBSTITUTE(SUBSTITUTE(SUBSTITUTE(SUBSTITUTE(SUBSTITUTE(SUBSTITUTE(SUBSTITUTE(UPPER($O$23:$Q$40&amp;""),"⌢",""),"⌣",""),"⌵",""),"－",""),"-","")," ",""),"　","")=UPPER($E7&amp;"")&amp;"TP"))*3+SUMPRODUCT(--(SUBSTITUTE(SUBSTITUTE(SUBSTITUTE(SUBSTITUTE(SUBSTITUTE(SUBSTITUTE(SUBSTITUTE(UPPER($O$23:$Q$40&amp;""),"⌢",""),"⌣",""),"⌵",""),"－",""),"-","")," ",""),"　","")="TP"&amp;UPPER($E7&amp;"")))*3+SUMPRODUCT(--(SUBSTITUTE(SUBSTITUTE(SUBSTITUTE(SUBSTITUTE(SUBSTITUTE(SUBSTITUTE(SUBSTITUTE(UPPER($S$23:$U$40&amp;""),"⌢",""),"⌣",""),"⌵",""),"－",""),"-","")," ",""),"　","")=UPPER($E7&amp;"")))+SUMPRODUCT(--(SUBSTITUTE(SUBSTITUTE(SUBSTITUTE(SUBSTITUTE(SUBSTITUTE(SUBSTITUTE(SUBSTITUTE(UPPER($S$23:$U$40&amp;""),"⌢",""),"⌣",""),"⌵",""),"－",""),"-","")," ",""),"　","")=UPPER($E7&amp;"")&amp;"DP"))*2+SUMPRODUCT(--(SUBSTITUTE(SUBSTITUTE(SUBSTITUTE(SUBSTITUTE(SUBSTITUTE(SUBSTITUTE(SUBSTITUTE(UPPER($S$23:$U$40&amp;""),"⌢",""),"⌣",""),"⌵",""),"－",""),"-","")," ",""),"　","")="DP"&amp;UPPER($E7&amp;"")))*2+SUMPRODUCT(--(SUBSTITUTE(SUBSTITUTE(SUBSTITUTE(SUBSTITUTE(SUBSTITUTE(SUBSTITUTE(SUBSTITUTE(UPPER($S$23:$U$40&amp;""),"⌢",""),"⌣",""),"⌵",""),"－",""),"-","")," ",""),"　","")=UPPER($E7&amp;"")&amp;"TP"))*3+SUMPRODUCT(--(SUBSTITUTE(SUBSTITUTE(SUBSTITUTE(SUBSTITUTE(SUBSTITUTE(SUBSTITUTE(SUBSTITUTE(UPPER($S$23:$U$40&amp;""),"⌢",""),"⌣",""),"⌵",""),"－",""),"-","")," ",""),"　","")="TP"&amp;UPPER($E7&amp;"")))*3+SUMPRODUCT(--(SUBSTITUTE(SUBSTITUTE(SUBSTITUTE(SUBSTITUTE(SUBSTITUTE(SUBSTITUTE(SUBSTITUTE(UPPER($W$23:$Y$40&amp;""),"⌢",""),"⌣",""),"⌵",""),"－",""),"-","")," ",""),"　","")=UPPER($E7&amp;"")))+SUMPRODUCT(--(SUBSTITUTE(SUBSTITUTE(SUBSTITUTE(SUBSTITUTE(SUBSTITUTE(SUBSTITUTE(SUBSTITUTE(UPPER($W$23:$Y$40&amp;""),"⌢",""),"⌣",""),"⌵",""),"－",""),"-","")," ",""),"　","")=UPPER($E7&amp;"")&amp;"DP"))*2+SUMPRODUCT(--(SUBSTITUTE(SUBSTITUTE(SUBSTITUTE(SUBSTITUTE(SUBSTITUTE(SUBSTITUTE(SUBSTITUTE(UPPER($W$23:$Y$40&amp;""),"⌢",""),"⌣",""),"⌵",""),"－",""),"-","")," ",""),"　","")="DP"&amp;UPPER($E7&amp;"")))*2+SUMPRODUCT(--(SUBSTITUTE(SUBSTITUTE(SUBSTITUTE(SUBSTITUTE(SUBSTITUTE(SUBSTITUTE(SUBSTITUTE(UPPER($W$23:$Y$40&amp;""),"⌢",""),"⌣",""),"⌵",""),"－",""),"-","")," ",""),"　","")=UPPER($E7&amp;"")&amp;"TP"))*3+SUMPRODUCT(--(SUBSTITUTE(SUBSTITUTE(SUBSTITUTE(SUBSTITUTE(SUBSTITUTE(SUBSTITUTE(SUBSTITUTE(UPPER($W$23:$Y$40&amp;""),"⌢",""),"⌣",""),"⌵",""),"－",""),"-","")," ",""),"　","")="TP"&amp;UPPER($E7&amp;"")))*3+SUMPRODUCT(--(SUBSTITUTE(SUBSTITUTE(SUBSTITUTE(SUBSTITUTE(SUBSTITUTE(SUBSTITUTE(SUBSTITUTE(UPPER($AA$23:$AC$40&amp;""),"⌢",""),"⌣",""),"⌵",""),"－",""),"-","")," ",""),"　","")=UPPER($E7&amp;"")))+SUMPRODUCT(--(SUBSTITUTE(SUBSTITUTE(SUBSTITUTE(SUBSTITUTE(SUBSTITUTE(SUBSTITUTE(SUBSTITUTE(UPPER($AA$23:$AC$40&amp;""),"⌢",""),"⌣",""),"⌵",""),"－",""),"-","")," ",""),"　","")=UPPER($E7&amp;"")&amp;"DP"))*2+SUMPRODUCT(--(SUBSTITUTE(SUBSTITUTE(SUBSTITUTE(SUBSTITUTE(SUBSTITUTE(SUBSTITUTE(SUBSTITUTE(UPPER($AA$23:$AC$40&amp;""),"⌢",""),"⌣",""),"⌵",""),"－",""),"-","")," ",""),"　","")="DP"&amp;UPPER($E7&amp;"")))*2+SUMPRODUCT(--(SUBSTITUTE(SUBSTITUTE(SUBSTITUTE(SUBSTITUTE(SUBSTITUTE(SUBSTITUTE(SUBSTITUTE(UPPER($AA$23:$AC$40&amp;""),"⌢",""),"⌣",""),"⌵",""),"－",""),"-","")," ",""),"　","")=UPPER($E7&amp;"")&amp;"TP"))*3+SUMPRODUCT(--(SUBSTITUTE(SUBSTITUTE(SUBSTITUTE(SUBSTITUTE(SUBSTITUTE(SUBSTITUTE(SUBSTITUTE(UPPER($AA$23:$AC$40&amp;""),"⌢",""),"⌣",""),"⌵",""),"－",""),"-","")," ",""),"　","")="TP"&amp;UPPER($E7&amp;"")))*3+SUMPRODUCT(--(SUBSTITUTE(SUBSTITUTE(SUBSTITUTE(SUBSTITUTE(SUBSTITUTE(SUBSTITUTE(SUBSTITUTE(UPPER($AE$23:$AG$40&amp;""),"⌢",""),"⌣",""),"⌵",""),"－",""),"-","")," ",""),"　","")=UPPER($E7&amp;"")))+SUMPRODUCT(--(SUBSTITUTE(SUBSTITUTE(SUBSTITUTE(SUBSTITUTE(SUBSTITUTE(SUBSTITUTE(SUBSTITUTE(UPPER($AE$23:$AG$40&amp;""),"⌢",""),"⌣",""),"⌵",""),"－",""),"-","")," ",""),"　","")=UPPER($E7&amp;"")&amp;"DP"))*2+SUMPRODUCT(--(SUBSTITUTE(SUBSTITUTE(SUBSTITUTE(SUBSTITUTE(SUBSTITUTE(SUBSTITUTE(SUBSTITUTE(UPPER($AE$23:$AG$40&amp;""),"⌢",""),"⌣",""),"⌵",""),"－",""),"-","")," ",""),"　","")="DP"&amp;UPPER($E7&amp;"")))*2+SUMPRODUCT(--(SUBSTITUTE(SUBSTITUTE(SUBSTITUTE(SUBSTITUTE(SUBSTITUTE(SUBSTITUTE(SUBSTITUTE(UPPER($AE$23:$AG$40&amp;""),"⌢",""),"⌣",""),"⌵",""),"－",""),"-","")," ",""),"　","")=UPPER($E7&amp;"")&amp;"TP"))*3+SUMPRODUCT(--(SUBSTITUTE(SUBSTITUTE(SUBSTITUTE(SUBSTITUTE(SUBSTITUTE(SUBSTITUTE(SUBSTITUTE(UPPER($AE$23:$AG$40&amp;""),"⌢",""),"⌣",""),"⌵",""),"－",""),"-","")," ",""),"　","")="TP"&amp;UPPER($E7&amp;"")))*3)</f>
        <v>0</v>
      </c>
      <c r="B7" s="52"/>
      <c r="C7" s="58"/>
      <c r="D7" s="275"/>
      <c r="E7" s="61"/>
      <c r="F7" s="49"/>
      <c r="G7" s="22"/>
      <c r="H7" s="3"/>
      <c r="I7" s="6"/>
      <c r="J7" s="8"/>
      <c r="K7" s="22"/>
      <c r="L7" s="3"/>
      <c r="M7" s="6"/>
      <c r="N7" s="8"/>
      <c r="O7" s="22"/>
      <c r="P7" s="3"/>
      <c r="Q7" s="6"/>
      <c r="R7" s="8"/>
      <c r="S7" s="22"/>
      <c r="T7" s="3"/>
      <c r="U7" s="6"/>
      <c r="V7" s="8"/>
      <c r="W7" s="22"/>
      <c r="X7" s="3"/>
      <c r="Y7" s="6"/>
      <c r="Z7" s="8"/>
      <c r="AA7" s="22"/>
      <c r="AB7" s="3"/>
      <c r="AC7" s="6"/>
      <c r="AD7" s="8"/>
      <c r="AE7" s="3"/>
      <c r="AF7" s="3"/>
      <c r="AG7" s="6"/>
      <c r="AH7" s="8"/>
      <c r="AI7" s="44">
        <f t="shared" si="2"/>
        <v>0</v>
      </c>
      <c r="AJ7" s="44">
        <f>SUMPRODUCT(--(SUBSTITUTE(SUBSTITUTE(SUBSTITUTE(SUBSTITUTE(SUBSTITUTE(SUBSTITUTE(SUBSTITUTE(UPPER(G7:AG7&amp;""),"⌢",""),"⌣",""),"⌵",""),"－",""),"-","")," ",""),"　","")="R"))+SUMPRODUCT(--(SUBSTITUTE(SUBSTITUTE(SUBSTITUTE(SUBSTITUTE(SUBSTITUTE(SUBSTITUTE(SUBSTITUTE(UPPER(G7:AG7&amp;""),"⌢",""),"⌣",""),"⌵",""),"－",""),"-","")," ",""),"　","")="HR"))*2</f>
        <v>0</v>
      </c>
      <c r="AK7" s="44">
        <f t="shared" si="4"/>
        <v>0</v>
      </c>
      <c r="AL7" s="44">
        <f>$A7</f>
        <v>0</v>
      </c>
      <c r="AM7" s="66" t="s">
        <v>100</v>
      </c>
      <c r="AO7" s="52">
        <v>33</v>
      </c>
      <c r="AP7" s="73" t="str">
        <v>宋啟政</v>
      </c>
      <c r="AQ7" s="52">
        <f>SUMIF($F$3:$F$20,AP7,$AI$3:$AI$20)+SUMIF($F$3:$F$20,AP7&amp;" DF",$AI$3:$AI$20)+SUMIF($F$3:$F$20,AP7&amp;"DF",$AI$3:$AI$20)</f>
        <v>5</v>
      </c>
      <c r="AR7" s="73">
        <f>SUMIF($F$3:$F$20,AP7,$AJ$3:$AJ$20)+SUMIF($F$3:$F$20,AP7&amp;" DF",$AJ$3:$AJ$20)+SUMIF($F$3:$F$20,AP7&amp;"DF",$AJ$3:$AJ$20)</f>
        <v>2</v>
      </c>
      <c r="AS7" s="73">
        <f>SUMIF($F$3:$F$20,AP7,$AK$3:$AK$20)+SUMIF($F$3:$F$20,AP7&amp;" DF",$AK$3:$AK$20)+SUMIF($F$3:$F$20,AP7&amp;"DF",$AK$3:$AK$20)</f>
        <v>1</v>
      </c>
      <c r="AT7" s="73">
        <f>SUMIF($F$3:$F$20,AP7,$AL$3:$AL$20)+SUMIF($F$3:$F$20,AP7&amp;" DF",$AL$3:$AL$20)+SUMIF($F$3:$F$20,AP7&amp;"DF",$AL$3:$AL$20)</f>
        <v>2</v>
      </c>
      <c r="AV7" s="195"/>
      <c r="AW7" s="52"/>
      <c r="AX7" s="199"/>
      <c r="AY7" s="191"/>
    </row>
    <row r="8" spans="1:54" ht="15" customHeight="1" thickBot="1">
      <c r="A8" s="52">
        <f>IF($E8="",0,SUMPRODUCT(--(SUBSTITUTE(SUBSTITUTE(SUBSTITUTE(SUBSTITUTE(SUBSTITUTE(SUBSTITUTE(SUBSTITUTE(UPPER($G$23:$I$40&amp;""),"⌢",""),"⌣",""),"⌵",""),"－",""),"-","")," ",""),"　","")=UPPER($E8&amp;"")))+SUMPRODUCT(--(SUBSTITUTE(SUBSTITUTE(SUBSTITUTE(SUBSTITUTE(SUBSTITUTE(SUBSTITUTE(SUBSTITUTE(UPPER($G$23:$I$40&amp;""),"⌢",""),"⌣",""),"⌵",""),"－",""),"-","")," ",""),"　","")=UPPER($E8&amp;"")&amp;"DP"))*2+SUMPRODUCT(--(SUBSTITUTE(SUBSTITUTE(SUBSTITUTE(SUBSTITUTE(SUBSTITUTE(SUBSTITUTE(SUBSTITUTE(UPPER($G$23:$I$40&amp;""),"⌢",""),"⌣",""),"⌵",""),"－",""),"-","")," ",""),"　","")="DP"&amp;UPPER($E8&amp;"")))*2+SUMPRODUCT(--(SUBSTITUTE(SUBSTITUTE(SUBSTITUTE(SUBSTITUTE(SUBSTITUTE(SUBSTITUTE(SUBSTITUTE(UPPER($G$23:$I$40&amp;""),"⌢",""),"⌣",""),"⌵",""),"－",""),"-","")," ",""),"　","")=UPPER($E8&amp;"")&amp;"TP"))*3+SUMPRODUCT(--(SUBSTITUTE(SUBSTITUTE(SUBSTITUTE(SUBSTITUTE(SUBSTITUTE(SUBSTITUTE(SUBSTITUTE(UPPER($G$23:$I$40&amp;""),"⌢",""),"⌣",""),"⌵",""),"－",""),"-","")," ",""),"　","")="TP"&amp;UPPER($E8&amp;"")))*3+SUMPRODUCT(--(SUBSTITUTE(SUBSTITUTE(SUBSTITUTE(SUBSTITUTE(SUBSTITUTE(SUBSTITUTE(SUBSTITUTE(UPPER($K$23:$M$40&amp;""),"⌢",""),"⌣",""),"⌵",""),"－",""),"-","")," ",""),"　","")=UPPER($E8&amp;"")))+SUMPRODUCT(--(SUBSTITUTE(SUBSTITUTE(SUBSTITUTE(SUBSTITUTE(SUBSTITUTE(SUBSTITUTE(SUBSTITUTE(UPPER($K$23:$M$40&amp;""),"⌢",""),"⌣",""),"⌵",""),"－",""),"-","")," ",""),"　","")=UPPER($E8&amp;"")&amp;"DP"))*2+SUMPRODUCT(--(SUBSTITUTE(SUBSTITUTE(SUBSTITUTE(SUBSTITUTE(SUBSTITUTE(SUBSTITUTE(SUBSTITUTE(UPPER($K$23:$M$40&amp;""),"⌢",""),"⌣",""),"⌵",""),"－",""),"-","")," ",""),"　","")="DP"&amp;UPPER($E8&amp;"")))*2+SUMPRODUCT(--(SUBSTITUTE(SUBSTITUTE(SUBSTITUTE(SUBSTITUTE(SUBSTITUTE(SUBSTITUTE(SUBSTITUTE(UPPER($K$23:$M$40&amp;""),"⌢",""),"⌣",""),"⌵",""),"－",""),"-","")," ",""),"　","")=UPPER($E8&amp;"")&amp;"TP"))*3+SUMPRODUCT(--(SUBSTITUTE(SUBSTITUTE(SUBSTITUTE(SUBSTITUTE(SUBSTITUTE(SUBSTITUTE(SUBSTITUTE(UPPER($K$23:$M$40&amp;""),"⌢",""),"⌣",""),"⌵",""),"－",""),"-","")," ",""),"　","")="TP"&amp;UPPER($E8&amp;"")))*3+SUMPRODUCT(--(SUBSTITUTE(SUBSTITUTE(SUBSTITUTE(SUBSTITUTE(SUBSTITUTE(SUBSTITUTE(SUBSTITUTE(UPPER($O$23:$Q$40&amp;""),"⌢",""),"⌣",""),"⌵",""),"－",""),"-","")," ",""),"　","")=UPPER($E8&amp;"")))+SUMPRODUCT(--(SUBSTITUTE(SUBSTITUTE(SUBSTITUTE(SUBSTITUTE(SUBSTITUTE(SUBSTITUTE(SUBSTITUTE(UPPER($O$23:$Q$40&amp;""),"⌢",""),"⌣",""),"⌵",""),"－",""),"-","")," ",""),"　","")=UPPER($E8&amp;"")&amp;"DP"))*2+SUMPRODUCT(--(SUBSTITUTE(SUBSTITUTE(SUBSTITUTE(SUBSTITUTE(SUBSTITUTE(SUBSTITUTE(SUBSTITUTE(UPPER($O$23:$Q$40&amp;""),"⌢",""),"⌣",""),"⌵",""),"－",""),"-","")," ",""),"　","")="DP"&amp;UPPER($E8&amp;"")))*2+SUMPRODUCT(--(SUBSTITUTE(SUBSTITUTE(SUBSTITUTE(SUBSTITUTE(SUBSTITUTE(SUBSTITUTE(SUBSTITUTE(UPPER($O$23:$Q$40&amp;""),"⌢",""),"⌣",""),"⌵",""),"－",""),"-","")," ",""),"　","")=UPPER($E8&amp;"")&amp;"TP"))*3+SUMPRODUCT(--(SUBSTITUTE(SUBSTITUTE(SUBSTITUTE(SUBSTITUTE(SUBSTITUTE(SUBSTITUTE(SUBSTITUTE(UPPER($O$23:$Q$40&amp;""),"⌢",""),"⌣",""),"⌵",""),"－",""),"-","")," ",""),"　","")="TP"&amp;UPPER($E8&amp;"")))*3+SUMPRODUCT(--(SUBSTITUTE(SUBSTITUTE(SUBSTITUTE(SUBSTITUTE(SUBSTITUTE(SUBSTITUTE(SUBSTITUTE(UPPER($S$23:$U$40&amp;""),"⌢",""),"⌣",""),"⌵",""),"－",""),"-","")," ",""),"　","")=UPPER($E8&amp;"")))+SUMPRODUCT(--(SUBSTITUTE(SUBSTITUTE(SUBSTITUTE(SUBSTITUTE(SUBSTITUTE(SUBSTITUTE(SUBSTITUTE(UPPER($S$23:$U$40&amp;""),"⌢",""),"⌣",""),"⌵",""),"－",""),"-","")," ",""),"　","")=UPPER($E8&amp;"")&amp;"DP"))*2+SUMPRODUCT(--(SUBSTITUTE(SUBSTITUTE(SUBSTITUTE(SUBSTITUTE(SUBSTITUTE(SUBSTITUTE(SUBSTITUTE(UPPER($S$23:$U$40&amp;""),"⌢",""),"⌣",""),"⌵",""),"－",""),"-","")," ",""),"　","")="DP"&amp;UPPER($E8&amp;"")))*2+SUMPRODUCT(--(SUBSTITUTE(SUBSTITUTE(SUBSTITUTE(SUBSTITUTE(SUBSTITUTE(SUBSTITUTE(SUBSTITUTE(UPPER($S$23:$U$40&amp;""),"⌢",""),"⌣",""),"⌵",""),"－",""),"-","")," ",""),"　","")=UPPER($E8&amp;"")&amp;"TP"))*3+SUMPRODUCT(--(SUBSTITUTE(SUBSTITUTE(SUBSTITUTE(SUBSTITUTE(SUBSTITUTE(SUBSTITUTE(SUBSTITUTE(UPPER($S$23:$U$40&amp;""),"⌢",""),"⌣",""),"⌵",""),"－",""),"-","")," ",""),"　","")="TP"&amp;UPPER($E8&amp;"")))*3+SUMPRODUCT(--(SUBSTITUTE(SUBSTITUTE(SUBSTITUTE(SUBSTITUTE(SUBSTITUTE(SUBSTITUTE(SUBSTITUTE(UPPER($W$23:$Y$40&amp;""),"⌢",""),"⌣",""),"⌵",""),"－",""),"-","")," ",""),"　","")=UPPER($E8&amp;"")))+SUMPRODUCT(--(SUBSTITUTE(SUBSTITUTE(SUBSTITUTE(SUBSTITUTE(SUBSTITUTE(SUBSTITUTE(SUBSTITUTE(UPPER($W$23:$Y$40&amp;""),"⌢",""),"⌣",""),"⌵",""),"－",""),"-","")," ",""),"　","")=UPPER($E8&amp;"")&amp;"DP"))*2+SUMPRODUCT(--(SUBSTITUTE(SUBSTITUTE(SUBSTITUTE(SUBSTITUTE(SUBSTITUTE(SUBSTITUTE(SUBSTITUTE(UPPER($W$23:$Y$40&amp;""),"⌢",""),"⌣",""),"⌵",""),"－",""),"-","")," ",""),"　","")="DP"&amp;UPPER($E8&amp;"")))*2+SUMPRODUCT(--(SUBSTITUTE(SUBSTITUTE(SUBSTITUTE(SUBSTITUTE(SUBSTITUTE(SUBSTITUTE(SUBSTITUTE(UPPER($W$23:$Y$40&amp;""),"⌢",""),"⌣",""),"⌵",""),"－",""),"-","")," ",""),"　","")=UPPER($E8&amp;"")&amp;"TP"))*3+SUMPRODUCT(--(SUBSTITUTE(SUBSTITUTE(SUBSTITUTE(SUBSTITUTE(SUBSTITUTE(SUBSTITUTE(SUBSTITUTE(UPPER($W$23:$Y$40&amp;""),"⌢",""),"⌣",""),"⌵",""),"－",""),"-","")," ",""),"　","")="TP"&amp;UPPER($E8&amp;"")))*3+SUMPRODUCT(--(SUBSTITUTE(SUBSTITUTE(SUBSTITUTE(SUBSTITUTE(SUBSTITUTE(SUBSTITUTE(SUBSTITUTE(UPPER($AA$23:$AC$40&amp;""),"⌢",""),"⌣",""),"⌵",""),"－",""),"-","")," ",""),"　","")=UPPER($E8&amp;"")))+SUMPRODUCT(--(SUBSTITUTE(SUBSTITUTE(SUBSTITUTE(SUBSTITUTE(SUBSTITUTE(SUBSTITUTE(SUBSTITUTE(UPPER($AA$23:$AC$40&amp;""),"⌢",""),"⌣",""),"⌵",""),"－",""),"-","")," ",""),"　","")=UPPER($E8&amp;"")&amp;"DP"))*2+SUMPRODUCT(--(SUBSTITUTE(SUBSTITUTE(SUBSTITUTE(SUBSTITUTE(SUBSTITUTE(SUBSTITUTE(SUBSTITUTE(UPPER($AA$23:$AC$40&amp;""),"⌢",""),"⌣",""),"⌵",""),"－",""),"-","")," ",""),"　","")="DP"&amp;UPPER($E8&amp;"")))*2+SUMPRODUCT(--(SUBSTITUTE(SUBSTITUTE(SUBSTITUTE(SUBSTITUTE(SUBSTITUTE(SUBSTITUTE(SUBSTITUTE(UPPER($AA$23:$AC$40&amp;""),"⌢",""),"⌣",""),"⌵",""),"－",""),"-","")," ",""),"　","")=UPPER($E8&amp;"")&amp;"TP"))*3+SUMPRODUCT(--(SUBSTITUTE(SUBSTITUTE(SUBSTITUTE(SUBSTITUTE(SUBSTITUTE(SUBSTITUTE(SUBSTITUTE(UPPER($AA$23:$AC$40&amp;""),"⌢",""),"⌣",""),"⌵",""),"－",""),"-","")," ",""),"　","")="TP"&amp;UPPER($E8&amp;"")))*3+SUMPRODUCT(--(SUBSTITUTE(SUBSTITUTE(SUBSTITUTE(SUBSTITUTE(SUBSTITUTE(SUBSTITUTE(SUBSTITUTE(UPPER($AE$23:$AG$40&amp;""),"⌢",""),"⌣",""),"⌵",""),"－",""),"-","")," ",""),"　","")=UPPER($E8&amp;"")))+SUMPRODUCT(--(SUBSTITUTE(SUBSTITUTE(SUBSTITUTE(SUBSTITUTE(SUBSTITUTE(SUBSTITUTE(SUBSTITUTE(UPPER($AE$23:$AG$40&amp;""),"⌢",""),"⌣",""),"⌵",""),"－",""),"-","")," ",""),"　","")=UPPER($E8&amp;"")&amp;"DP"))*2+SUMPRODUCT(--(SUBSTITUTE(SUBSTITUTE(SUBSTITUTE(SUBSTITUTE(SUBSTITUTE(SUBSTITUTE(SUBSTITUTE(UPPER($AE$23:$AG$40&amp;""),"⌢",""),"⌣",""),"⌵",""),"－",""),"-","")," ",""),"　","")="DP"&amp;UPPER($E8&amp;"")))*2+SUMPRODUCT(--(SUBSTITUTE(SUBSTITUTE(SUBSTITUTE(SUBSTITUTE(SUBSTITUTE(SUBSTITUTE(SUBSTITUTE(UPPER($AE$23:$AG$40&amp;""),"⌢",""),"⌣",""),"⌵",""),"－",""),"-","")," ",""),"　","")=UPPER($E8&amp;"")&amp;"TP"))*3+SUMPRODUCT(--(SUBSTITUTE(SUBSTITUTE(SUBSTITUTE(SUBSTITUTE(SUBSTITUTE(SUBSTITUTE(SUBSTITUTE(UPPER($AE$23:$AG$40&amp;""),"⌢",""),"⌣",""),"⌵",""),"－",""),"-","")," ",""),"　","")="TP"&amp;UPPER($E8&amp;"")))*3)</f>
        <v>0</v>
      </c>
      <c r="B8" s="52"/>
      <c r="C8" s="58"/>
      <c r="D8" s="276"/>
      <c r="E8" s="61"/>
      <c r="F8" s="49"/>
      <c r="G8" s="23"/>
      <c r="H8" s="4"/>
      <c r="I8" s="7"/>
      <c r="J8" s="8"/>
      <c r="K8" s="23"/>
      <c r="L8" s="4"/>
      <c r="M8" s="7"/>
      <c r="N8" s="8"/>
      <c r="O8" s="23"/>
      <c r="P8" s="4"/>
      <c r="Q8" s="7"/>
      <c r="R8" s="8"/>
      <c r="S8" s="23"/>
      <c r="T8" s="4"/>
      <c r="U8" s="7"/>
      <c r="V8" s="8"/>
      <c r="W8" s="23"/>
      <c r="X8" s="4"/>
      <c r="Y8" s="7"/>
      <c r="Z8" s="8"/>
      <c r="AA8" s="23"/>
      <c r="AB8" s="4"/>
      <c r="AC8" s="7"/>
      <c r="AD8" s="8"/>
      <c r="AE8" s="4"/>
      <c r="AF8" s="4"/>
      <c r="AG8" s="7"/>
      <c r="AH8" s="8"/>
      <c r="AI8" s="44">
        <f t="shared" si="2"/>
        <v>0</v>
      </c>
      <c r="AJ8" s="44">
        <f>SUMPRODUCT(--(SUBSTITUTE(SUBSTITUTE(SUBSTITUTE(SUBSTITUTE(SUBSTITUTE(SUBSTITUTE(SUBSTITUTE(UPPER(G8:AG8&amp;""),"⌢",""),"⌣",""),"⌵",""),"－",""),"-","")," ",""),"　","")="R"))+SUMPRODUCT(--(SUBSTITUTE(SUBSTITUTE(SUBSTITUTE(SUBSTITUTE(SUBSTITUTE(SUBSTITUTE(SUBSTITUTE(UPPER(G8:AG8&amp;""),"⌢",""),"⌣",""),"⌵",""),"－",""),"-","")," ",""),"　","")="HR"))*2</f>
        <v>0</v>
      </c>
      <c r="AK8" s="44">
        <f t="shared" si="4"/>
        <v>0</v>
      </c>
      <c r="AL8" s="44">
        <f>$A8</f>
        <v>0</v>
      </c>
      <c r="AM8" s="66"/>
      <c r="AO8" s="52">
        <v>99</v>
      </c>
      <c r="AP8" s="73" t="str">
        <v>何昌翰</v>
      </c>
      <c r="AQ8" s="52">
        <f>SUMIF($F$3:$F$20,AP8,$AI$3:$AI$20)+SUMIF($F$3:$F$20,AP8&amp;" DF",$AI$3:$AI$20)+SUMIF($F$3:$F$20,AP8&amp;"DF",$AI$3:$AI$20)</f>
        <v>5</v>
      </c>
      <c r="AR8" s="73">
        <f>SUMIF($F$3:$F$20,AP8,$AJ$3:$AJ$20)+SUMIF($F$3:$F$20,AP8&amp;" DF",$AJ$3:$AJ$20)+SUMIF($F$3:$F$20,AP8&amp;"DF",$AJ$3:$AJ$20)</f>
        <v>2</v>
      </c>
      <c r="AS8" s="73">
        <f>SUMIF($F$3:$F$20,AP8,$AK$3:$AK$20)+SUMIF($F$3:$F$20,AP8&amp;" DF",$AK$3:$AK$20)+SUMIF($F$3:$F$20,AP8&amp;"DF",$AK$3:$AK$20)</f>
        <v>1</v>
      </c>
      <c r="AT8" s="73">
        <f>SUMIF($F$3:$F$20,AP8,$AL$3:$AL$20)+SUMIF($F$3:$F$20,AP8&amp;" DF",$AL$3:$AL$20)+SUMIF($F$3:$F$20,AP8&amp;"DF",$AL$3:$AL$20)</f>
        <v>1</v>
      </c>
      <c r="AV8" s="196"/>
      <c r="AW8" s="192"/>
      <c r="AX8" s="192"/>
      <c r="AY8" s="193"/>
    </row>
    <row r="9" spans="1:54" ht="15" customHeight="1">
      <c r="A9" s="52">
        <f>IF($E9="",0,SUMPRODUCT(--(SUBSTITUTE(SUBSTITUTE(SUBSTITUTE(SUBSTITUTE(SUBSTITUTE(SUBSTITUTE(SUBSTITUTE(UPPER($G$23:$I$40&amp;""),"⌢",""),"⌣",""),"⌵",""),"－",""),"-","")," ",""),"　","")=UPPER($E9&amp;"")))+SUMPRODUCT(--(SUBSTITUTE(SUBSTITUTE(SUBSTITUTE(SUBSTITUTE(SUBSTITUTE(SUBSTITUTE(SUBSTITUTE(UPPER($G$23:$I$40&amp;""),"⌢",""),"⌣",""),"⌵",""),"－",""),"-","")," ",""),"　","")=UPPER($E9&amp;"")&amp;"DP"))*2+SUMPRODUCT(--(SUBSTITUTE(SUBSTITUTE(SUBSTITUTE(SUBSTITUTE(SUBSTITUTE(SUBSTITUTE(SUBSTITUTE(UPPER($G$23:$I$40&amp;""),"⌢",""),"⌣",""),"⌵",""),"－",""),"-","")," ",""),"　","")="DP"&amp;UPPER($E9&amp;"")))*2+SUMPRODUCT(--(SUBSTITUTE(SUBSTITUTE(SUBSTITUTE(SUBSTITUTE(SUBSTITUTE(SUBSTITUTE(SUBSTITUTE(UPPER($G$23:$I$40&amp;""),"⌢",""),"⌣",""),"⌵",""),"－",""),"-","")," ",""),"　","")=UPPER($E9&amp;"")&amp;"TP"))*3+SUMPRODUCT(--(SUBSTITUTE(SUBSTITUTE(SUBSTITUTE(SUBSTITUTE(SUBSTITUTE(SUBSTITUTE(SUBSTITUTE(UPPER($G$23:$I$40&amp;""),"⌢",""),"⌣",""),"⌵",""),"－",""),"-","")," ",""),"　","")="TP"&amp;UPPER($E9&amp;"")))*3+SUMPRODUCT(--(SUBSTITUTE(SUBSTITUTE(SUBSTITUTE(SUBSTITUTE(SUBSTITUTE(SUBSTITUTE(SUBSTITUTE(UPPER($K$23:$M$40&amp;""),"⌢",""),"⌣",""),"⌵",""),"－",""),"-","")," ",""),"　","")=UPPER($E9&amp;"")))+SUMPRODUCT(--(SUBSTITUTE(SUBSTITUTE(SUBSTITUTE(SUBSTITUTE(SUBSTITUTE(SUBSTITUTE(SUBSTITUTE(UPPER($K$23:$M$40&amp;""),"⌢",""),"⌣",""),"⌵",""),"－",""),"-","")," ",""),"　","")=UPPER($E9&amp;"")&amp;"DP"))*2+SUMPRODUCT(--(SUBSTITUTE(SUBSTITUTE(SUBSTITUTE(SUBSTITUTE(SUBSTITUTE(SUBSTITUTE(SUBSTITUTE(UPPER($K$23:$M$40&amp;""),"⌢",""),"⌣",""),"⌵",""),"－",""),"-","")," ",""),"　","")="DP"&amp;UPPER($E9&amp;"")))*2+SUMPRODUCT(--(SUBSTITUTE(SUBSTITUTE(SUBSTITUTE(SUBSTITUTE(SUBSTITUTE(SUBSTITUTE(SUBSTITUTE(UPPER($K$23:$M$40&amp;""),"⌢",""),"⌣",""),"⌵",""),"－",""),"-","")," ",""),"　","")=UPPER($E9&amp;"")&amp;"TP"))*3+SUMPRODUCT(--(SUBSTITUTE(SUBSTITUTE(SUBSTITUTE(SUBSTITUTE(SUBSTITUTE(SUBSTITUTE(SUBSTITUTE(UPPER($K$23:$M$40&amp;""),"⌢",""),"⌣",""),"⌵",""),"－",""),"-","")," ",""),"　","")="TP"&amp;UPPER($E9&amp;"")))*3+SUMPRODUCT(--(SUBSTITUTE(SUBSTITUTE(SUBSTITUTE(SUBSTITUTE(SUBSTITUTE(SUBSTITUTE(SUBSTITUTE(UPPER($O$23:$Q$40&amp;""),"⌢",""),"⌣",""),"⌵",""),"－",""),"-","")," ",""),"　","")=UPPER($E9&amp;"")))+SUMPRODUCT(--(SUBSTITUTE(SUBSTITUTE(SUBSTITUTE(SUBSTITUTE(SUBSTITUTE(SUBSTITUTE(SUBSTITUTE(UPPER($O$23:$Q$40&amp;""),"⌢",""),"⌣",""),"⌵",""),"－",""),"-","")," ",""),"　","")=UPPER($E9&amp;"")&amp;"DP"))*2+SUMPRODUCT(--(SUBSTITUTE(SUBSTITUTE(SUBSTITUTE(SUBSTITUTE(SUBSTITUTE(SUBSTITUTE(SUBSTITUTE(UPPER($O$23:$Q$40&amp;""),"⌢",""),"⌣",""),"⌵",""),"－",""),"-","")," ",""),"　","")="DP"&amp;UPPER($E9&amp;"")))*2+SUMPRODUCT(--(SUBSTITUTE(SUBSTITUTE(SUBSTITUTE(SUBSTITUTE(SUBSTITUTE(SUBSTITUTE(SUBSTITUTE(UPPER($O$23:$Q$40&amp;""),"⌢",""),"⌣",""),"⌵",""),"－",""),"-","")," ",""),"　","")=UPPER($E9&amp;"")&amp;"TP"))*3+SUMPRODUCT(--(SUBSTITUTE(SUBSTITUTE(SUBSTITUTE(SUBSTITUTE(SUBSTITUTE(SUBSTITUTE(SUBSTITUTE(UPPER($O$23:$Q$40&amp;""),"⌢",""),"⌣",""),"⌵",""),"－",""),"-","")," ",""),"　","")="TP"&amp;UPPER($E9&amp;"")))*3+SUMPRODUCT(--(SUBSTITUTE(SUBSTITUTE(SUBSTITUTE(SUBSTITUTE(SUBSTITUTE(SUBSTITUTE(SUBSTITUTE(UPPER($S$23:$U$40&amp;""),"⌢",""),"⌣",""),"⌵",""),"－",""),"-","")," ",""),"　","")=UPPER($E9&amp;"")))+SUMPRODUCT(--(SUBSTITUTE(SUBSTITUTE(SUBSTITUTE(SUBSTITUTE(SUBSTITUTE(SUBSTITUTE(SUBSTITUTE(UPPER($S$23:$U$40&amp;""),"⌢",""),"⌣",""),"⌵",""),"－",""),"-","")," ",""),"　","")=UPPER($E9&amp;"")&amp;"DP"))*2+SUMPRODUCT(--(SUBSTITUTE(SUBSTITUTE(SUBSTITUTE(SUBSTITUTE(SUBSTITUTE(SUBSTITUTE(SUBSTITUTE(UPPER($S$23:$U$40&amp;""),"⌢",""),"⌣",""),"⌵",""),"－",""),"-","")," ",""),"　","")="DP"&amp;UPPER($E9&amp;"")))*2+SUMPRODUCT(--(SUBSTITUTE(SUBSTITUTE(SUBSTITUTE(SUBSTITUTE(SUBSTITUTE(SUBSTITUTE(SUBSTITUTE(UPPER($S$23:$U$40&amp;""),"⌢",""),"⌣",""),"⌵",""),"－",""),"-","")," ",""),"　","")=UPPER($E9&amp;"")&amp;"TP"))*3+SUMPRODUCT(--(SUBSTITUTE(SUBSTITUTE(SUBSTITUTE(SUBSTITUTE(SUBSTITUTE(SUBSTITUTE(SUBSTITUTE(UPPER($S$23:$U$40&amp;""),"⌢",""),"⌣",""),"⌵",""),"－",""),"-","")," ",""),"　","")="TP"&amp;UPPER($E9&amp;"")))*3+SUMPRODUCT(--(SUBSTITUTE(SUBSTITUTE(SUBSTITUTE(SUBSTITUTE(SUBSTITUTE(SUBSTITUTE(SUBSTITUTE(UPPER($W$23:$Y$40&amp;""),"⌢",""),"⌣",""),"⌵",""),"－",""),"-","")," ",""),"　","")=UPPER($E9&amp;"")))+SUMPRODUCT(--(SUBSTITUTE(SUBSTITUTE(SUBSTITUTE(SUBSTITUTE(SUBSTITUTE(SUBSTITUTE(SUBSTITUTE(UPPER($W$23:$Y$40&amp;""),"⌢",""),"⌣",""),"⌵",""),"－",""),"-","")," ",""),"　","")=UPPER($E9&amp;"")&amp;"DP"))*2+SUMPRODUCT(--(SUBSTITUTE(SUBSTITUTE(SUBSTITUTE(SUBSTITUTE(SUBSTITUTE(SUBSTITUTE(SUBSTITUTE(UPPER($W$23:$Y$40&amp;""),"⌢",""),"⌣",""),"⌵",""),"－",""),"-","")," ",""),"　","")="DP"&amp;UPPER($E9&amp;"")))*2+SUMPRODUCT(--(SUBSTITUTE(SUBSTITUTE(SUBSTITUTE(SUBSTITUTE(SUBSTITUTE(SUBSTITUTE(SUBSTITUTE(UPPER($W$23:$Y$40&amp;""),"⌢",""),"⌣",""),"⌵",""),"－",""),"-","")," ",""),"　","")=UPPER($E9&amp;"")&amp;"TP"))*3+SUMPRODUCT(--(SUBSTITUTE(SUBSTITUTE(SUBSTITUTE(SUBSTITUTE(SUBSTITUTE(SUBSTITUTE(SUBSTITUTE(UPPER($W$23:$Y$40&amp;""),"⌢",""),"⌣",""),"⌵",""),"－",""),"-","")," ",""),"　","")="TP"&amp;UPPER($E9&amp;"")))*3+SUMPRODUCT(--(SUBSTITUTE(SUBSTITUTE(SUBSTITUTE(SUBSTITUTE(SUBSTITUTE(SUBSTITUTE(SUBSTITUTE(UPPER($AA$23:$AC$40&amp;""),"⌢",""),"⌣",""),"⌵",""),"－",""),"-","")," ",""),"　","")=UPPER($E9&amp;"")))+SUMPRODUCT(--(SUBSTITUTE(SUBSTITUTE(SUBSTITUTE(SUBSTITUTE(SUBSTITUTE(SUBSTITUTE(SUBSTITUTE(UPPER($AA$23:$AC$40&amp;""),"⌢",""),"⌣",""),"⌵",""),"－",""),"-","")," ",""),"　","")=UPPER($E9&amp;"")&amp;"DP"))*2+SUMPRODUCT(--(SUBSTITUTE(SUBSTITUTE(SUBSTITUTE(SUBSTITUTE(SUBSTITUTE(SUBSTITUTE(SUBSTITUTE(UPPER($AA$23:$AC$40&amp;""),"⌢",""),"⌣",""),"⌵",""),"－",""),"-","")," ",""),"　","")="DP"&amp;UPPER($E9&amp;"")))*2+SUMPRODUCT(--(SUBSTITUTE(SUBSTITUTE(SUBSTITUTE(SUBSTITUTE(SUBSTITUTE(SUBSTITUTE(SUBSTITUTE(UPPER($AA$23:$AC$40&amp;""),"⌢",""),"⌣",""),"⌵",""),"－",""),"-","")," ",""),"　","")=UPPER($E9&amp;"")&amp;"TP"))*3+SUMPRODUCT(--(SUBSTITUTE(SUBSTITUTE(SUBSTITUTE(SUBSTITUTE(SUBSTITUTE(SUBSTITUTE(SUBSTITUTE(UPPER($AA$23:$AC$40&amp;""),"⌢",""),"⌣",""),"⌵",""),"－",""),"-","")," ",""),"　","")="TP"&amp;UPPER($E9&amp;"")))*3+SUMPRODUCT(--(SUBSTITUTE(SUBSTITUTE(SUBSTITUTE(SUBSTITUTE(SUBSTITUTE(SUBSTITUTE(SUBSTITUTE(UPPER($AE$23:$AG$40&amp;""),"⌢",""),"⌣",""),"⌵",""),"－",""),"-","")," ",""),"　","")=UPPER($E9&amp;"")))+SUMPRODUCT(--(SUBSTITUTE(SUBSTITUTE(SUBSTITUTE(SUBSTITUTE(SUBSTITUTE(SUBSTITUTE(SUBSTITUTE(UPPER($AE$23:$AG$40&amp;""),"⌢",""),"⌣",""),"⌵",""),"－",""),"-","")," ",""),"　","")=UPPER($E9&amp;"")&amp;"DP"))*2+SUMPRODUCT(--(SUBSTITUTE(SUBSTITUTE(SUBSTITUTE(SUBSTITUTE(SUBSTITUTE(SUBSTITUTE(SUBSTITUTE(UPPER($AE$23:$AG$40&amp;""),"⌢",""),"⌣",""),"⌵",""),"－",""),"-","")," ",""),"　","")="DP"&amp;UPPER($E9&amp;"")))*2+SUMPRODUCT(--(SUBSTITUTE(SUBSTITUTE(SUBSTITUTE(SUBSTITUTE(SUBSTITUTE(SUBSTITUTE(SUBSTITUTE(UPPER($AE$23:$AG$40&amp;""),"⌢",""),"⌣",""),"⌵",""),"－",""),"-","")," ",""),"　","")=UPPER($E9&amp;"")&amp;"TP"))*3+SUMPRODUCT(--(SUBSTITUTE(SUBSTITUTE(SUBSTITUTE(SUBSTITUTE(SUBSTITUTE(SUBSTITUTE(SUBSTITUTE(UPPER($AE$23:$AG$40&amp;""),"⌢",""),"⌣",""),"⌵",""),"－",""),"-","")," ",""),"　","")="TP"&amp;UPPER($E9&amp;"")))*3)</f>
        <v>2</v>
      </c>
      <c r="B9" s="52"/>
      <c r="C9" s="58"/>
      <c r="D9" s="274">
        <v>3</v>
      </c>
      <c r="E9" s="61" t="s">
        <v>203</v>
      </c>
      <c r="F9" s="49" t="s">
        <v>131</v>
      </c>
      <c r="G9" s="24" t="inlineStr">
        <is>
          <t>R ⌢</t>
        </is>
      </c>
      <c r="H9" s="2" t="inlineStr">
        <is>
          <t>R ⌢</t>
        </is>
      </c>
      <c r="I9" s="5"/>
      <c r="J9" s="8"/>
      <c r="K9" s="24"/>
      <c r="L9" s="2">
        <v>8</v>
      </c>
      <c r="M9" s="5"/>
      <c r="N9" s="8"/>
      <c r="O9" s="24"/>
      <c r="P9" s="2"/>
      <c r="Q9" s="5"/>
      <c r="R9" s="8"/>
      <c r="S9" s="24" t="s">
        <v>204</v>
      </c>
      <c r="T9" s="2"/>
      <c r="U9" s="5"/>
      <c r="V9" s="8"/>
      <c r="W9" s="24"/>
      <c r="X9" s="2" t="inlineStr">
        <is>
          <t>35 ⌢</t>
        </is>
      </c>
      <c r="Y9" s="5"/>
      <c r="Z9" s="8"/>
      <c r="AA9" s="24"/>
      <c r="AB9" s="2"/>
      <c r="AC9" s="5"/>
      <c r="AD9" s="8"/>
      <c r="AE9" s="2"/>
      <c r="AF9" s="2"/>
      <c r="AG9" s="5"/>
      <c r="AH9" s="8"/>
      <c r="AI9" s="44">
        <f t="shared" si="2"/>
        <v>5</v>
      </c>
      <c r="AJ9" s="44">
        <f>SUMPRODUCT(--(SUBSTITUTE(SUBSTITUTE(SUBSTITUTE(SUBSTITUTE(SUBSTITUTE(SUBSTITUTE(SUBSTITUTE(UPPER(G9:AG9&amp;""),"⌢",""),"⌣",""),"⌵",""),"－",""),"-","")," ",""),"　","")="R"))+SUMPRODUCT(--(SUBSTITUTE(SUBSTITUTE(SUBSTITUTE(SUBSTITUTE(SUBSTITUTE(SUBSTITUTE(SUBSTITUTE(UPPER(G9:AG9&amp;""),"⌢",""),"⌣",""),"⌵",""),"－",""),"-","")," ",""),"　","")="HR"))*2</f>
        <v>2</v>
      </c>
      <c r="AK9" s="44">
        <f t="shared" si="4"/>
        <v>1</v>
      </c>
      <c r="AL9" s="44">
        <f>$A9</f>
        <v>2</v>
      </c>
      <c r="AM9" s="69"/>
      <c r="AO9" s="52">
        <v>6</v>
      </c>
      <c r="AP9" s="73" t="str">
        <v>古奇哲</v>
      </c>
      <c r="AQ9" s="52">
        <f>SUMIF($F$3:$F$20,AP9,$AI$3:$AI$20)+SUMIF($F$3:$F$20,AP9&amp;" DF",$AI$3:$AI$20)+SUMIF($F$3:$F$20,AP9&amp;"DF",$AI$3:$AI$20)</f>
        <v>4</v>
      </c>
      <c r="AR9" s="73">
        <f>SUMIF($F$3:$F$20,AP9,$AJ$3:$AJ$20)+SUMIF($F$3:$F$20,AP9&amp;" DF",$AJ$3:$AJ$20)+SUMIF($F$3:$F$20,AP9&amp;"DF",$AJ$3:$AJ$20)</f>
        <v>1</v>
      </c>
      <c r="AS9" s="73">
        <f>SUMIF($F$3:$F$20,AP9,$AK$3:$AK$20)+SUMIF($F$3:$F$20,AP9&amp;" DF",$AK$3:$AK$20)+SUMIF($F$3:$F$20,AP9&amp;"DF",$AK$3:$AK$20)</f>
        <v>3</v>
      </c>
      <c r="AT9" s="73">
        <f>SUMIF($F$3:$F$20,AP9,$AL$3:$AL$20)+SUMIF($F$3:$F$20,AP9&amp;" DF",$AL$3:$AL$20)+SUMIF($F$3:$F$20,AP9&amp;"DF",$AL$3:$AL$20)</f>
        <v>0</v>
      </c>
    </row>
    <row r="10" spans="1:54" ht="15" customHeight="1">
      <c r="A10" s="52">
        <f>IF($E10="",0,SUMPRODUCT(--(SUBSTITUTE(SUBSTITUTE(SUBSTITUTE(SUBSTITUTE(SUBSTITUTE(SUBSTITUTE(SUBSTITUTE(UPPER($G$23:$I$40&amp;""),"⌢",""),"⌣",""),"⌵",""),"－",""),"-","")," ",""),"　","")=UPPER($E10&amp;"")))+SUMPRODUCT(--(SUBSTITUTE(SUBSTITUTE(SUBSTITUTE(SUBSTITUTE(SUBSTITUTE(SUBSTITUTE(SUBSTITUTE(UPPER($G$23:$I$40&amp;""),"⌢",""),"⌣",""),"⌵",""),"－",""),"-","")," ",""),"　","")=UPPER($E10&amp;"")&amp;"DP"))*2+SUMPRODUCT(--(SUBSTITUTE(SUBSTITUTE(SUBSTITUTE(SUBSTITUTE(SUBSTITUTE(SUBSTITUTE(SUBSTITUTE(UPPER($G$23:$I$40&amp;""),"⌢",""),"⌣",""),"⌵",""),"－",""),"-","")," ",""),"　","")="DP"&amp;UPPER($E10&amp;"")))*2+SUMPRODUCT(--(SUBSTITUTE(SUBSTITUTE(SUBSTITUTE(SUBSTITUTE(SUBSTITUTE(SUBSTITUTE(SUBSTITUTE(UPPER($G$23:$I$40&amp;""),"⌢",""),"⌣",""),"⌵",""),"－",""),"-","")," ",""),"　","")=UPPER($E10&amp;"")&amp;"TP"))*3+SUMPRODUCT(--(SUBSTITUTE(SUBSTITUTE(SUBSTITUTE(SUBSTITUTE(SUBSTITUTE(SUBSTITUTE(SUBSTITUTE(UPPER($G$23:$I$40&amp;""),"⌢",""),"⌣",""),"⌵",""),"－",""),"-","")," ",""),"　","")="TP"&amp;UPPER($E10&amp;"")))*3+SUMPRODUCT(--(SUBSTITUTE(SUBSTITUTE(SUBSTITUTE(SUBSTITUTE(SUBSTITUTE(SUBSTITUTE(SUBSTITUTE(UPPER($K$23:$M$40&amp;""),"⌢",""),"⌣",""),"⌵",""),"－",""),"-","")," ",""),"　","")=UPPER($E10&amp;"")))+SUMPRODUCT(--(SUBSTITUTE(SUBSTITUTE(SUBSTITUTE(SUBSTITUTE(SUBSTITUTE(SUBSTITUTE(SUBSTITUTE(UPPER($K$23:$M$40&amp;""),"⌢",""),"⌣",""),"⌵",""),"－",""),"-","")," ",""),"　","")=UPPER($E10&amp;"")&amp;"DP"))*2+SUMPRODUCT(--(SUBSTITUTE(SUBSTITUTE(SUBSTITUTE(SUBSTITUTE(SUBSTITUTE(SUBSTITUTE(SUBSTITUTE(UPPER($K$23:$M$40&amp;""),"⌢",""),"⌣",""),"⌵",""),"－",""),"-","")," ",""),"　","")="DP"&amp;UPPER($E10&amp;"")))*2+SUMPRODUCT(--(SUBSTITUTE(SUBSTITUTE(SUBSTITUTE(SUBSTITUTE(SUBSTITUTE(SUBSTITUTE(SUBSTITUTE(UPPER($K$23:$M$40&amp;""),"⌢",""),"⌣",""),"⌵",""),"－",""),"-","")," ",""),"　","")=UPPER($E10&amp;"")&amp;"TP"))*3+SUMPRODUCT(--(SUBSTITUTE(SUBSTITUTE(SUBSTITUTE(SUBSTITUTE(SUBSTITUTE(SUBSTITUTE(SUBSTITUTE(UPPER($K$23:$M$40&amp;""),"⌢",""),"⌣",""),"⌵",""),"－",""),"-","")," ",""),"　","")="TP"&amp;UPPER($E10&amp;"")))*3+SUMPRODUCT(--(SUBSTITUTE(SUBSTITUTE(SUBSTITUTE(SUBSTITUTE(SUBSTITUTE(SUBSTITUTE(SUBSTITUTE(UPPER($O$23:$Q$40&amp;""),"⌢",""),"⌣",""),"⌵",""),"－",""),"-","")," ",""),"　","")=UPPER($E10&amp;"")))+SUMPRODUCT(--(SUBSTITUTE(SUBSTITUTE(SUBSTITUTE(SUBSTITUTE(SUBSTITUTE(SUBSTITUTE(SUBSTITUTE(UPPER($O$23:$Q$40&amp;""),"⌢",""),"⌣",""),"⌵",""),"－",""),"-","")," ",""),"　","")=UPPER($E10&amp;"")&amp;"DP"))*2+SUMPRODUCT(--(SUBSTITUTE(SUBSTITUTE(SUBSTITUTE(SUBSTITUTE(SUBSTITUTE(SUBSTITUTE(SUBSTITUTE(UPPER($O$23:$Q$40&amp;""),"⌢",""),"⌣",""),"⌵",""),"－",""),"-","")," ",""),"　","")="DP"&amp;UPPER($E10&amp;"")))*2+SUMPRODUCT(--(SUBSTITUTE(SUBSTITUTE(SUBSTITUTE(SUBSTITUTE(SUBSTITUTE(SUBSTITUTE(SUBSTITUTE(UPPER($O$23:$Q$40&amp;""),"⌢",""),"⌣",""),"⌵",""),"－",""),"-","")," ",""),"　","")=UPPER($E10&amp;"")&amp;"TP"))*3+SUMPRODUCT(--(SUBSTITUTE(SUBSTITUTE(SUBSTITUTE(SUBSTITUTE(SUBSTITUTE(SUBSTITUTE(SUBSTITUTE(UPPER($O$23:$Q$40&amp;""),"⌢",""),"⌣",""),"⌵",""),"－",""),"-","")," ",""),"　","")="TP"&amp;UPPER($E10&amp;"")))*3+SUMPRODUCT(--(SUBSTITUTE(SUBSTITUTE(SUBSTITUTE(SUBSTITUTE(SUBSTITUTE(SUBSTITUTE(SUBSTITUTE(UPPER($S$23:$U$40&amp;""),"⌢",""),"⌣",""),"⌵",""),"－",""),"-","")," ",""),"　","")=UPPER($E10&amp;"")))+SUMPRODUCT(--(SUBSTITUTE(SUBSTITUTE(SUBSTITUTE(SUBSTITUTE(SUBSTITUTE(SUBSTITUTE(SUBSTITUTE(UPPER($S$23:$U$40&amp;""),"⌢",""),"⌣",""),"⌵",""),"－",""),"-","")," ",""),"　","")=UPPER($E10&amp;"")&amp;"DP"))*2+SUMPRODUCT(--(SUBSTITUTE(SUBSTITUTE(SUBSTITUTE(SUBSTITUTE(SUBSTITUTE(SUBSTITUTE(SUBSTITUTE(UPPER($S$23:$U$40&amp;""),"⌢",""),"⌣",""),"⌵",""),"－",""),"-","")," ",""),"　","")="DP"&amp;UPPER($E10&amp;"")))*2+SUMPRODUCT(--(SUBSTITUTE(SUBSTITUTE(SUBSTITUTE(SUBSTITUTE(SUBSTITUTE(SUBSTITUTE(SUBSTITUTE(UPPER($S$23:$U$40&amp;""),"⌢",""),"⌣",""),"⌵",""),"－",""),"-","")," ",""),"　","")=UPPER($E10&amp;"")&amp;"TP"))*3+SUMPRODUCT(--(SUBSTITUTE(SUBSTITUTE(SUBSTITUTE(SUBSTITUTE(SUBSTITUTE(SUBSTITUTE(SUBSTITUTE(UPPER($S$23:$U$40&amp;""),"⌢",""),"⌣",""),"⌵",""),"－",""),"-","")," ",""),"　","")="TP"&amp;UPPER($E10&amp;"")))*3+SUMPRODUCT(--(SUBSTITUTE(SUBSTITUTE(SUBSTITUTE(SUBSTITUTE(SUBSTITUTE(SUBSTITUTE(SUBSTITUTE(UPPER($W$23:$Y$40&amp;""),"⌢",""),"⌣",""),"⌵",""),"－",""),"-","")," ",""),"　","")=UPPER($E10&amp;"")))+SUMPRODUCT(--(SUBSTITUTE(SUBSTITUTE(SUBSTITUTE(SUBSTITUTE(SUBSTITUTE(SUBSTITUTE(SUBSTITUTE(UPPER($W$23:$Y$40&amp;""),"⌢",""),"⌣",""),"⌵",""),"－",""),"-","")," ",""),"　","")=UPPER($E10&amp;"")&amp;"DP"))*2+SUMPRODUCT(--(SUBSTITUTE(SUBSTITUTE(SUBSTITUTE(SUBSTITUTE(SUBSTITUTE(SUBSTITUTE(SUBSTITUTE(UPPER($W$23:$Y$40&amp;""),"⌢",""),"⌣",""),"⌵",""),"－",""),"-","")," ",""),"　","")="DP"&amp;UPPER($E10&amp;"")))*2+SUMPRODUCT(--(SUBSTITUTE(SUBSTITUTE(SUBSTITUTE(SUBSTITUTE(SUBSTITUTE(SUBSTITUTE(SUBSTITUTE(UPPER($W$23:$Y$40&amp;""),"⌢",""),"⌣",""),"⌵",""),"－",""),"-","")," ",""),"　","")=UPPER($E10&amp;"")&amp;"TP"))*3+SUMPRODUCT(--(SUBSTITUTE(SUBSTITUTE(SUBSTITUTE(SUBSTITUTE(SUBSTITUTE(SUBSTITUTE(SUBSTITUTE(UPPER($W$23:$Y$40&amp;""),"⌢",""),"⌣",""),"⌵",""),"－",""),"-","")," ",""),"　","")="TP"&amp;UPPER($E10&amp;"")))*3+SUMPRODUCT(--(SUBSTITUTE(SUBSTITUTE(SUBSTITUTE(SUBSTITUTE(SUBSTITUTE(SUBSTITUTE(SUBSTITUTE(UPPER($AA$23:$AC$40&amp;""),"⌢",""),"⌣",""),"⌵",""),"－",""),"-","")," ",""),"　","")=UPPER($E10&amp;"")))+SUMPRODUCT(--(SUBSTITUTE(SUBSTITUTE(SUBSTITUTE(SUBSTITUTE(SUBSTITUTE(SUBSTITUTE(SUBSTITUTE(UPPER($AA$23:$AC$40&amp;""),"⌢",""),"⌣",""),"⌵",""),"－",""),"-","")," ",""),"　","")=UPPER($E10&amp;"")&amp;"DP"))*2+SUMPRODUCT(--(SUBSTITUTE(SUBSTITUTE(SUBSTITUTE(SUBSTITUTE(SUBSTITUTE(SUBSTITUTE(SUBSTITUTE(UPPER($AA$23:$AC$40&amp;""),"⌢",""),"⌣",""),"⌵",""),"－",""),"-","")," ",""),"　","")="DP"&amp;UPPER($E10&amp;"")))*2+SUMPRODUCT(--(SUBSTITUTE(SUBSTITUTE(SUBSTITUTE(SUBSTITUTE(SUBSTITUTE(SUBSTITUTE(SUBSTITUTE(UPPER($AA$23:$AC$40&amp;""),"⌢",""),"⌣",""),"⌵",""),"－",""),"-","")," ",""),"　","")=UPPER($E10&amp;"")&amp;"TP"))*3+SUMPRODUCT(--(SUBSTITUTE(SUBSTITUTE(SUBSTITUTE(SUBSTITUTE(SUBSTITUTE(SUBSTITUTE(SUBSTITUTE(UPPER($AA$23:$AC$40&amp;""),"⌢",""),"⌣",""),"⌵",""),"－",""),"-","")," ",""),"　","")="TP"&amp;UPPER($E10&amp;"")))*3+SUMPRODUCT(--(SUBSTITUTE(SUBSTITUTE(SUBSTITUTE(SUBSTITUTE(SUBSTITUTE(SUBSTITUTE(SUBSTITUTE(UPPER($AE$23:$AG$40&amp;""),"⌢",""),"⌣",""),"⌵",""),"－",""),"-","")," ",""),"　","")=UPPER($E10&amp;"")))+SUMPRODUCT(--(SUBSTITUTE(SUBSTITUTE(SUBSTITUTE(SUBSTITUTE(SUBSTITUTE(SUBSTITUTE(SUBSTITUTE(UPPER($AE$23:$AG$40&amp;""),"⌢",""),"⌣",""),"⌵",""),"－",""),"-","")," ",""),"　","")=UPPER($E10&amp;"")&amp;"DP"))*2+SUMPRODUCT(--(SUBSTITUTE(SUBSTITUTE(SUBSTITUTE(SUBSTITUTE(SUBSTITUTE(SUBSTITUTE(SUBSTITUTE(UPPER($AE$23:$AG$40&amp;""),"⌢",""),"⌣",""),"⌵",""),"－",""),"-","")," ",""),"　","")="DP"&amp;UPPER($E10&amp;"")))*2+SUMPRODUCT(--(SUBSTITUTE(SUBSTITUTE(SUBSTITUTE(SUBSTITUTE(SUBSTITUTE(SUBSTITUTE(SUBSTITUTE(UPPER($AE$23:$AG$40&amp;""),"⌢",""),"⌣",""),"⌵",""),"－",""),"-","")," ",""),"　","")=UPPER($E10&amp;"")&amp;"TP"))*3+SUMPRODUCT(--(SUBSTITUTE(SUBSTITUTE(SUBSTITUTE(SUBSTITUTE(SUBSTITUTE(SUBSTITUTE(SUBSTITUTE(UPPER($AE$23:$AG$40&amp;""),"⌢",""),"⌣",""),"⌵",""),"－",""),"-","")," ",""),"　","")="TP"&amp;UPPER($E10&amp;"")))*3)</f>
        <v>0</v>
      </c>
      <c r="B10" s="52"/>
      <c r="C10" s="58"/>
      <c r="D10" s="275"/>
      <c r="E10" s="61"/>
      <c r="F10" s="49"/>
      <c r="G10" s="22"/>
      <c r="H10" s="3"/>
      <c r="I10" s="6"/>
      <c r="J10" s="8"/>
      <c r="K10" s="22"/>
      <c r="L10" s="3"/>
      <c r="M10" s="6"/>
      <c r="N10" s="8"/>
      <c r="O10" s="22"/>
      <c r="P10" s="3"/>
      <c r="Q10" s="6"/>
      <c r="R10" s="8"/>
      <c r="S10" s="22"/>
      <c r="T10" s="3"/>
      <c r="U10" s="6"/>
      <c r="V10" s="8"/>
      <c r="W10" s="22"/>
      <c r="X10" s="3"/>
      <c r="Y10" s="6"/>
      <c r="Z10" s="8"/>
      <c r="AA10" s="22"/>
      <c r="AB10" s="3"/>
      <c r="AC10" s="6"/>
      <c r="AD10" s="8"/>
      <c r="AE10" s="3"/>
      <c r="AF10" s="3"/>
      <c r="AG10" s="6"/>
      <c r="AH10" s="8"/>
      <c r="AI10" s="44">
        <f t="shared" si="2"/>
        <v>0</v>
      </c>
      <c r="AJ10" s="44">
        <f>SUMPRODUCT(--(SUBSTITUTE(SUBSTITUTE(SUBSTITUTE(SUBSTITUTE(SUBSTITUTE(SUBSTITUTE(SUBSTITUTE(UPPER(G10:AG10&amp;""),"⌢",""),"⌣",""),"⌵",""),"－",""),"-","")," ",""),"　","")="R"))+SUMPRODUCT(--(SUBSTITUTE(SUBSTITUTE(SUBSTITUTE(SUBSTITUTE(SUBSTITUTE(SUBSTITUTE(SUBSTITUTE(UPPER(G10:AG10&amp;""),"⌢",""),"⌣",""),"⌵",""),"－",""),"-","")," ",""),"　","")="HR"))*2</f>
        <v>0</v>
      </c>
      <c r="AK10" s="44">
        <f t="shared" si="4"/>
        <v>0</v>
      </c>
      <c r="AL10" s="44">
        <f>$A10</f>
        <v>0</v>
      </c>
      <c r="AM10" s="68" t="s">
        <v>9</v>
      </c>
      <c r="AO10" s="52">
        <v>23</v>
      </c>
      <c r="AP10" s="73" t="str">
        <v>王兆熙</v>
      </c>
      <c r="AQ10" s="52">
        <f>SUMIF($F$3:$F$20,AP10,$AI$3:$AI$20)+SUMIF($F$3:$F$20,AP10&amp;" DF",$AI$3:$AI$20)+SUMIF($F$3:$F$20,AP10&amp;"DF",$AI$3:$AI$20)</f>
        <v>1</v>
      </c>
      <c r="AR10" s="73">
        <f>SUMIF($F$3:$F$20,AP10,$AJ$3:$AJ$20)+SUMIF($F$3:$F$20,AP10&amp;" DF",$AJ$3:$AJ$20)+SUMIF($F$3:$F$20,AP10&amp;"DF",$AJ$3:$AJ$20)</f>
        <v>0</v>
      </c>
      <c r="AS10" s="73">
        <f>SUMIF($F$3:$F$20,AP10,$AK$3:$AK$20)+SUMIF($F$3:$F$20,AP10&amp;" DF",$AK$3:$AK$20)+SUMIF($F$3:$F$20,AP10&amp;"DF",$AK$3:$AK$20)</f>
        <v>0</v>
      </c>
      <c r="AT10" s="73">
        <f>SUMIF($F$3:$F$20,AP10,$AL$3:$AL$20)+SUMIF($F$3:$F$20,AP10&amp;" DF",$AL$3:$AL$20)+SUMIF($F$3:$F$20,AP10&amp;"DF",$AL$3:$AL$20)</f>
        <v>0</v>
      </c>
    </row>
    <row r="11" spans="1:54" ht="15" customHeight="1">
      <c r="A11" s="52">
        <f>IF($E11="",0,SUMPRODUCT(--(SUBSTITUTE(SUBSTITUTE(SUBSTITUTE(SUBSTITUTE(SUBSTITUTE(SUBSTITUTE(SUBSTITUTE(UPPER($G$23:$I$40&amp;""),"⌢",""),"⌣",""),"⌵",""),"－",""),"-","")," ",""),"　","")=UPPER($E11&amp;"")))+SUMPRODUCT(--(SUBSTITUTE(SUBSTITUTE(SUBSTITUTE(SUBSTITUTE(SUBSTITUTE(SUBSTITUTE(SUBSTITUTE(UPPER($G$23:$I$40&amp;""),"⌢",""),"⌣",""),"⌵",""),"－",""),"-","")," ",""),"　","")=UPPER($E11&amp;"")&amp;"DP"))*2+SUMPRODUCT(--(SUBSTITUTE(SUBSTITUTE(SUBSTITUTE(SUBSTITUTE(SUBSTITUTE(SUBSTITUTE(SUBSTITUTE(UPPER($G$23:$I$40&amp;""),"⌢",""),"⌣",""),"⌵",""),"－",""),"-","")," ",""),"　","")="DP"&amp;UPPER($E11&amp;"")))*2+SUMPRODUCT(--(SUBSTITUTE(SUBSTITUTE(SUBSTITUTE(SUBSTITUTE(SUBSTITUTE(SUBSTITUTE(SUBSTITUTE(UPPER($G$23:$I$40&amp;""),"⌢",""),"⌣",""),"⌵",""),"－",""),"-","")," ",""),"　","")=UPPER($E11&amp;"")&amp;"TP"))*3+SUMPRODUCT(--(SUBSTITUTE(SUBSTITUTE(SUBSTITUTE(SUBSTITUTE(SUBSTITUTE(SUBSTITUTE(SUBSTITUTE(UPPER($G$23:$I$40&amp;""),"⌢",""),"⌣",""),"⌵",""),"－",""),"-","")," ",""),"　","")="TP"&amp;UPPER($E11&amp;"")))*3+SUMPRODUCT(--(SUBSTITUTE(SUBSTITUTE(SUBSTITUTE(SUBSTITUTE(SUBSTITUTE(SUBSTITUTE(SUBSTITUTE(UPPER($K$23:$M$40&amp;""),"⌢",""),"⌣",""),"⌵",""),"－",""),"-","")," ",""),"　","")=UPPER($E11&amp;"")))+SUMPRODUCT(--(SUBSTITUTE(SUBSTITUTE(SUBSTITUTE(SUBSTITUTE(SUBSTITUTE(SUBSTITUTE(SUBSTITUTE(UPPER($K$23:$M$40&amp;""),"⌢",""),"⌣",""),"⌵",""),"－",""),"-","")," ",""),"　","")=UPPER($E11&amp;"")&amp;"DP"))*2+SUMPRODUCT(--(SUBSTITUTE(SUBSTITUTE(SUBSTITUTE(SUBSTITUTE(SUBSTITUTE(SUBSTITUTE(SUBSTITUTE(UPPER($K$23:$M$40&amp;""),"⌢",""),"⌣",""),"⌵",""),"－",""),"-","")," ",""),"　","")="DP"&amp;UPPER($E11&amp;"")))*2+SUMPRODUCT(--(SUBSTITUTE(SUBSTITUTE(SUBSTITUTE(SUBSTITUTE(SUBSTITUTE(SUBSTITUTE(SUBSTITUTE(UPPER($K$23:$M$40&amp;""),"⌢",""),"⌣",""),"⌵",""),"－",""),"-","")," ",""),"　","")=UPPER($E11&amp;"")&amp;"TP"))*3+SUMPRODUCT(--(SUBSTITUTE(SUBSTITUTE(SUBSTITUTE(SUBSTITUTE(SUBSTITUTE(SUBSTITUTE(SUBSTITUTE(UPPER($K$23:$M$40&amp;""),"⌢",""),"⌣",""),"⌵",""),"－",""),"-","")," ",""),"　","")="TP"&amp;UPPER($E11&amp;"")))*3+SUMPRODUCT(--(SUBSTITUTE(SUBSTITUTE(SUBSTITUTE(SUBSTITUTE(SUBSTITUTE(SUBSTITUTE(SUBSTITUTE(UPPER($O$23:$Q$40&amp;""),"⌢",""),"⌣",""),"⌵",""),"－",""),"-","")," ",""),"　","")=UPPER($E11&amp;"")))+SUMPRODUCT(--(SUBSTITUTE(SUBSTITUTE(SUBSTITUTE(SUBSTITUTE(SUBSTITUTE(SUBSTITUTE(SUBSTITUTE(UPPER($O$23:$Q$40&amp;""),"⌢",""),"⌣",""),"⌵",""),"－",""),"-","")," ",""),"　","")=UPPER($E11&amp;"")&amp;"DP"))*2+SUMPRODUCT(--(SUBSTITUTE(SUBSTITUTE(SUBSTITUTE(SUBSTITUTE(SUBSTITUTE(SUBSTITUTE(SUBSTITUTE(UPPER($O$23:$Q$40&amp;""),"⌢",""),"⌣",""),"⌵",""),"－",""),"-","")," ",""),"　","")="DP"&amp;UPPER($E11&amp;"")))*2+SUMPRODUCT(--(SUBSTITUTE(SUBSTITUTE(SUBSTITUTE(SUBSTITUTE(SUBSTITUTE(SUBSTITUTE(SUBSTITUTE(UPPER($O$23:$Q$40&amp;""),"⌢",""),"⌣",""),"⌵",""),"－",""),"-","")," ",""),"　","")=UPPER($E11&amp;"")&amp;"TP"))*3+SUMPRODUCT(--(SUBSTITUTE(SUBSTITUTE(SUBSTITUTE(SUBSTITUTE(SUBSTITUTE(SUBSTITUTE(SUBSTITUTE(UPPER($O$23:$Q$40&amp;""),"⌢",""),"⌣",""),"⌵",""),"－",""),"-","")," ",""),"　","")="TP"&amp;UPPER($E11&amp;"")))*3+SUMPRODUCT(--(SUBSTITUTE(SUBSTITUTE(SUBSTITUTE(SUBSTITUTE(SUBSTITUTE(SUBSTITUTE(SUBSTITUTE(UPPER($S$23:$U$40&amp;""),"⌢",""),"⌣",""),"⌵",""),"－",""),"-","")," ",""),"　","")=UPPER($E11&amp;"")))+SUMPRODUCT(--(SUBSTITUTE(SUBSTITUTE(SUBSTITUTE(SUBSTITUTE(SUBSTITUTE(SUBSTITUTE(SUBSTITUTE(UPPER($S$23:$U$40&amp;""),"⌢",""),"⌣",""),"⌵",""),"－",""),"-","")," ",""),"　","")=UPPER($E11&amp;"")&amp;"DP"))*2+SUMPRODUCT(--(SUBSTITUTE(SUBSTITUTE(SUBSTITUTE(SUBSTITUTE(SUBSTITUTE(SUBSTITUTE(SUBSTITUTE(UPPER($S$23:$U$40&amp;""),"⌢",""),"⌣",""),"⌵",""),"－",""),"-","")," ",""),"　","")="DP"&amp;UPPER($E11&amp;"")))*2+SUMPRODUCT(--(SUBSTITUTE(SUBSTITUTE(SUBSTITUTE(SUBSTITUTE(SUBSTITUTE(SUBSTITUTE(SUBSTITUTE(UPPER($S$23:$U$40&amp;""),"⌢",""),"⌣",""),"⌵",""),"－",""),"-","")," ",""),"　","")=UPPER($E11&amp;"")&amp;"TP"))*3+SUMPRODUCT(--(SUBSTITUTE(SUBSTITUTE(SUBSTITUTE(SUBSTITUTE(SUBSTITUTE(SUBSTITUTE(SUBSTITUTE(UPPER($S$23:$U$40&amp;""),"⌢",""),"⌣",""),"⌵",""),"－",""),"-","")," ",""),"　","")="TP"&amp;UPPER($E11&amp;"")))*3+SUMPRODUCT(--(SUBSTITUTE(SUBSTITUTE(SUBSTITUTE(SUBSTITUTE(SUBSTITUTE(SUBSTITUTE(SUBSTITUTE(UPPER($W$23:$Y$40&amp;""),"⌢",""),"⌣",""),"⌵",""),"－",""),"-","")," ",""),"　","")=UPPER($E11&amp;"")))+SUMPRODUCT(--(SUBSTITUTE(SUBSTITUTE(SUBSTITUTE(SUBSTITUTE(SUBSTITUTE(SUBSTITUTE(SUBSTITUTE(UPPER($W$23:$Y$40&amp;""),"⌢",""),"⌣",""),"⌵",""),"－",""),"-","")," ",""),"　","")=UPPER($E11&amp;"")&amp;"DP"))*2+SUMPRODUCT(--(SUBSTITUTE(SUBSTITUTE(SUBSTITUTE(SUBSTITUTE(SUBSTITUTE(SUBSTITUTE(SUBSTITUTE(UPPER($W$23:$Y$40&amp;""),"⌢",""),"⌣",""),"⌵",""),"－",""),"-","")," ",""),"　","")="DP"&amp;UPPER($E11&amp;"")))*2+SUMPRODUCT(--(SUBSTITUTE(SUBSTITUTE(SUBSTITUTE(SUBSTITUTE(SUBSTITUTE(SUBSTITUTE(SUBSTITUTE(UPPER($W$23:$Y$40&amp;""),"⌢",""),"⌣",""),"⌵",""),"－",""),"-","")," ",""),"　","")=UPPER($E11&amp;"")&amp;"TP"))*3+SUMPRODUCT(--(SUBSTITUTE(SUBSTITUTE(SUBSTITUTE(SUBSTITUTE(SUBSTITUTE(SUBSTITUTE(SUBSTITUTE(UPPER($W$23:$Y$40&amp;""),"⌢",""),"⌣",""),"⌵",""),"－",""),"-","")," ",""),"　","")="TP"&amp;UPPER($E11&amp;"")))*3+SUMPRODUCT(--(SUBSTITUTE(SUBSTITUTE(SUBSTITUTE(SUBSTITUTE(SUBSTITUTE(SUBSTITUTE(SUBSTITUTE(UPPER($AA$23:$AC$40&amp;""),"⌢",""),"⌣",""),"⌵",""),"－",""),"-","")," ",""),"　","")=UPPER($E11&amp;"")))+SUMPRODUCT(--(SUBSTITUTE(SUBSTITUTE(SUBSTITUTE(SUBSTITUTE(SUBSTITUTE(SUBSTITUTE(SUBSTITUTE(UPPER($AA$23:$AC$40&amp;""),"⌢",""),"⌣",""),"⌵",""),"－",""),"-","")," ",""),"　","")=UPPER($E11&amp;"")&amp;"DP"))*2+SUMPRODUCT(--(SUBSTITUTE(SUBSTITUTE(SUBSTITUTE(SUBSTITUTE(SUBSTITUTE(SUBSTITUTE(SUBSTITUTE(UPPER($AA$23:$AC$40&amp;""),"⌢",""),"⌣",""),"⌵",""),"－",""),"-","")," ",""),"　","")="DP"&amp;UPPER($E11&amp;"")))*2+SUMPRODUCT(--(SUBSTITUTE(SUBSTITUTE(SUBSTITUTE(SUBSTITUTE(SUBSTITUTE(SUBSTITUTE(SUBSTITUTE(UPPER($AA$23:$AC$40&amp;""),"⌢",""),"⌣",""),"⌵",""),"－",""),"-","")," ",""),"　","")=UPPER($E11&amp;"")&amp;"TP"))*3+SUMPRODUCT(--(SUBSTITUTE(SUBSTITUTE(SUBSTITUTE(SUBSTITUTE(SUBSTITUTE(SUBSTITUTE(SUBSTITUTE(UPPER($AA$23:$AC$40&amp;""),"⌢",""),"⌣",""),"⌵",""),"－",""),"-","")," ",""),"　","")="TP"&amp;UPPER($E11&amp;"")))*3+SUMPRODUCT(--(SUBSTITUTE(SUBSTITUTE(SUBSTITUTE(SUBSTITUTE(SUBSTITUTE(SUBSTITUTE(SUBSTITUTE(UPPER($AE$23:$AG$40&amp;""),"⌢",""),"⌣",""),"⌵",""),"－",""),"-","")," ",""),"　","")=UPPER($E11&amp;"")))+SUMPRODUCT(--(SUBSTITUTE(SUBSTITUTE(SUBSTITUTE(SUBSTITUTE(SUBSTITUTE(SUBSTITUTE(SUBSTITUTE(UPPER($AE$23:$AG$40&amp;""),"⌢",""),"⌣",""),"⌵",""),"－",""),"-","")," ",""),"　","")=UPPER($E11&amp;"")&amp;"DP"))*2+SUMPRODUCT(--(SUBSTITUTE(SUBSTITUTE(SUBSTITUTE(SUBSTITUTE(SUBSTITUTE(SUBSTITUTE(SUBSTITUTE(UPPER($AE$23:$AG$40&amp;""),"⌢",""),"⌣",""),"⌵",""),"－",""),"-","")," ",""),"　","")="DP"&amp;UPPER($E11&amp;"")))*2+SUMPRODUCT(--(SUBSTITUTE(SUBSTITUTE(SUBSTITUTE(SUBSTITUTE(SUBSTITUTE(SUBSTITUTE(SUBSTITUTE(UPPER($AE$23:$AG$40&amp;""),"⌢",""),"⌣",""),"⌵",""),"－",""),"-","")," ",""),"　","")=UPPER($E11&amp;"")&amp;"TP"))*3+SUMPRODUCT(--(SUBSTITUTE(SUBSTITUTE(SUBSTITUTE(SUBSTITUTE(SUBSTITUTE(SUBSTITUTE(SUBSTITUTE(UPPER($AE$23:$AG$40&amp;""),"⌢",""),"⌣",""),"⌵",""),"－",""),"-","")," ",""),"　","")="TP"&amp;UPPER($E11&amp;"")))*3)</f>
        <v>0</v>
      </c>
      <c r="B11" s="52"/>
      <c r="C11" s="58"/>
      <c r="D11" s="276"/>
      <c r="E11" s="61"/>
      <c r="F11" s="49"/>
      <c r="G11" s="23"/>
      <c r="H11" s="4"/>
      <c r="I11" s="7"/>
      <c r="J11" s="8"/>
      <c r="K11" s="23"/>
      <c r="L11" s="4"/>
      <c r="M11" s="7"/>
      <c r="N11" s="8"/>
      <c r="O11" s="23"/>
      <c r="P11" s="4"/>
      <c r="Q11" s="7"/>
      <c r="R11" s="8"/>
      <c r="S11" s="23"/>
      <c r="T11" s="4"/>
      <c r="U11" s="7"/>
      <c r="V11" s="8"/>
      <c r="W11" s="23"/>
      <c r="X11" s="4"/>
      <c r="Y11" s="7"/>
      <c r="Z11" s="8"/>
      <c r="AA11" s="23"/>
      <c r="AB11" s="4"/>
      <c r="AC11" s="7"/>
      <c r="AD11" s="8"/>
      <c r="AE11" s="4"/>
      <c r="AF11" s="4"/>
      <c r="AG11" s="7"/>
      <c r="AH11" s="8"/>
      <c r="AI11" s="44">
        <f t="shared" si="2"/>
        <v>0</v>
      </c>
      <c r="AJ11" s="44">
        <f>SUMPRODUCT(--(SUBSTITUTE(SUBSTITUTE(SUBSTITUTE(SUBSTITUTE(SUBSTITUTE(SUBSTITUTE(SUBSTITUTE(UPPER(G11:AG11&amp;""),"⌢",""),"⌣",""),"⌵",""),"－",""),"-","")," ",""),"　","")="R"))+SUMPRODUCT(--(SUBSTITUTE(SUBSTITUTE(SUBSTITUTE(SUBSTITUTE(SUBSTITUTE(SUBSTITUTE(SUBSTITUTE(UPPER(G11:AG11&amp;""),"⌢",""),"⌣",""),"⌵",""),"－",""),"-","")," ",""),"　","")="HR"))*2</f>
        <v>0</v>
      </c>
      <c r="AK11" s="44">
        <f t="shared" si="4"/>
        <v>0</v>
      </c>
      <c r="AL11" s="44">
        <f>$A11</f>
        <v>0</v>
      </c>
      <c r="AM11" s="66" t="s">
        <v>66</v>
      </c>
      <c r="AN11" s="1">
        <v>1</v>
      </c>
      <c r="AO11" s="52">
        <v>56</v>
      </c>
      <c r="AP11" s="73" t="str">
        <v>黃志遠</v>
      </c>
      <c r="AQ11" s="52">
        <f>SUMIF($F$3:$F$20,AP11,$AI$3:$AI$20)+SUMIF($F$3:$F$20,AP11&amp;" DF",$AI$3:$AI$20)+SUMIF($F$3:$F$20,AP11&amp;"DF",$AI$3:$AI$20)</f>
        <v>5</v>
      </c>
      <c r="AR11" s="73">
        <f>SUMIF($F$3:$F$20,AP11,$AJ$3:$AJ$20)+SUMIF($F$3:$F$20,AP11&amp;" DF",$AJ$3:$AJ$20)+SUMIF($F$3:$F$20,AP11&amp;"DF",$AJ$3:$AJ$20)</f>
        <v>2</v>
      </c>
      <c r="AS11" s="73">
        <f>SUMIF($F$3:$F$20,AP11,$AK$3:$AK$20)+SUMIF($F$3:$F$20,AP11&amp;" DF",$AK$3:$AK$20)+SUMIF($F$3:$F$20,AP11&amp;"DF",$AK$3:$AK$20)</f>
        <v>0</v>
      </c>
      <c r="AT11" s="73">
        <f>SUMIF($F$3:$F$20,AP11,$AL$3:$AL$20)+SUMIF($F$3:$F$20,AP11&amp;" DF",$AL$3:$AL$20)+SUMIF($F$3:$F$20,AP11&amp;"DF",$AL$3:$AL$20)</f>
        <v>0</v>
      </c>
    </row>
    <row r="12" spans="1:54" ht="15" customHeight="1">
      <c r="A12" s="52">
        <f>IF($E12="",0,SUMPRODUCT(--(SUBSTITUTE(SUBSTITUTE(SUBSTITUTE(SUBSTITUTE(SUBSTITUTE(SUBSTITUTE(SUBSTITUTE(UPPER($G$23:$I$40&amp;""),"⌢",""),"⌣",""),"⌵",""),"－",""),"-","")," ",""),"　","")=UPPER($E12&amp;"")))+SUMPRODUCT(--(SUBSTITUTE(SUBSTITUTE(SUBSTITUTE(SUBSTITUTE(SUBSTITUTE(SUBSTITUTE(SUBSTITUTE(UPPER($G$23:$I$40&amp;""),"⌢",""),"⌣",""),"⌵",""),"－",""),"-","")," ",""),"　","")=UPPER($E12&amp;"")&amp;"DP"))*2+SUMPRODUCT(--(SUBSTITUTE(SUBSTITUTE(SUBSTITUTE(SUBSTITUTE(SUBSTITUTE(SUBSTITUTE(SUBSTITUTE(UPPER($G$23:$I$40&amp;""),"⌢",""),"⌣",""),"⌵",""),"－",""),"-","")," ",""),"　","")="DP"&amp;UPPER($E12&amp;"")))*2+SUMPRODUCT(--(SUBSTITUTE(SUBSTITUTE(SUBSTITUTE(SUBSTITUTE(SUBSTITUTE(SUBSTITUTE(SUBSTITUTE(UPPER($G$23:$I$40&amp;""),"⌢",""),"⌣",""),"⌵",""),"－",""),"-","")," ",""),"　","")=UPPER($E12&amp;"")&amp;"TP"))*3+SUMPRODUCT(--(SUBSTITUTE(SUBSTITUTE(SUBSTITUTE(SUBSTITUTE(SUBSTITUTE(SUBSTITUTE(SUBSTITUTE(UPPER($G$23:$I$40&amp;""),"⌢",""),"⌣",""),"⌵",""),"－",""),"-","")," ",""),"　","")="TP"&amp;UPPER($E12&amp;"")))*3+SUMPRODUCT(--(SUBSTITUTE(SUBSTITUTE(SUBSTITUTE(SUBSTITUTE(SUBSTITUTE(SUBSTITUTE(SUBSTITUTE(UPPER($K$23:$M$40&amp;""),"⌢",""),"⌣",""),"⌵",""),"－",""),"-","")," ",""),"　","")=UPPER($E12&amp;"")))+SUMPRODUCT(--(SUBSTITUTE(SUBSTITUTE(SUBSTITUTE(SUBSTITUTE(SUBSTITUTE(SUBSTITUTE(SUBSTITUTE(UPPER($K$23:$M$40&amp;""),"⌢",""),"⌣",""),"⌵",""),"－",""),"-","")," ",""),"　","")=UPPER($E12&amp;"")&amp;"DP"))*2+SUMPRODUCT(--(SUBSTITUTE(SUBSTITUTE(SUBSTITUTE(SUBSTITUTE(SUBSTITUTE(SUBSTITUTE(SUBSTITUTE(UPPER($K$23:$M$40&amp;""),"⌢",""),"⌣",""),"⌵",""),"－",""),"-","")," ",""),"　","")="DP"&amp;UPPER($E12&amp;"")))*2+SUMPRODUCT(--(SUBSTITUTE(SUBSTITUTE(SUBSTITUTE(SUBSTITUTE(SUBSTITUTE(SUBSTITUTE(SUBSTITUTE(UPPER($K$23:$M$40&amp;""),"⌢",""),"⌣",""),"⌵",""),"－",""),"-","")," ",""),"　","")=UPPER($E12&amp;"")&amp;"TP"))*3+SUMPRODUCT(--(SUBSTITUTE(SUBSTITUTE(SUBSTITUTE(SUBSTITUTE(SUBSTITUTE(SUBSTITUTE(SUBSTITUTE(UPPER($K$23:$M$40&amp;""),"⌢",""),"⌣",""),"⌵",""),"－",""),"-","")," ",""),"　","")="TP"&amp;UPPER($E12&amp;"")))*3+SUMPRODUCT(--(SUBSTITUTE(SUBSTITUTE(SUBSTITUTE(SUBSTITUTE(SUBSTITUTE(SUBSTITUTE(SUBSTITUTE(UPPER($O$23:$Q$40&amp;""),"⌢",""),"⌣",""),"⌵",""),"－",""),"-","")," ",""),"　","")=UPPER($E12&amp;"")))+SUMPRODUCT(--(SUBSTITUTE(SUBSTITUTE(SUBSTITUTE(SUBSTITUTE(SUBSTITUTE(SUBSTITUTE(SUBSTITUTE(UPPER($O$23:$Q$40&amp;""),"⌢",""),"⌣",""),"⌵",""),"－",""),"-","")," ",""),"　","")=UPPER($E12&amp;"")&amp;"DP"))*2+SUMPRODUCT(--(SUBSTITUTE(SUBSTITUTE(SUBSTITUTE(SUBSTITUTE(SUBSTITUTE(SUBSTITUTE(SUBSTITUTE(UPPER($O$23:$Q$40&amp;""),"⌢",""),"⌣",""),"⌵",""),"－",""),"-","")," ",""),"　","")="DP"&amp;UPPER($E12&amp;"")))*2+SUMPRODUCT(--(SUBSTITUTE(SUBSTITUTE(SUBSTITUTE(SUBSTITUTE(SUBSTITUTE(SUBSTITUTE(SUBSTITUTE(UPPER($O$23:$Q$40&amp;""),"⌢",""),"⌣",""),"⌵",""),"－",""),"-","")," ",""),"　","")=UPPER($E12&amp;"")&amp;"TP"))*3+SUMPRODUCT(--(SUBSTITUTE(SUBSTITUTE(SUBSTITUTE(SUBSTITUTE(SUBSTITUTE(SUBSTITUTE(SUBSTITUTE(UPPER($O$23:$Q$40&amp;""),"⌢",""),"⌣",""),"⌵",""),"－",""),"-","")," ",""),"　","")="TP"&amp;UPPER($E12&amp;"")))*3+SUMPRODUCT(--(SUBSTITUTE(SUBSTITUTE(SUBSTITUTE(SUBSTITUTE(SUBSTITUTE(SUBSTITUTE(SUBSTITUTE(UPPER($S$23:$U$40&amp;""),"⌢",""),"⌣",""),"⌵",""),"－",""),"-","")," ",""),"　","")=UPPER($E12&amp;"")))+SUMPRODUCT(--(SUBSTITUTE(SUBSTITUTE(SUBSTITUTE(SUBSTITUTE(SUBSTITUTE(SUBSTITUTE(SUBSTITUTE(UPPER($S$23:$U$40&amp;""),"⌢",""),"⌣",""),"⌵",""),"－",""),"-","")," ",""),"　","")=UPPER($E12&amp;"")&amp;"DP"))*2+SUMPRODUCT(--(SUBSTITUTE(SUBSTITUTE(SUBSTITUTE(SUBSTITUTE(SUBSTITUTE(SUBSTITUTE(SUBSTITUTE(UPPER($S$23:$U$40&amp;""),"⌢",""),"⌣",""),"⌵",""),"－",""),"-","")," ",""),"　","")="DP"&amp;UPPER($E12&amp;"")))*2+SUMPRODUCT(--(SUBSTITUTE(SUBSTITUTE(SUBSTITUTE(SUBSTITUTE(SUBSTITUTE(SUBSTITUTE(SUBSTITUTE(UPPER($S$23:$U$40&amp;""),"⌢",""),"⌣",""),"⌵",""),"－",""),"-","")," ",""),"　","")=UPPER($E12&amp;"")&amp;"TP"))*3+SUMPRODUCT(--(SUBSTITUTE(SUBSTITUTE(SUBSTITUTE(SUBSTITUTE(SUBSTITUTE(SUBSTITUTE(SUBSTITUTE(UPPER($S$23:$U$40&amp;""),"⌢",""),"⌣",""),"⌵",""),"－",""),"-","")," ",""),"　","")="TP"&amp;UPPER($E12&amp;"")))*3+SUMPRODUCT(--(SUBSTITUTE(SUBSTITUTE(SUBSTITUTE(SUBSTITUTE(SUBSTITUTE(SUBSTITUTE(SUBSTITUTE(UPPER($W$23:$Y$40&amp;""),"⌢",""),"⌣",""),"⌵",""),"－",""),"-","")," ",""),"　","")=UPPER($E12&amp;"")))+SUMPRODUCT(--(SUBSTITUTE(SUBSTITUTE(SUBSTITUTE(SUBSTITUTE(SUBSTITUTE(SUBSTITUTE(SUBSTITUTE(UPPER($W$23:$Y$40&amp;""),"⌢",""),"⌣",""),"⌵",""),"－",""),"-","")," ",""),"　","")=UPPER($E12&amp;"")&amp;"DP"))*2+SUMPRODUCT(--(SUBSTITUTE(SUBSTITUTE(SUBSTITUTE(SUBSTITUTE(SUBSTITUTE(SUBSTITUTE(SUBSTITUTE(UPPER($W$23:$Y$40&amp;""),"⌢",""),"⌣",""),"⌵",""),"－",""),"-","")," ",""),"　","")="DP"&amp;UPPER($E12&amp;"")))*2+SUMPRODUCT(--(SUBSTITUTE(SUBSTITUTE(SUBSTITUTE(SUBSTITUTE(SUBSTITUTE(SUBSTITUTE(SUBSTITUTE(UPPER($W$23:$Y$40&amp;""),"⌢",""),"⌣",""),"⌵",""),"－",""),"-","")," ",""),"　","")=UPPER($E12&amp;"")&amp;"TP"))*3+SUMPRODUCT(--(SUBSTITUTE(SUBSTITUTE(SUBSTITUTE(SUBSTITUTE(SUBSTITUTE(SUBSTITUTE(SUBSTITUTE(UPPER($W$23:$Y$40&amp;""),"⌢",""),"⌣",""),"⌵",""),"－",""),"-","")," ",""),"　","")="TP"&amp;UPPER($E12&amp;"")))*3+SUMPRODUCT(--(SUBSTITUTE(SUBSTITUTE(SUBSTITUTE(SUBSTITUTE(SUBSTITUTE(SUBSTITUTE(SUBSTITUTE(UPPER($AA$23:$AC$40&amp;""),"⌢",""),"⌣",""),"⌵",""),"－",""),"-","")," ",""),"　","")=UPPER($E12&amp;"")))+SUMPRODUCT(--(SUBSTITUTE(SUBSTITUTE(SUBSTITUTE(SUBSTITUTE(SUBSTITUTE(SUBSTITUTE(SUBSTITUTE(UPPER($AA$23:$AC$40&amp;""),"⌢",""),"⌣",""),"⌵",""),"－",""),"-","")," ",""),"　","")=UPPER($E12&amp;"")&amp;"DP"))*2+SUMPRODUCT(--(SUBSTITUTE(SUBSTITUTE(SUBSTITUTE(SUBSTITUTE(SUBSTITUTE(SUBSTITUTE(SUBSTITUTE(UPPER($AA$23:$AC$40&amp;""),"⌢",""),"⌣",""),"⌵",""),"－",""),"-","")," ",""),"　","")="DP"&amp;UPPER($E12&amp;"")))*2+SUMPRODUCT(--(SUBSTITUTE(SUBSTITUTE(SUBSTITUTE(SUBSTITUTE(SUBSTITUTE(SUBSTITUTE(SUBSTITUTE(UPPER($AA$23:$AC$40&amp;""),"⌢",""),"⌣",""),"⌵",""),"－",""),"-","")," ",""),"　","")=UPPER($E12&amp;"")&amp;"TP"))*3+SUMPRODUCT(--(SUBSTITUTE(SUBSTITUTE(SUBSTITUTE(SUBSTITUTE(SUBSTITUTE(SUBSTITUTE(SUBSTITUTE(UPPER($AA$23:$AC$40&amp;""),"⌢",""),"⌣",""),"⌵",""),"－",""),"-","")," ",""),"　","")="TP"&amp;UPPER($E12&amp;"")))*3+SUMPRODUCT(--(SUBSTITUTE(SUBSTITUTE(SUBSTITUTE(SUBSTITUTE(SUBSTITUTE(SUBSTITUTE(SUBSTITUTE(UPPER($AE$23:$AG$40&amp;""),"⌢",""),"⌣",""),"⌵",""),"－",""),"-","")," ",""),"　","")=UPPER($E12&amp;"")))+SUMPRODUCT(--(SUBSTITUTE(SUBSTITUTE(SUBSTITUTE(SUBSTITUTE(SUBSTITUTE(SUBSTITUTE(SUBSTITUTE(UPPER($AE$23:$AG$40&amp;""),"⌢",""),"⌣",""),"⌵",""),"－",""),"-","")," ",""),"　","")=UPPER($E12&amp;"")&amp;"DP"))*2+SUMPRODUCT(--(SUBSTITUTE(SUBSTITUTE(SUBSTITUTE(SUBSTITUTE(SUBSTITUTE(SUBSTITUTE(SUBSTITUTE(UPPER($AE$23:$AG$40&amp;""),"⌢",""),"⌣",""),"⌵",""),"－",""),"-","")," ",""),"　","")="DP"&amp;UPPER($E12&amp;"")))*2+SUMPRODUCT(--(SUBSTITUTE(SUBSTITUTE(SUBSTITUTE(SUBSTITUTE(SUBSTITUTE(SUBSTITUTE(SUBSTITUTE(UPPER($AE$23:$AG$40&amp;""),"⌢",""),"⌣",""),"⌵",""),"－",""),"-","")," ",""),"　","")=UPPER($E12&amp;"")&amp;"TP"))*3+SUMPRODUCT(--(SUBSTITUTE(SUBSTITUTE(SUBSTITUTE(SUBSTITUTE(SUBSTITUTE(SUBSTITUTE(SUBSTITUTE(UPPER($AE$23:$AG$40&amp;""),"⌢",""),"⌣",""),"⌵",""),"－",""),"-","")," ",""),"　","")="TP"&amp;UPPER($E12&amp;"")))*3)</f>
        <v>1</v>
      </c>
      <c r="B12" s="52"/>
      <c r="C12" s="58"/>
      <c r="D12" s="274">
        <v>4</v>
      </c>
      <c r="E12" s="61" t="s">
        <v>205</v>
      </c>
      <c r="F12" s="49" t="s">
        <v>130</v>
      </c>
      <c r="G12" s="24" t="inlineStr">
        <is>
          <t>R ⌢</t>
        </is>
      </c>
      <c r="H12" s="2" t="inlineStr">
        <is>
          <t>R ⌣</t>
        </is>
      </c>
      <c r="I12" s="5"/>
      <c r="J12" s="8"/>
      <c r="K12" s="24"/>
      <c r="L12" s="2"/>
      <c r="M12" s="5"/>
      <c r="N12" s="8"/>
      <c r="O12" s="24" t="inlineStr">
        <is>
          <t>8 ⌢</t>
        </is>
      </c>
      <c r="P12" s="2"/>
      <c r="Q12" s="5"/>
      <c r="R12" s="8"/>
      <c r="S12" s="24" t="inlineStr">
        <is>
          <t>35 －</t>
        </is>
      </c>
      <c r="T12" s="2"/>
      <c r="U12" s="5"/>
      <c r="V12" s="8"/>
      <c r="W12" s="24"/>
      <c r="X12" s="2"/>
      <c r="Y12" s="5"/>
      <c r="Z12" s="8"/>
      <c r="AA12" s="24" t="s">
        <v>204</v>
      </c>
      <c r="AB12" s="2"/>
      <c r="AC12" s="5"/>
      <c r="AD12" s="8"/>
      <c r="AE12" s="2"/>
      <c r="AF12" s="2"/>
      <c r="AG12" s="5"/>
      <c r="AH12" s="8"/>
      <c r="AI12" s="44">
        <f t="shared" si="2"/>
        <v>5</v>
      </c>
      <c r="AJ12" s="44">
        <f>SUMPRODUCT(--(SUBSTITUTE(SUBSTITUTE(SUBSTITUTE(SUBSTITUTE(SUBSTITUTE(SUBSTITUTE(SUBSTITUTE(UPPER(G12:AG12&amp;""),"⌢",""),"⌣",""),"⌵",""),"－",""),"-","")," ",""),"　","")="R"))+SUMPRODUCT(--(SUBSTITUTE(SUBSTITUTE(SUBSTITUTE(SUBSTITUTE(SUBSTITUTE(SUBSTITUTE(SUBSTITUTE(UPPER(G12:AG12&amp;""),"⌢",""),"⌣",""),"⌵",""),"－",""),"-","")," ",""),"　","")="HR"))*2</f>
        <v>2</v>
      </c>
      <c r="AK12" s="44">
        <f t="shared" si="4"/>
        <v>1</v>
      </c>
      <c r="AL12" s="44">
        <f>$A12</f>
        <v>1</v>
      </c>
      <c r="AM12" s="66"/>
      <c r="AO12" s="73"/>
      <c r="AP12" s="73"/>
      <c r="AQ12" s="52">
        <f>SUMIF($F$3:$F$20,AP12,$AI$3:$AI$20)+SUMIF($F$3:$F$20,AP12&amp;" DF",$AI$3:$AI$20)+SUMIF($F$3:$F$20,AP12&amp;"DF",$AI$3:$AI$20)</f>
        <v>0</v>
      </c>
      <c r="AR12" s="73">
        <f>SUMIF($F$3:$F$20,AP12,$AJ$3:$AJ$20)+SUMIF($F$3:$F$20,AP12&amp;" DF",$AJ$3:$AJ$20)+SUMIF($F$3:$F$20,AP12&amp;"DF",$AJ$3:$AJ$20)</f>
        <v>0</v>
      </c>
      <c r="AS12" s="73">
        <f>SUMIF($F$3:$F$20,AP12,$AK$3:$AK$20)+SUMIF($F$3:$F$20,AP12&amp;" DF",$AK$3:$AK$20)+SUMIF($F$3:$F$20,AP12&amp;"DF",$AK$3:$AK$20)</f>
        <v>0</v>
      </c>
      <c r="AT12" s="73">
        <f>SUMIF($F$3:$F$20,AP12,$AL$3:$AL$20)+SUMIF($F$3:$F$20,AP12&amp;" DF",$AL$3:$AL$20)+SUMIF($F$3:$F$20,AP12&amp;"DF",$AL$3:$AL$20)</f>
        <v>0</v>
      </c>
    </row>
    <row r="13" spans="1:54" ht="15" customHeight="1">
      <c r="A13" s="52">
        <f>IF($E13="",0,SUMPRODUCT(--(SUBSTITUTE(SUBSTITUTE(SUBSTITUTE(SUBSTITUTE(SUBSTITUTE(SUBSTITUTE(SUBSTITUTE(UPPER($G$23:$I$40&amp;""),"⌢",""),"⌣",""),"⌵",""),"－",""),"-","")," ",""),"　","")=UPPER($E13&amp;"")))+SUMPRODUCT(--(SUBSTITUTE(SUBSTITUTE(SUBSTITUTE(SUBSTITUTE(SUBSTITUTE(SUBSTITUTE(SUBSTITUTE(UPPER($G$23:$I$40&amp;""),"⌢",""),"⌣",""),"⌵",""),"－",""),"-","")," ",""),"　","")=UPPER($E13&amp;"")&amp;"DP"))*2+SUMPRODUCT(--(SUBSTITUTE(SUBSTITUTE(SUBSTITUTE(SUBSTITUTE(SUBSTITUTE(SUBSTITUTE(SUBSTITUTE(UPPER($G$23:$I$40&amp;""),"⌢",""),"⌣",""),"⌵",""),"－",""),"-","")," ",""),"　","")="DP"&amp;UPPER($E13&amp;"")))*2+SUMPRODUCT(--(SUBSTITUTE(SUBSTITUTE(SUBSTITUTE(SUBSTITUTE(SUBSTITUTE(SUBSTITUTE(SUBSTITUTE(UPPER($G$23:$I$40&amp;""),"⌢",""),"⌣",""),"⌵",""),"－",""),"-","")," ",""),"　","")=UPPER($E13&amp;"")&amp;"TP"))*3+SUMPRODUCT(--(SUBSTITUTE(SUBSTITUTE(SUBSTITUTE(SUBSTITUTE(SUBSTITUTE(SUBSTITUTE(SUBSTITUTE(UPPER($G$23:$I$40&amp;""),"⌢",""),"⌣",""),"⌵",""),"－",""),"-","")," ",""),"　","")="TP"&amp;UPPER($E13&amp;"")))*3+SUMPRODUCT(--(SUBSTITUTE(SUBSTITUTE(SUBSTITUTE(SUBSTITUTE(SUBSTITUTE(SUBSTITUTE(SUBSTITUTE(UPPER($K$23:$M$40&amp;""),"⌢",""),"⌣",""),"⌵",""),"－",""),"-","")," ",""),"　","")=UPPER($E13&amp;"")))+SUMPRODUCT(--(SUBSTITUTE(SUBSTITUTE(SUBSTITUTE(SUBSTITUTE(SUBSTITUTE(SUBSTITUTE(SUBSTITUTE(UPPER($K$23:$M$40&amp;""),"⌢",""),"⌣",""),"⌵",""),"－",""),"-","")," ",""),"　","")=UPPER($E13&amp;"")&amp;"DP"))*2+SUMPRODUCT(--(SUBSTITUTE(SUBSTITUTE(SUBSTITUTE(SUBSTITUTE(SUBSTITUTE(SUBSTITUTE(SUBSTITUTE(UPPER($K$23:$M$40&amp;""),"⌢",""),"⌣",""),"⌵",""),"－",""),"-","")," ",""),"　","")="DP"&amp;UPPER($E13&amp;"")))*2+SUMPRODUCT(--(SUBSTITUTE(SUBSTITUTE(SUBSTITUTE(SUBSTITUTE(SUBSTITUTE(SUBSTITUTE(SUBSTITUTE(UPPER($K$23:$M$40&amp;""),"⌢",""),"⌣",""),"⌵",""),"－",""),"-","")," ",""),"　","")=UPPER($E13&amp;"")&amp;"TP"))*3+SUMPRODUCT(--(SUBSTITUTE(SUBSTITUTE(SUBSTITUTE(SUBSTITUTE(SUBSTITUTE(SUBSTITUTE(SUBSTITUTE(UPPER($K$23:$M$40&amp;""),"⌢",""),"⌣",""),"⌵",""),"－",""),"-","")," ",""),"　","")="TP"&amp;UPPER($E13&amp;"")))*3+SUMPRODUCT(--(SUBSTITUTE(SUBSTITUTE(SUBSTITUTE(SUBSTITUTE(SUBSTITUTE(SUBSTITUTE(SUBSTITUTE(UPPER($O$23:$Q$40&amp;""),"⌢",""),"⌣",""),"⌵",""),"－",""),"-","")," ",""),"　","")=UPPER($E13&amp;"")))+SUMPRODUCT(--(SUBSTITUTE(SUBSTITUTE(SUBSTITUTE(SUBSTITUTE(SUBSTITUTE(SUBSTITUTE(SUBSTITUTE(UPPER($O$23:$Q$40&amp;""),"⌢",""),"⌣",""),"⌵",""),"－",""),"-","")," ",""),"　","")=UPPER($E13&amp;"")&amp;"DP"))*2+SUMPRODUCT(--(SUBSTITUTE(SUBSTITUTE(SUBSTITUTE(SUBSTITUTE(SUBSTITUTE(SUBSTITUTE(SUBSTITUTE(UPPER($O$23:$Q$40&amp;""),"⌢",""),"⌣",""),"⌵",""),"－",""),"-","")," ",""),"　","")="DP"&amp;UPPER($E13&amp;"")))*2+SUMPRODUCT(--(SUBSTITUTE(SUBSTITUTE(SUBSTITUTE(SUBSTITUTE(SUBSTITUTE(SUBSTITUTE(SUBSTITUTE(UPPER($O$23:$Q$40&amp;""),"⌢",""),"⌣",""),"⌵",""),"－",""),"-","")," ",""),"　","")=UPPER($E13&amp;"")&amp;"TP"))*3+SUMPRODUCT(--(SUBSTITUTE(SUBSTITUTE(SUBSTITUTE(SUBSTITUTE(SUBSTITUTE(SUBSTITUTE(SUBSTITUTE(UPPER($O$23:$Q$40&amp;""),"⌢",""),"⌣",""),"⌵",""),"－",""),"-","")," ",""),"　","")="TP"&amp;UPPER($E13&amp;"")))*3+SUMPRODUCT(--(SUBSTITUTE(SUBSTITUTE(SUBSTITUTE(SUBSTITUTE(SUBSTITUTE(SUBSTITUTE(SUBSTITUTE(UPPER($S$23:$U$40&amp;""),"⌢",""),"⌣",""),"⌵",""),"－",""),"-","")," ",""),"　","")=UPPER($E13&amp;"")))+SUMPRODUCT(--(SUBSTITUTE(SUBSTITUTE(SUBSTITUTE(SUBSTITUTE(SUBSTITUTE(SUBSTITUTE(SUBSTITUTE(UPPER($S$23:$U$40&amp;""),"⌢",""),"⌣",""),"⌵",""),"－",""),"-","")," ",""),"　","")=UPPER($E13&amp;"")&amp;"DP"))*2+SUMPRODUCT(--(SUBSTITUTE(SUBSTITUTE(SUBSTITUTE(SUBSTITUTE(SUBSTITUTE(SUBSTITUTE(SUBSTITUTE(UPPER($S$23:$U$40&amp;""),"⌢",""),"⌣",""),"⌵",""),"－",""),"-","")," ",""),"　","")="DP"&amp;UPPER($E13&amp;"")))*2+SUMPRODUCT(--(SUBSTITUTE(SUBSTITUTE(SUBSTITUTE(SUBSTITUTE(SUBSTITUTE(SUBSTITUTE(SUBSTITUTE(UPPER($S$23:$U$40&amp;""),"⌢",""),"⌣",""),"⌵",""),"－",""),"-","")," ",""),"　","")=UPPER($E13&amp;"")&amp;"TP"))*3+SUMPRODUCT(--(SUBSTITUTE(SUBSTITUTE(SUBSTITUTE(SUBSTITUTE(SUBSTITUTE(SUBSTITUTE(SUBSTITUTE(UPPER($S$23:$U$40&amp;""),"⌢",""),"⌣",""),"⌵",""),"－",""),"-","")," ",""),"　","")="TP"&amp;UPPER($E13&amp;"")))*3+SUMPRODUCT(--(SUBSTITUTE(SUBSTITUTE(SUBSTITUTE(SUBSTITUTE(SUBSTITUTE(SUBSTITUTE(SUBSTITUTE(UPPER($W$23:$Y$40&amp;""),"⌢",""),"⌣",""),"⌵",""),"－",""),"-","")," ",""),"　","")=UPPER($E13&amp;"")))+SUMPRODUCT(--(SUBSTITUTE(SUBSTITUTE(SUBSTITUTE(SUBSTITUTE(SUBSTITUTE(SUBSTITUTE(SUBSTITUTE(UPPER($W$23:$Y$40&amp;""),"⌢",""),"⌣",""),"⌵",""),"－",""),"-","")," ",""),"　","")=UPPER($E13&amp;"")&amp;"DP"))*2+SUMPRODUCT(--(SUBSTITUTE(SUBSTITUTE(SUBSTITUTE(SUBSTITUTE(SUBSTITUTE(SUBSTITUTE(SUBSTITUTE(UPPER($W$23:$Y$40&amp;""),"⌢",""),"⌣",""),"⌵",""),"－",""),"-","")," ",""),"　","")="DP"&amp;UPPER($E13&amp;"")))*2+SUMPRODUCT(--(SUBSTITUTE(SUBSTITUTE(SUBSTITUTE(SUBSTITUTE(SUBSTITUTE(SUBSTITUTE(SUBSTITUTE(UPPER($W$23:$Y$40&amp;""),"⌢",""),"⌣",""),"⌵",""),"－",""),"-","")," ",""),"　","")=UPPER($E13&amp;"")&amp;"TP"))*3+SUMPRODUCT(--(SUBSTITUTE(SUBSTITUTE(SUBSTITUTE(SUBSTITUTE(SUBSTITUTE(SUBSTITUTE(SUBSTITUTE(UPPER($W$23:$Y$40&amp;""),"⌢",""),"⌣",""),"⌵",""),"－",""),"-","")," ",""),"　","")="TP"&amp;UPPER($E13&amp;"")))*3+SUMPRODUCT(--(SUBSTITUTE(SUBSTITUTE(SUBSTITUTE(SUBSTITUTE(SUBSTITUTE(SUBSTITUTE(SUBSTITUTE(UPPER($AA$23:$AC$40&amp;""),"⌢",""),"⌣",""),"⌵",""),"－",""),"-","")," ",""),"　","")=UPPER($E13&amp;"")))+SUMPRODUCT(--(SUBSTITUTE(SUBSTITUTE(SUBSTITUTE(SUBSTITUTE(SUBSTITUTE(SUBSTITUTE(SUBSTITUTE(UPPER($AA$23:$AC$40&amp;""),"⌢",""),"⌣",""),"⌵",""),"－",""),"-","")," ",""),"　","")=UPPER($E13&amp;"")&amp;"DP"))*2+SUMPRODUCT(--(SUBSTITUTE(SUBSTITUTE(SUBSTITUTE(SUBSTITUTE(SUBSTITUTE(SUBSTITUTE(SUBSTITUTE(UPPER($AA$23:$AC$40&amp;""),"⌢",""),"⌣",""),"⌵",""),"－",""),"-","")," ",""),"　","")="DP"&amp;UPPER($E13&amp;"")))*2+SUMPRODUCT(--(SUBSTITUTE(SUBSTITUTE(SUBSTITUTE(SUBSTITUTE(SUBSTITUTE(SUBSTITUTE(SUBSTITUTE(UPPER($AA$23:$AC$40&amp;""),"⌢",""),"⌣",""),"⌵",""),"－",""),"-","")," ",""),"　","")=UPPER($E13&amp;"")&amp;"TP"))*3+SUMPRODUCT(--(SUBSTITUTE(SUBSTITUTE(SUBSTITUTE(SUBSTITUTE(SUBSTITUTE(SUBSTITUTE(SUBSTITUTE(UPPER($AA$23:$AC$40&amp;""),"⌢",""),"⌣",""),"⌵",""),"－",""),"-","")," ",""),"　","")="TP"&amp;UPPER($E13&amp;"")))*3+SUMPRODUCT(--(SUBSTITUTE(SUBSTITUTE(SUBSTITUTE(SUBSTITUTE(SUBSTITUTE(SUBSTITUTE(SUBSTITUTE(UPPER($AE$23:$AG$40&amp;""),"⌢",""),"⌣",""),"⌵",""),"－",""),"-","")," ",""),"　","")=UPPER($E13&amp;"")))+SUMPRODUCT(--(SUBSTITUTE(SUBSTITUTE(SUBSTITUTE(SUBSTITUTE(SUBSTITUTE(SUBSTITUTE(SUBSTITUTE(UPPER($AE$23:$AG$40&amp;""),"⌢",""),"⌣",""),"⌵",""),"－",""),"-","")," ",""),"　","")=UPPER($E13&amp;"")&amp;"DP"))*2+SUMPRODUCT(--(SUBSTITUTE(SUBSTITUTE(SUBSTITUTE(SUBSTITUTE(SUBSTITUTE(SUBSTITUTE(SUBSTITUTE(UPPER($AE$23:$AG$40&amp;""),"⌢",""),"⌣",""),"⌵",""),"－",""),"-","")," ",""),"　","")="DP"&amp;UPPER($E13&amp;"")))*2+SUMPRODUCT(--(SUBSTITUTE(SUBSTITUTE(SUBSTITUTE(SUBSTITUTE(SUBSTITUTE(SUBSTITUTE(SUBSTITUTE(UPPER($AE$23:$AG$40&amp;""),"⌢",""),"⌣",""),"⌵",""),"－",""),"-","")," ",""),"　","")=UPPER($E13&amp;"")&amp;"TP"))*3+SUMPRODUCT(--(SUBSTITUTE(SUBSTITUTE(SUBSTITUTE(SUBSTITUTE(SUBSTITUTE(SUBSTITUTE(SUBSTITUTE(UPPER($AE$23:$AG$40&amp;""),"⌢",""),"⌣",""),"⌵",""),"－",""),"-","")," ",""),"　","")="TP"&amp;UPPER($E13&amp;"")))*3)</f>
        <v>0</v>
      </c>
      <c r="B13" s="52"/>
      <c r="C13" s="58"/>
      <c r="D13" s="275"/>
      <c r="E13" s="61"/>
      <c r="F13" s="49"/>
      <c r="G13" s="22"/>
      <c r="H13" s="3"/>
      <c r="I13" s="6"/>
      <c r="J13" s="8"/>
      <c r="K13" s="22"/>
      <c r="L13" s="3"/>
      <c r="M13" s="6"/>
      <c r="N13" s="8"/>
      <c r="O13" s="22"/>
      <c r="P13" s="3"/>
      <c r="Q13" s="6"/>
      <c r="R13" s="8"/>
      <c r="S13" s="22"/>
      <c r="T13" s="3"/>
      <c r="U13" s="6"/>
      <c r="V13" s="8"/>
      <c r="W13" s="22"/>
      <c r="X13" s="3"/>
      <c r="Y13" s="6"/>
      <c r="Z13" s="8"/>
      <c r="AA13" s="22"/>
      <c r="AB13" s="3"/>
      <c r="AC13" s="6"/>
      <c r="AD13" s="8"/>
      <c r="AE13" s="3"/>
      <c r="AF13" s="3"/>
      <c r="AG13" s="6"/>
      <c r="AH13" s="8"/>
      <c r="AI13" s="44">
        <f t="shared" si="2"/>
        <v>0</v>
      </c>
      <c r="AJ13" s="44">
        <f>SUMPRODUCT(--(SUBSTITUTE(SUBSTITUTE(SUBSTITUTE(SUBSTITUTE(SUBSTITUTE(SUBSTITUTE(SUBSTITUTE(UPPER(G13:AG13&amp;""),"⌢",""),"⌣",""),"⌵",""),"－",""),"-","")," ",""),"　","")="R"))+SUMPRODUCT(--(SUBSTITUTE(SUBSTITUTE(SUBSTITUTE(SUBSTITUTE(SUBSTITUTE(SUBSTITUTE(SUBSTITUTE(UPPER(G13:AG13&amp;""),"⌢",""),"⌣",""),"⌵",""),"－",""),"-","")," ",""),"　","")="HR"))*2</f>
        <v>0</v>
      </c>
      <c r="AK13" s="44">
        <f t="shared" si="4"/>
        <v>0</v>
      </c>
      <c r="AL13" s="44">
        <f>$A13</f>
        <v>0</v>
      </c>
      <c r="AM13" s="68"/>
      <c r="AO13" s="73"/>
      <c r="AP13" s="73"/>
      <c r="AQ13" s="52">
        <f>SUMIF($F$3:$F$20,AP13,$AI$3:$AI$20)+SUMIF($F$3:$F$20,AP13&amp;" DF",$AI$3:$AI$20)+SUMIF($F$3:$F$20,AP13&amp;"DF",$AI$3:$AI$20)</f>
        <v>0</v>
      </c>
      <c r="AR13" s="73">
        <f>SUMIF($F$3:$F$20,AP13,$AJ$3:$AJ$20)+SUMIF($F$3:$F$20,AP13&amp;" DF",$AJ$3:$AJ$20)+SUMIF($F$3:$F$20,AP13&amp;"DF",$AJ$3:$AJ$20)</f>
        <v>0</v>
      </c>
      <c r="AS13" s="73">
        <f>SUMIF($F$3:$F$20,AP13,$AK$3:$AK$20)+SUMIF($F$3:$F$20,AP13&amp;" DF",$AK$3:$AK$20)+SUMIF($F$3:$F$20,AP13&amp;"DF",$AK$3:$AK$20)</f>
        <v>0</v>
      </c>
      <c r="AT13" s="73">
        <f>SUMIF($F$3:$F$20,AP13,$AL$3:$AL$20)+SUMIF($F$3:$F$20,AP13&amp;" DF",$AL$3:$AL$20)+SUMIF($F$3:$F$20,AP13&amp;"DF",$AL$3:$AL$20)</f>
        <v>0</v>
      </c>
    </row>
    <row r="14" spans="1:54" ht="15" customHeight="1">
      <c r="A14" s="52">
        <f>IF($E14="",0,SUMPRODUCT(--(SUBSTITUTE(SUBSTITUTE(SUBSTITUTE(SUBSTITUTE(SUBSTITUTE(SUBSTITUTE(SUBSTITUTE(UPPER($G$23:$I$40&amp;""),"⌢",""),"⌣",""),"⌵",""),"－",""),"-","")," ",""),"　","")=UPPER($E14&amp;"")))+SUMPRODUCT(--(SUBSTITUTE(SUBSTITUTE(SUBSTITUTE(SUBSTITUTE(SUBSTITUTE(SUBSTITUTE(SUBSTITUTE(UPPER($G$23:$I$40&amp;""),"⌢",""),"⌣",""),"⌵",""),"－",""),"-","")," ",""),"　","")=UPPER($E14&amp;"")&amp;"DP"))*2+SUMPRODUCT(--(SUBSTITUTE(SUBSTITUTE(SUBSTITUTE(SUBSTITUTE(SUBSTITUTE(SUBSTITUTE(SUBSTITUTE(UPPER($G$23:$I$40&amp;""),"⌢",""),"⌣",""),"⌵",""),"－",""),"-","")," ",""),"　","")="DP"&amp;UPPER($E14&amp;"")))*2+SUMPRODUCT(--(SUBSTITUTE(SUBSTITUTE(SUBSTITUTE(SUBSTITUTE(SUBSTITUTE(SUBSTITUTE(SUBSTITUTE(UPPER($G$23:$I$40&amp;""),"⌢",""),"⌣",""),"⌵",""),"－",""),"-","")," ",""),"　","")=UPPER($E14&amp;"")&amp;"TP"))*3+SUMPRODUCT(--(SUBSTITUTE(SUBSTITUTE(SUBSTITUTE(SUBSTITUTE(SUBSTITUTE(SUBSTITUTE(SUBSTITUTE(UPPER($G$23:$I$40&amp;""),"⌢",""),"⌣",""),"⌵",""),"－",""),"-","")," ",""),"　","")="TP"&amp;UPPER($E14&amp;"")))*3+SUMPRODUCT(--(SUBSTITUTE(SUBSTITUTE(SUBSTITUTE(SUBSTITUTE(SUBSTITUTE(SUBSTITUTE(SUBSTITUTE(UPPER($K$23:$M$40&amp;""),"⌢",""),"⌣",""),"⌵",""),"－",""),"-","")," ",""),"　","")=UPPER($E14&amp;"")))+SUMPRODUCT(--(SUBSTITUTE(SUBSTITUTE(SUBSTITUTE(SUBSTITUTE(SUBSTITUTE(SUBSTITUTE(SUBSTITUTE(UPPER($K$23:$M$40&amp;""),"⌢",""),"⌣",""),"⌵",""),"－",""),"-","")," ",""),"　","")=UPPER($E14&amp;"")&amp;"DP"))*2+SUMPRODUCT(--(SUBSTITUTE(SUBSTITUTE(SUBSTITUTE(SUBSTITUTE(SUBSTITUTE(SUBSTITUTE(SUBSTITUTE(UPPER($K$23:$M$40&amp;""),"⌢",""),"⌣",""),"⌵",""),"－",""),"-","")," ",""),"　","")="DP"&amp;UPPER($E14&amp;"")))*2+SUMPRODUCT(--(SUBSTITUTE(SUBSTITUTE(SUBSTITUTE(SUBSTITUTE(SUBSTITUTE(SUBSTITUTE(SUBSTITUTE(UPPER($K$23:$M$40&amp;""),"⌢",""),"⌣",""),"⌵",""),"－",""),"-","")," ",""),"　","")=UPPER($E14&amp;"")&amp;"TP"))*3+SUMPRODUCT(--(SUBSTITUTE(SUBSTITUTE(SUBSTITUTE(SUBSTITUTE(SUBSTITUTE(SUBSTITUTE(SUBSTITUTE(UPPER($K$23:$M$40&amp;""),"⌢",""),"⌣",""),"⌵",""),"－",""),"-","")," ",""),"　","")="TP"&amp;UPPER($E14&amp;"")))*3+SUMPRODUCT(--(SUBSTITUTE(SUBSTITUTE(SUBSTITUTE(SUBSTITUTE(SUBSTITUTE(SUBSTITUTE(SUBSTITUTE(UPPER($O$23:$Q$40&amp;""),"⌢",""),"⌣",""),"⌵",""),"－",""),"-","")," ",""),"　","")=UPPER($E14&amp;"")))+SUMPRODUCT(--(SUBSTITUTE(SUBSTITUTE(SUBSTITUTE(SUBSTITUTE(SUBSTITUTE(SUBSTITUTE(SUBSTITUTE(UPPER($O$23:$Q$40&amp;""),"⌢",""),"⌣",""),"⌵",""),"－",""),"-","")," ",""),"　","")=UPPER($E14&amp;"")&amp;"DP"))*2+SUMPRODUCT(--(SUBSTITUTE(SUBSTITUTE(SUBSTITUTE(SUBSTITUTE(SUBSTITUTE(SUBSTITUTE(SUBSTITUTE(UPPER($O$23:$Q$40&amp;""),"⌢",""),"⌣",""),"⌵",""),"－",""),"-","")," ",""),"　","")="DP"&amp;UPPER($E14&amp;"")))*2+SUMPRODUCT(--(SUBSTITUTE(SUBSTITUTE(SUBSTITUTE(SUBSTITUTE(SUBSTITUTE(SUBSTITUTE(SUBSTITUTE(UPPER($O$23:$Q$40&amp;""),"⌢",""),"⌣",""),"⌵",""),"－",""),"-","")," ",""),"　","")=UPPER($E14&amp;"")&amp;"TP"))*3+SUMPRODUCT(--(SUBSTITUTE(SUBSTITUTE(SUBSTITUTE(SUBSTITUTE(SUBSTITUTE(SUBSTITUTE(SUBSTITUTE(UPPER($O$23:$Q$40&amp;""),"⌢",""),"⌣",""),"⌵",""),"－",""),"-","")," ",""),"　","")="TP"&amp;UPPER($E14&amp;"")))*3+SUMPRODUCT(--(SUBSTITUTE(SUBSTITUTE(SUBSTITUTE(SUBSTITUTE(SUBSTITUTE(SUBSTITUTE(SUBSTITUTE(UPPER($S$23:$U$40&amp;""),"⌢",""),"⌣",""),"⌵",""),"－",""),"-","")," ",""),"　","")=UPPER($E14&amp;"")))+SUMPRODUCT(--(SUBSTITUTE(SUBSTITUTE(SUBSTITUTE(SUBSTITUTE(SUBSTITUTE(SUBSTITUTE(SUBSTITUTE(UPPER($S$23:$U$40&amp;""),"⌢",""),"⌣",""),"⌵",""),"－",""),"-","")," ",""),"　","")=UPPER($E14&amp;"")&amp;"DP"))*2+SUMPRODUCT(--(SUBSTITUTE(SUBSTITUTE(SUBSTITUTE(SUBSTITUTE(SUBSTITUTE(SUBSTITUTE(SUBSTITUTE(UPPER($S$23:$U$40&amp;""),"⌢",""),"⌣",""),"⌵",""),"－",""),"-","")," ",""),"　","")="DP"&amp;UPPER($E14&amp;"")))*2+SUMPRODUCT(--(SUBSTITUTE(SUBSTITUTE(SUBSTITUTE(SUBSTITUTE(SUBSTITUTE(SUBSTITUTE(SUBSTITUTE(UPPER($S$23:$U$40&amp;""),"⌢",""),"⌣",""),"⌵",""),"－",""),"-","")," ",""),"　","")=UPPER($E14&amp;"")&amp;"TP"))*3+SUMPRODUCT(--(SUBSTITUTE(SUBSTITUTE(SUBSTITUTE(SUBSTITUTE(SUBSTITUTE(SUBSTITUTE(SUBSTITUTE(UPPER($S$23:$U$40&amp;""),"⌢",""),"⌣",""),"⌵",""),"－",""),"-","")," ",""),"　","")="TP"&amp;UPPER($E14&amp;"")))*3+SUMPRODUCT(--(SUBSTITUTE(SUBSTITUTE(SUBSTITUTE(SUBSTITUTE(SUBSTITUTE(SUBSTITUTE(SUBSTITUTE(UPPER($W$23:$Y$40&amp;""),"⌢",""),"⌣",""),"⌵",""),"－",""),"-","")," ",""),"　","")=UPPER($E14&amp;"")))+SUMPRODUCT(--(SUBSTITUTE(SUBSTITUTE(SUBSTITUTE(SUBSTITUTE(SUBSTITUTE(SUBSTITUTE(SUBSTITUTE(UPPER($W$23:$Y$40&amp;""),"⌢",""),"⌣",""),"⌵",""),"－",""),"-","")," ",""),"　","")=UPPER($E14&amp;"")&amp;"DP"))*2+SUMPRODUCT(--(SUBSTITUTE(SUBSTITUTE(SUBSTITUTE(SUBSTITUTE(SUBSTITUTE(SUBSTITUTE(SUBSTITUTE(UPPER($W$23:$Y$40&amp;""),"⌢",""),"⌣",""),"⌵",""),"－",""),"-","")," ",""),"　","")="DP"&amp;UPPER($E14&amp;"")))*2+SUMPRODUCT(--(SUBSTITUTE(SUBSTITUTE(SUBSTITUTE(SUBSTITUTE(SUBSTITUTE(SUBSTITUTE(SUBSTITUTE(UPPER($W$23:$Y$40&amp;""),"⌢",""),"⌣",""),"⌵",""),"－",""),"-","")," ",""),"　","")=UPPER($E14&amp;"")&amp;"TP"))*3+SUMPRODUCT(--(SUBSTITUTE(SUBSTITUTE(SUBSTITUTE(SUBSTITUTE(SUBSTITUTE(SUBSTITUTE(SUBSTITUTE(UPPER($W$23:$Y$40&amp;""),"⌢",""),"⌣",""),"⌵",""),"－",""),"-","")," ",""),"　","")="TP"&amp;UPPER($E14&amp;"")))*3+SUMPRODUCT(--(SUBSTITUTE(SUBSTITUTE(SUBSTITUTE(SUBSTITUTE(SUBSTITUTE(SUBSTITUTE(SUBSTITUTE(UPPER($AA$23:$AC$40&amp;""),"⌢",""),"⌣",""),"⌵",""),"－",""),"-","")," ",""),"　","")=UPPER($E14&amp;"")))+SUMPRODUCT(--(SUBSTITUTE(SUBSTITUTE(SUBSTITUTE(SUBSTITUTE(SUBSTITUTE(SUBSTITUTE(SUBSTITUTE(UPPER($AA$23:$AC$40&amp;""),"⌢",""),"⌣",""),"⌵",""),"－",""),"-","")," ",""),"　","")=UPPER($E14&amp;"")&amp;"DP"))*2+SUMPRODUCT(--(SUBSTITUTE(SUBSTITUTE(SUBSTITUTE(SUBSTITUTE(SUBSTITUTE(SUBSTITUTE(SUBSTITUTE(UPPER($AA$23:$AC$40&amp;""),"⌢",""),"⌣",""),"⌵",""),"－",""),"-","")," ",""),"　","")="DP"&amp;UPPER($E14&amp;"")))*2+SUMPRODUCT(--(SUBSTITUTE(SUBSTITUTE(SUBSTITUTE(SUBSTITUTE(SUBSTITUTE(SUBSTITUTE(SUBSTITUTE(UPPER($AA$23:$AC$40&amp;""),"⌢",""),"⌣",""),"⌵",""),"－",""),"-","")," ",""),"　","")=UPPER($E14&amp;"")&amp;"TP"))*3+SUMPRODUCT(--(SUBSTITUTE(SUBSTITUTE(SUBSTITUTE(SUBSTITUTE(SUBSTITUTE(SUBSTITUTE(SUBSTITUTE(UPPER($AA$23:$AC$40&amp;""),"⌢",""),"⌣",""),"⌵",""),"－",""),"-","")," ",""),"　","")="TP"&amp;UPPER($E14&amp;"")))*3+SUMPRODUCT(--(SUBSTITUTE(SUBSTITUTE(SUBSTITUTE(SUBSTITUTE(SUBSTITUTE(SUBSTITUTE(SUBSTITUTE(UPPER($AE$23:$AG$40&amp;""),"⌢",""),"⌣",""),"⌵",""),"－",""),"-","")," ",""),"　","")=UPPER($E14&amp;"")))+SUMPRODUCT(--(SUBSTITUTE(SUBSTITUTE(SUBSTITUTE(SUBSTITUTE(SUBSTITUTE(SUBSTITUTE(SUBSTITUTE(UPPER($AE$23:$AG$40&amp;""),"⌢",""),"⌣",""),"⌵",""),"－",""),"-","")," ",""),"　","")=UPPER($E14&amp;"")&amp;"DP"))*2+SUMPRODUCT(--(SUBSTITUTE(SUBSTITUTE(SUBSTITUTE(SUBSTITUTE(SUBSTITUTE(SUBSTITUTE(SUBSTITUTE(UPPER($AE$23:$AG$40&amp;""),"⌢",""),"⌣",""),"⌵",""),"－",""),"-","")," ",""),"　","")="DP"&amp;UPPER($E14&amp;"")))*2+SUMPRODUCT(--(SUBSTITUTE(SUBSTITUTE(SUBSTITUTE(SUBSTITUTE(SUBSTITUTE(SUBSTITUTE(SUBSTITUTE(UPPER($AE$23:$AG$40&amp;""),"⌢",""),"⌣",""),"⌵",""),"－",""),"-","")," ",""),"　","")=UPPER($E14&amp;"")&amp;"TP"))*3+SUMPRODUCT(--(SUBSTITUTE(SUBSTITUTE(SUBSTITUTE(SUBSTITUTE(SUBSTITUTE(SUBSTITUTE(SUBSTITUTE(UPPER($AE$23:$AG$40&amp;""),"⌢",""),"⌣",""),"⌵",""),"－",""),"-","")," ",""),"　","")="TP"&amp;UPPER($E14&amp;"")))*3)</f>
        <v>0</v>
      </c>
      <c r="B14" s="52"/>
      <c r="C14" s="58"/>
      <c r="D14" s="276"/>
      <c r="E14" s="61"/>
      <c r="F14" s="49"/>
      <c r="G14" s="23"/>
      <c r="H14" s="4"/>
      <c r="I14" s="7"/>
      <c r="J14" s="8"/>
      <c r="K14" s="23"/>
      <c r="L14" s="4"/>
      <c r="M14" s="7"/>
      <c r="N14" s="8"/>
      <c r="O14" s="23"/>
      <c r="P14" s="4"/>
      <c r="Q14" s="7"/>
      <c r="R14" s="8"/>
      <c r="S14" s="23"/>
      <c r="T14" s="4"/>
      <c r="U14" s="7"/>
      <c r="V14" s="8"/>
      <c r="W14" s="23"/>
      <c r="X14" s="4"/>
      <c r="Y14" s="7"/>
      <c r="Z14" s="8"/>
      <c r="AA14" s="23"/>
      <c r="AB14" s="4"/>
      <c r="AC14" s="7"/>
      <c r="AD14" s="8"/>
      <c r="AE14" s="4"/>
      <c r="AF14" s="4"/>
      <c r="AG14" s="7"/>
      <c r="AH14" s="8"/>
      <c r="AI14" s="44">
        <f t="shared" si="2"/>
        <v>0</v>
      </c>
      <c r="AJ14" s="44">
        <f>SUMPRODUCT(--(SUBSTITUTE(SUBSTITUTE(SUBSTITUTE(SUBSTITUTE(SUBSTITUTE(SUBSTITUTE(SUBSTITUTE(UPPER(G14:AG14&amp;""),"⌢",""),"⌣",""),"⌵",""),"－",""),"-","")," ",""),"　","")="R"))+SUMPRODUCT(--(SUBSTITUTE(SUBSTITUTE(SUBSTITUTE(SUBSTITUTE(SUBSTITUTE(SUBSTITUTE(SUBSTITUTE(UPPER(G14:AG14&amp;""),"⌢",""),"⌣",""),"⌵",""),"－",""),"-","")," ",""),"　","")="HR"))*2</f>
        <v>0</v>
      </c>
      <c r="AK14" s="44">
        <f t="shared" si="4"/>
        <v>0</v>
      </c>
      <c r="AL14" s="44">
        <f>$A14</f>
        <v>0</v>
      </c>
      <c r="AM14" s="68" t="s">
        <v>11</v>
      </c>
      <c r="AO14" s="73"/>
      <c r="AP14" s="73"/>
      <c r="AQ14" s="73"/>
      <c r="AR14" s="73"/>
      <c r="AS14" s="73"/>
      <c r="AT14" s="73"/>
    </row>
    <row r="15" spans="1:54" ht="15" customHeight="1">
      <c r="A15" s="52">
        <f>IF($E15="",0,SUMPRODUCT(--(SUBSTITUTE(SUBSTITUTE(SUBSTITUTE(SUBSTITUTE(SUBSTITUTE(SUBSTITUTE(SUBSTITUTE(UPPER($G$23:$I$40&amp;""),"⌢",""),"⌣",""),"⌵",""),"－",""),"-","")," ",""),"　","")=UPPER($E15&amp;"")))+SUMPRODUCT(--(SUBSTITUTE(SUBSTITUTE(SUBSTITUTE(SUBSTITUTE(SUBSTITUTE(SUBSTITUTE(SUBSTITUTE(UPPER($G$23:$I$40&amp;""),"⌢",""),"⌣",""),"⌵",""),"－",""),"-","")," ",""),"　","")=UPPER($E15&amp;"")&amp;"DP"))*2+SUMPRODUCT(--(SUBSTITUTE(SUBSTITUTE(SUBSTITUTE(SUBSTITUTE(SUBSTITUTE(SUBSTITUTE(SUBSTITUTE(UPPER($G$23:$I$40&amp;""),"⌢",""),"⌣",""),"⌵",""),"－",""),"-","")," ",""),"　","")="DP"&amp;UPPER($E15&amp;"")))*2+SUMPRODUCT(--(SUBSTITUTE(SUBSTITUTE(SUBSTITUTE(SUBSTITUTE(SUBSTITUTE(SUBSTITUTE(SUBSTITUTE(UPPER($G$23:$I$40&amp;""),"⌢",""),"⌣",""),"⌵",""),"－",""),"-","")," ",""),"　","")=UPPER($E15&amp;"")&amp;"TP"))*3+SUMPRODUCT(--(SUBSTITUTE(SUBSTITUTE(SUBSTITUTE(SUBSTITUTE(SUBSTITUTE(SUBSTITUTE(SUBSTITUTE(UPPER($G$23:$I$40&amp;""),"⌢",""),"⌣",""),"⌵",""),"－",""),"-","")," ",""),"　","")="TP"&amp;UPPER($E15&amp;"")))*3+SUMPRODUCT(--(SUBSTITUTE(SUBSTITUTE(SUBSTITUTE(SUBSTITUTE(SUBSTITUTE(SUBSTITUTE(SUBSTITUTE(UPPER($K$23:$M$40&amp;""),"⌢",""),"⌣",""),"⌵",""),"－",""),"-","")," ",""),"　","")=UPPER($E15&amp;"")))+SUMPRODUCT(--(SUBSTITUTE(SUBSTITUTE(SUBSTITUTE(SUBSTITUTE(SUBSTITUTE(SUBSTITUTE(SUBSTITUTE(UPPER($K$23:$M$40&amp;""),"⌢",""),"⌣",""),"⌵",""),"－",""),"-","")," ",""),"　","")=UPPER($E15&amp;"")&amp;"DP"))*2+SUMPRODUCT(--(SUBSTITUTE(SUBSTITUTE(SUBSTITUTE(SUBSTITUTE(SUBSTITUTE(SUBSTITUTE(SUBSTITUTE(UPPER($K$23:$M$40&amp;""),"⌢",""),"⌣",""),"⌵",""),"－",""),"-","")," ",""),"　","")="DP"&amp;UPPER($E15&amp;"")))*2+SUMPRODUCT(--(SUBSTITUTE(SUBSTITUTE(SUBSTITUTE(SUBSTITUTE(SUBSTITUTE(SUBSTITUTE(SUBSTITUTE(UPPER($K$23:$M$40&amp;""),"⌢",""),"⌣",""),"⌵",""),"－",""),"-","")," ",""),"　","")=UPPER($E15&amp;"")&amp;"TP"))*3+SUMPRODUCT(--(SUBSTITUTE(SUBSTITUTE(SUBSTITUTE(SUBSTITUTE(SUBSTITUTE(SUBSTITUTE(SUBSTITUTE(UPPER($K$23:$M$40&amp;""),"⌢",""),"⌣",""),"⌵",""),"－",""),"-","")," ",""),"　","")="TP"&amp;UPPER($E15&amp;"")))*3+SUMPRODUCT(--(SUBSTITUTE(SUBSTITUTE(SUBSTITUTE(SUBSTITUTE(SUBSTITUTE(SUBSTITUTE(SUBSTITUTE(UPPER($O$23:$Q$40&amp;""),"⌢",""),"⌣",""),"⌵",""),"－",""),"-","")," ",""),"　","")=UPPER($E15&amp;"")))+SUMPRODUCT(--(SUBSTITUTE(SUBSTITUTE(SUBSTITUTE(SUBSTITUTE(SUBSTITUTE(SUBSTITUTE(SUBSTITUTE(UPPER($O$23:$Q$40&amp;""),"⌢",""),"⌣",""),"⌵",""),"－",""),"-","")," ",""),"　","")=UPPER($E15&amp;"")&amp;"DP"))*2+SUMPRODUCT(--(SUBSTITUTE(SUBSTITUTE(SUBSTITUTE(SUBSTITUTE(SUBSTITUTE(SUBSTITUTE(SUBSTITUTE(UPPER($O$23:$Q$40&amp;""),"⌢",""),"⌣",""),"⌵",""),"－",""),"-","")," ",""),"　","")="DP"&amp;UPPER($E15&amp;"")))*2+SUMPRODUCT(--(SUBSTITUTE(SUBSTITUTE(SUBSTITUTE(SUBSTITUTE(SUBSTITUTE(SUBSTITUTE(SUBSTITUTE(UPPER($O$23:$Q$40&amp;""),"⌢",""),"⌣",""),"⌵",""),"－",""),"-","")," ",""),"　","")=UPPER($E15&amp;"")&amp;"TP"))*3+SUMPRODUCT(--(SUBSTITUTE(SUBSTITUTE(SUBSTITUTE(SUBSTITUTE(SUBSTITUTE(SUBSTITUTE(SUBSTITUTE(UPPER($O$23:$Q$40&amp;""),"⌢",""),"⌣",""),"⌵",""),"－",""),"-","")," ",""),"　","")="TP"&amp;UPPER($E15&amp;"")))*3+SUMPRODUCT(--(SUBSTITUTE(SUBSTITUTE(SUBSTITUTE(SUBSTITUTE(SUBSTITUTE(SUBSTITUTE(SUBSTITUTE(UPPER($S$23:$U$40&amp;""),"⌢",""),"⌣",""),"⌵",""),"－",""),"-","")," ",""),"　","")=UPPER($E15&amp;"")))+SUMPRODUCT(--(SUBSTITUTE(SUBSTITUTE(SUBSTITUTE(SUBSTITUTE(SUBSTITUTE(SUBSTITUTE(SUBSTITUTE(UPPER($S$23:$U$40&amp;""),"⌢",""),"⌣",""),"⌵",""),"－",""),"-","")," ",""),"　","")=UPPER($E15&amp;"")&amp;"DP"))*2+SUMPRODUCT(--(SUBSTITUTE(SUBSTITUTE(SUBSTITUTE(SUBSTITUTE(SUBSTITUTE(SUBSTITUTE(SUBSTITUTE(UPPER($S$23:$U$40&amp;""),"⌢",""),"⌣",""),"⌵",""),"－",""),"-","")," ",""),"　","")="DP"&amp;UPPER($E15&amp;"")))*2+SUMPRODUCT(--(SUBSTITUTE(SUBSTITUTE(SUBSTITUTE(SUBSTITUTE(SUBSTITUTE(SUBSTITUTE(SUBSTITUTE(UPPER($S$23:$U$40&amp;""),"⌢",""),"⌣",""),"⌵",""),"－",""),"-","")," ",""),"　","")=UPPER($E15&amp;"")&amp;"TP"))*3+SUMPRODUCT(--(SUBSTITUTE(SUBSTITUTE(SUBSTITUTE(SUBSTITUTE(SUBSTITUTE(SUBSTITUTE(SUBSTITUTE(UPPER($S$23:$U$40&amp;""),"⌢",""),"⌣",""),"⌵",""),"－",""),"-","")," ",""),"　","")="TP"&amp;UPPER($E15&amp;"")))*3+SUMPRODUCT(--(SUBSTITUTE(SUBSTITUTE(SUBSTITUTE(SUBSTITUTE(SUBSTITUTE(SUBSTITUTE(SUBSTITUTE(UPPER($W$23:$Y$40&amp;""),"⌢",""),"⌣",""),"⌵",""),"－",""),"-","")," ",""),"　","")=UPPER($E15&amp;"")))+SUMPRODUCT(--(SUBSTITUTE(SUBSTITUTE(SUBSTITUTE(SUBSTITUTE(SUBSTITUTE(SUBSTITUTE(SUBSTITUTE(UPPER($W$23:$Y$40&amp;""),"⌢",""),"⌣",""),"⌵",""),"－",""),"-","")," ",""),"　","")=UPPER($E15&amp;"")&amp;"DP"))*2+SUMPRODUCT(--(SUBSTITUTE(SUBSTITUTE(SUBSTITUTE(SUBSTITUTE(SUBSTITUTE(SUBSTITUTE(SUBSTITUTE(UPPER($W$23:$Y$40&amp;""),"⌢",""),"⌣",""),"⌵",""),"－",""),"-","")," ",""),"　","")="DP"&amp;UPPER($E15&amp;"")))*2+SUMPRODUCT(--(SUBSTITUTE(SUBSTITUTE(SUBSTITUTE(SUBSTITUTE(SUBSTITUTE(SUBSTITUTE(SUBSTITUTE(UPPER($W$23:$Y$40&amp;""),"⌢",""),"⌣",""),"⌵",""),"－",""),"-","")," ",""),"　","")=UPPER($E15&amp;"")&amp;"TP"))*3+SUMPRODUCT(--(SUBSTITUTE(SUBSTITUTE(SUBSTITUTE(SUBSTITUTE(SUBSTITUTE(SUBSTITUTE(SUBSTITUTE(UPPER($W$23:$Y$40&amp;""),"⌢",""),"⌣",""),"⌵",""),"－",""),"-","")," ",""),"　","")="TP"&amp;UPPER($E15&amp;"")))*3+SUMPRODUCT(--(SUBSTITUTE(SUBSTITUTE(SUBSTITUTE(SUBSTITUTE(SUBSTITUTE(SUBSTITUTE(SUBSTITUTE(UPPER($AA$23:$AC$40&amp;""),"⌢",""),"⌣",""),"⌵",""),"－",""),"-","")," ",""),"　","")=UPPER($E15&amp;"")))+SUMPRODUCT(--(SUBSTITUTE(SUBSTITUTE(SUBSTITUTE(SUBSTITUTE(SUBSTITUTE(SUBSTITUTE(SUBSTITUTE(UPPER($AA$23:$AC$40&amp;""),"⌢",""),"⌣",""),"⌵",""),"－",""),"-","")," ",""),"　","")=UPPER($E15&amp;"")&amp;"DP"))*2+SUMPRODUCT(--(SUBSTITUTE(SUBSTITUTE(SUBSTITUTE(SUBSTITUTE(SUBSTITUTE(SUBSTITUTE(SUBSTITUTE(UPPER($AA$23:$AC$40&amp;""),"⌢",""),"⌣",""),"⌵",""),"－",""),"-","")," ",""),"　","")="DP"&amp;UPPER($E15&amp;"")))*2+SUMPRODUCT(--(SUBSTITUTE(SUBSTITUTE(SUBSTITUTE(SUBSTITUTE(SUBSTITUTE(SUBSTITUTE(SUBSTITUTE(UPPER($AA$23:$AC$40&amp;""),"⌢",""),"⌣",""),"⌵",""),"－",""),"-","")," ",""),"　","")=UPPER($E15&amp;"")&amp;"TP"))*3+SUMPRODUCT(--(SUBSTITUTE(SUBSTITUTE(SUBSTITUTE(SUBSTITUTE(SUBSTITUTE(SUBSTITUTE(SUBSTITUTE(UPPER($AA$23:$AC$40&amp;""),"⌢",""),"⌣",""),"⌵",""),"－",""),"-","")," ",""),"　","")="TP"&amp;UPPER($E15&amp;"")))*3+SUMPRODUCT(--(SUBSTITUTE(SUBSTITUTE(SUBSTITUTE(SUBSTITUTE(SUBSTITUTE(SUBSTITUTE(SUBSTITUTE(UPPER($AE$23:$AG$40&amp;""),"⌢",""),"⌣",""),"⌵",""),"－",""),"-","")," ",""),"　","")=UPPER($E15&amp;"")))+SUMPRODUCT(--(SUBSTITUTE(SUBSTITUTE(SUBSTITUTE(SUBSTITUTE(SUBSTITUTE(SUBSTITUTE(SUBSTITUTE(UPPER($AE$23:$AG$40&amp;""),"⌢",""),"⌣",""),"⌵",""),"－",""),"-","")," ",""),"　","")=UPPER($E15&amp;"")&amp;"DP"))*2+SUMPRODUCT(--(SUBSTITUTE(SUBSTITUTE(SUBSTITUTE(SUBSTITUTE(SUBSTITUTE(SUBSTITUTE(SUBSTITUTE(UPPER($AE$23:$AG$40&amp;""),"⌢",""),"⌣",""),"⌵",""),"－",""),"-","")," ",""),"　","")="DP"&amp;UPPER($E15&amp;"")))*2+SUMPRODUCT(--(SUBSTITUTE(SUBSTITUTE(SUBSTITUTE(SUBSTITUTE(SUBSTITUTE(SUBSTITUTE(SUBSTITUTE(UPPER($AE$23:$AG$40&amp;""),"⌢",""),"⌣",""),"⌵",""),"－",""),"-","")," ",""),"　","")=UPPER($E15&amp;"")&amp;"TP"))*3+SUMPRODUCT(--(SUBSTITUTE(SUBSTITUTE(SUBSTITUTE(SUBSTITUTE(SUBSTITUTE(SUBSTITUTE(SUBSTITUTE(UPPER($AE$23:$AG$40&amp;""),"⌢",""),"⌣",""),"⌵",""),"－",""),"-","")," ",""),"　","")="TP"&amp;UPPER($E15&amp;"")))*3)</f>
        <v>0</v>
      </c>
      <c r="B15" s="52"/>
      <c r="C15" s="58"/>
      <c r="D15" s="274">
        <v>5</v>
      </c>
      <c r="E15" s="61" t="s">
        <v>206</v>
      </c>
      <c r="F15" s="49" t="s">
        <v>97</v>
      </c>
      <c r="G15" s="24" t="inlineStr">
        <is>
          <t>R －</t>
        </is>
      </c>
      <c r="H15" s="2" t="s">
        <v>204</v>
      </c>
      <c r="I15" s="5"/>
      <c r="J15" s="8"/>
      <c r="K15" s="24"/>
      <c r="L15" s="2"/>
      <c r="M15" s="5"/>
      <c r="N15" s="8"/>
      <c r="O15" s="24" t="s">
        <v>204</v>
      </c>
      <c r="P15" s="2"/>
      <c r="Q15" s="5"/>
      <c r="R15" s="8"/>
      <c r="S15" s="24"/>
      <c r="T15" s="2"/>
      <c r="U15" s="5"/>
      <c r="V15" s="8"/>
      <c r="W15" s="24" t="s">
        <v>204</v>
      </c>
      <c r="X15" s="2"/>
      <c r="Y15" s="5"/>
      <c r="Z15" s="8"/>
      <c r="AA15" s="24"/>
      <c r="AB15" s="2"/>
      <c r="AC15" s="5"/>
      <c r="AD15" s="8"/>
      <c r="AE15" s="2"/>
      <c r="AF15" s="2"/>
      <c r="AG15" s="5"/>
      <c r="AH15" s="8"/>
      <c r="AI15" s="44">
        <f t="shared" si="2"/>
        <v>4</v>
      </c>
      <c r="AJ15" s="44">
        <f>SUMPRODUCT(--(SUBSTITUTE(SUBSTITUTE(SUBSTITUTE(SUBSTITUTE(SUBSTITUTE(SUBSTITUTE(SUBSTITUTE(UPPER(G15:AG15&amp;""),"⌢",""),"⌣",""),"⌵",""),"－",""),"-","")," ",""),"　","")="R"))+SUMPRODUCT(--(SUBSTITUTE(SUBSTITUTE(SUBSTITUTE(SUBSTITUTE(SUBSTITUTE(SUBSTITUTE(SUBSTITUTE(UPPER(G15:AG15&amp;""),"⌢",""),"⌣",""),"⌵",""),"－",""),"-","")," ",""),"　","")="HR"))*2</f>
        <v>1</v>
      </c>
      <c r="AK15" s="44">
        <f t="shared" si="4"/>
        <v>3</v>
      </c>
      <c r="AL15" s="44">
        <f>$A15</f>
        <v>0</v>
      </c>
      <c r="AM15" s="286"/>
      <c r="AO15" s="73"/>
      <c r="AP15" s="73"/>
      <c r="AQ15" s="73"/>
      <c r="AR15" s="73"/>
      <c r="AS15" s="73"/>
      <c r="AT15" s="73"/>
    </row>
    <row r="16" spans="1:54" ht="15" customHeight="1">
      <c r="A16" s="52">
        <f>IF($E16="",0,SUMPRODUCT(--(SUBSTITUTE(SUBSTITUTE(SUBSTITUTE(SUBSTITUTE(SUBSTITUTE(SUBSTITUTE(SUBSTITUTE(UPPER($G$23:$I$40&amp;""),"⌢",""),"⌣",""),"⌵",""),"－",""),"-","")," ",""),"　","")=UPPER($E16&amp;"")))+SUMPRODUCT(--(SUBSTITUTE(SUBSTITUTE(SUBSTITUTE(SUBSTITUTE(SUBSTITUTE(SUBSTITUTE(SUBSTITUTE(UPPER($G$23:$I$40&amp;""),"⌢",""),"⌣",""),"⌵",""),"－",""),"-","")," ",""),"　","")=UPPER($E16&amp;"")&amp;"DP"))*2+SUMPRODUCT(--(SUBSTITUTE(SUBSTITUTE(SUBSTITUTE(SUBSTITUTE(SUBSTITUTE(SUBSTITUTE(SUBSTITUTE(UPPER($G$23:$I$40&amp;""),"⌢",""),"⌣",""),"⌵",""),"－",""),"-","")," ",""),"　","")="DP"&amp;UPPER($E16&amp;"")))*2+SUMPRODUCT(--(SUBSTITUTE(SUBSTITUTE(SUBSTITUTE(SUBSTITUTE(SUBSTITUTE(SUBSTITUTE(SUBSTITUTE(UPPER($G$23:$I$40&amp;""),"⌢",""),"⌣",""),"⌵",""),"－",""),"-","")," ",""),"　","")=UPPER($E16&amp;"")&amp;"TP"))*3+SUMPRODUCT(--(SUBSTITUTE(SUBSTITUTE(SUBSTITUTE(SUBSTITUTE(SUBSTITUTE(SUBSTITUTE(SUBSTITUTE(UPPER($G$23:$I$40&amp;""),"⌢",""),"⌣",""),"⌵",""),"－",""),"-","")," ",""),"　","")="TP"&amp;UPPER($E16&amp;"")))*3+SUMPRODUCT(--(SUBSTITUTE(SUBSTITUTE(SUBSTITUTE(SUBSTITUTE(SUBSTITUTE(SUBSTITUTE(SUBSTITUTE(UPPER($K$23:$M$40&amp;""),"⌢",""),"⌣",""),"⌵",""),"－",""),"-","")," ",""),"　","")=UPPER($E16&amp;"")))+SUMPRODUCT(--(SUBSTITUTE(SUBSTITUTE(SUBSTITUTE(SUBSTITUTE(SUBSTITUTE(SUBSTITUTE(SUBSTITUTE(UPPER($K$23:$M$40&amp;""),"⌢",""),"⌣",""),"⌵",""),"－",""),"-","")," ",""),"　","")=UPPER($E16&amp;"")&amp;"DP"))*2+SUMPRODUCT(--(SUBSTITUTE(SUBSTITUTE(SUBSTITUTE(SUBSTITUTE(SUBSTITUTE(SUBSTITUTE(SUBSTITUTE(UPPER($K$23:$M$40&amp;""),"⌢",""),"⌣",""),"⌵",""),"－",""),"-","")," ",""),"　","")="DP"&amp;UPPER($E16&amp;"")))*2+SUMPRODUCT(--(SUBSTITUTE(SUBSTITUTE(SUBSTITUTE(SUBSTITUTE(SUBSTITUTE(SUBSTITUTE(SUBSTITUTE(UPPER($K$23:$M$40&amp;""),"⌢",""),"⌣",""),"⌵",""),"－",""),"-","")," ",""),"　","")=UPPER($E16&amp;"")&amp;"TP"))*3+SUMPRODUCT(--(SUBSTITUTE(SUBSTITUTE(SUBSTITUTE(SUBSTITUTE(SUBSTITUTE(SUBSTITUTE(SUBSTITUTE(UPPER($K$23:$M$40&amp;""),"⌢",""),"⌣",""),"⌵",""),"－",""),"-","")," ",""),"　","")="TP"&amp;UPPER($E16&amp;"")))*3+SUMPRODUCT(--(SUBSTITUTE(SUBSTITUTE(SUBSTITUTE(SUBSTITUTE(SUBSTITUTE(SUBSTITUTE(SUBSTITUTE(UPPER($O$23:$Q$40&amp;""),"⌢",""),"⌣",""),"⌵",""),"－",""),"-","")," ",""),"　","")=UPPER($E16&amp;"")))+SUMPRODUCT(--(SUBSTITUTE(SUBSTITUTE(SUBSTITUTE(SUBSTITUTE(SUBSTITUTE(SUBSTITUTE(SUBSTITUTE(UPPER($O$23:$Q$40&amp;""),"⌢",""),"⌣",""),"⌵",""),"－",""),"-","")," ",""),"　","")=UPPER($E16&amp;"")&amp;"DP"))*2+SUMPRODUCT(--(SUBSTITUTE(SUBSTITUTE(SUBSTITUTE(SUBSTITUTE(SUBSTITUTE(SUBSTITUTE(SUBSTITUTE(UPPER($O$23:$Q$40&amp;""),"⌢",""),"⌣",""),"⌵",""),"－",""),"-","")," ",""),"　","")="DP"&amp;UPPER($E16&amp;"")))*2+SUMPRODUCT(--(SUBSTITUTE(SUBSTITUTE(SUBSTITUTE(SUBSTITUTE(SUBSTITUTE(SUBSTITUTE(SUBSTITUTE(UPPER($O$23:$Q$40&amp;""),"⌢",""),"⌣",""),"⌵",""),"－",""),"-","")," ",""),"　","")=UPPER($E16&amp;"")&amp;"TP"))*3+SUMPRODUCT(--(SUBSTITUTE(SUBSTITUTE(SUBSTITUTE(SUBSTITUTE(SUBSTITUTE(SUBSTITUTE(SUBSTITUTE(UPPER($O$23:$Q$40&amp;""),"⌢",""),"⌣",""),"⌵",""),"－",""),"-","")," ",""),"　","")="TP"&amp;UPPER($E16&amp;"")))*3+SUMPRODUCT(--(SUBSTITUTE(SUBSTITUTE(SUBSTITUTE(SUBSTITUTE(SUBSTITUTE(SUBSTITUTE(SUBSTITUTE(UPPER($S$23:$U$40&amp;""),"⌢",""),"⌣",""),"⌵",""),"－",""),"-","")," ",""),"　","")=UPPER($E16&amp;"")))+SUMPRODUCT(--(SUBSTITUTE(SUBSTITUTE(SUBSTITUTE(SUBSTITUTE(SUBSTITUTE(SUBSTITUTE(SUBSTITUTE(UPPER($S$23:$U$40&amp;""),"⌢",""),"⌣",""),"⌵",""),"－",""),"-","")," ",""),"　","")=UPPER($E16&amp;"")&amp;"DP"))*2+SUMPRODUCT(--(SUBSTITUTE(SUBSTITUTE(SUBSTITUTE(SUBSTITUTE(SUBSTITUTE(SUBSTITUTE(SUBSTITUTE(UPPER($S$23:$U$40&amp;""),"⌢",""),"⌣",""),"⌵",""),"－",""),"-","")," ",""),"　","")="DP"&amp;UPPER($E16&amp;"")))*2+SUMPRODUCT(--(SUBSTITUTE(SUBSTITUTE(SUBSTITUTE(SUBSTITUTE(SUBSTITUTE(SUBSTITUTE(SUBSTITUTE(UPPER($S$23:$U$40&amp;""),"⌢",""),"⌣",""),"⌵",""),"－",""),"-","")," ",""),"　","")=UPPER($E16&amp;"")&amp;"TP"))*3+SUMPRODUCT(--(SUBSTITUTE(SUBSTITUTE(SUBSTITUTE(SUBSTITUTE(SUBSTITUTE(SUBSTITUTE(SUBSTITUTE(UPPER($S$23:$U$40&amp;""),"⌢",""),"⌣",""),"⌵",""),"－",""),"-","")," ",""),"　","")="TP"&amp;UPPER($E16&amp;"")))*3+SUMPRODUCT(--(SUBSTITUTE(SUBSTITUTE(SUBSTITUTE(SUBSTITUTE(SUBSTITUTE(SUBSTITUTE(SUBSTITUTE(UPPER($W$23:$Y$40&amp;""),"⌢",""),"⌣",""),"⌵",""),"－",""),"-","")," ",""),"　","")=UPPER($E16&amp;"")))+SUMPRODUCT(--(SUBSTITUTE(SUBSTITUTE(SUBSTITUTE(SUBSTITUTE(SUBSTITUTE(SUBSTITUTE(SUBSTITUTE(UPPER($W$23:$Y$40&amp;""),"⌢",""),"⌣",""),"⌵",""),"－",""),"-","")," ",""),"　","")=UPPER($E16&amp;"")&amp;"DP"))*2+SUMPRODUCT(--(SUBSTITUTE(SUBSTITUTE(SUBSTITUTE(SUBSTITUTE(SUBSTITUTE(SUBSTITUTE(SUBSTITUTE(UPPER($W$23:$Y$40&amp;""),"⌢",""),"⌣",""),"⌵",""),"－",""),"-","")," ",""),"　","")="DP"&amp;UPPER($E16&amp;"")))*2+SUMPRODUCT(--(SUBSTITUTE(SUBSTITUTE(SUBSTITUTE(SUBSTITUTE(SUBSTITUTE(SUBSTITUTE(SUBSTITUTE(UPPER($W$23:$Y$40&amp;""),"⌢",""),"⌣",""),"⌵",""),"－",""),"-","")," ",""),"　","")=UPPER($E16&amp;"")&amp;"TP"))*3+SUMPRODUCT(--(SUBSTITUTE(SUBSTITUTE(SUBSTITUTE(SUBSTITUTE(SUBSTITUTE(SUBSTITUTE(SUBSTITUTE(UPPER($W$23:$Y$40&amp;""),"⌢",""),"⌣",""),"⌵",""),"－",""),"-","")," ",""),"　","")="TP"&amp;UPPER($E16&amp;"")))*3+SUMPRODUCT(--(SUBSTITUTE(SUBSTITUTE(SUBSTITUTE(SUBSTITUTE(SUBSTITUTE(SUBSTITUTE(SUBSTITUTE(UPPER($AA$23:$AC$40&amp;""),"⌢",""),"⌣",""),"⌵",""),"－",""),"-","")," ",""),"　","")=UPPER($E16&amp;"")))+SUMPRODUCT(--(SUBSTITUTE(SUBSTITUTE(SUBSTITUTE(SUBSTITUTE(SUBSTITUTE(SUBSTITUTE(SUBSTITUTE(UPPER($AA$23:$AC$40&amp;""),"⌢",""),"⌣",""),"⌵",""),"－",""),"-","")," ",""),"　","")=UPPER($E16&amp;"")&amp;"DP"))*2+SUMPRODUCT(--(SUBSTITUTE(SUBSTITUTE(SUBSTITUTE(SUBSTITUTE(SUBSTITUTE(SUBSTITUTE(SUBSTITUTE(UPPER($AA$23:$AC$40&amp;""),"⌢",""),"⌣",""),"⌵",""),"－",""),"-","")," ",""),"　","")="DP"&amp;UPPER($E16&amp;"")))*2+SUMPRODUCT(--(SUBSTITUTE(SUBSTITUTE(SUBSTITUTE(SUBSTITUTE(SUBSTITUTE(SUBSTITUTE(SUBSTITUTE(UPPER($AA$23:$AC$40&amp;""),"⌢",""),"⌣",""),"⌵",""),"－",""),"-","")," ",""),"　","")=UPPER($E16&amp;"")&amp;"TP"))*3+SUMPRODUCT(--(SUBSTITUTE(SUBSTITUTE(SUBSTITUTE(SUBSTITUTE(SUBSTITUTE(SUBSTITUTE(SUBSTITUTE(UPPER($AA$23:$AC$40&amp;""),"⌢",""),"⌣",""),"⌵",""),"－",""),"-","")," ",""),"　","")="TP"&amp;UPPER($E16&amp;"")))*3+SUMPRODUCT(--(SUBSTITUTE(SUBSTITUTE(SUBSTITUTE(SUBSTITUTE(SUBSTITUTE(SUBSTITUTE(SUBSTITUTE(UPPER($AE$23:$AG$40&amp;""),"⌢",""),"⌣",""),"⌵",""),"－",""),"-","")," ",""),"　","")=UPPER($E16&amp;"")))+SUMPRODUCT(--(SUBSTITUTE(SUBSTITUTE(SUBSTITUTE(SUBSTITUTE(SUBSTITUTE(SUBSTITUTE(SUBSTITUTE(UPPER($AE$23:$AG$40&amp;""),"⌢",""),"⌣",""),"⌵",""),"－",""),"-","")," ",""),"　","")=UPPER($E16&amp;"")&amp;"DP"))*2+SUMPRODUCT(--(SUBSTITUTE(SUBSTITUTE(SUBSTITUTE(SUBSTITUTE(SUBSTITUTE(SUBSTITUTE(SUBSTITUTE(UPPER($AE$23:$AG$40&amp;""),"⌢",""),"⌣",""),"⌵",""),"－",""),"-","")," ",""),"　","")="DP"&amp;UPPER($E16&amp;"")))*2+SUMPRODUCT(--(SUBSTITUTE(SUBSTITUTE(SUBSTITUTE(SUBSTITUTE(SUBSTITUTE(SUBSTITUTE(SUBSTITUTE(UPPER($AE$23:$AG$40&amp;""),"⌢",""),"⌣",""),"⌵",""),"－",""),"-","")," ",""),"　","")=UPPER($E16&amp;"")&amp;"TP"))*3+SUMPRODUCT(--(SUBSTITUTE(SUBSTITUTE(SUBSTITUTE(SUBSTITUTE(SUBSTITUTE(SUBSTITUTE(SUBSTITUTE(UPPER($AE$23:$AG$40&amp;""),"⌢",""),"⌣",""),"⌵",""),"－",""),"-","")," ",""),"　","")="TP"&amp;UPPER($E16&amp;"")))*3)</f>
        <v>0</v>
      </c>
      <c r="B16" s="52"/>
      <c r="C16" s="58"/>
      <c r="D16" s="275"/>
      <c r="E16" s="61" t="s">
        <v>209</v>
      </c>
      <c r="F16" s="49" t="s">
        <v>129</v>
      </c>
      <c r="G16" s="22"/>
      <c r="H16" s="3"/>
      <c r="I16" s="6"/>
      <c r="J16" s="8"/>
      <c r="K16" s="22"/>
      <c r="L16" s="3"/>
      <c r="M16" s="6"/>
      <c r="N16" s="8"/>
      <c r="O16" s="22"/>
      <c r="P16" s="3"/>
      <c r="Q16" s="6"/>
      <c r="R16" s="8"/>
      <c r="S16" s="22"/>
      <c r="T16" s="3"/>
      <c r="U16" s="6"/>
      <c r="V16" s="8"/>
      <c r="W16" s="22"/>
      <c r="X16" s="3"/>
      <c r="Y16" s="6"/>
      <c r="Z16" s="8"/>
      <c r="AA16" s="22" t="inlineStr">
        <is>
          <t>33 ⌣</t>
        </is>
      </c>
      <c r="AB16" s="3"/>
      <c r="AC16" s="6"/>
      <c r="AD16" s="8"/>
      <c r="AE16" s="3"/>
      <c r="AF16" s="3"/>
      <c r="AG16" s="6"/>
      <c r="AH16" s="8"/>
      <c r="AI16" s="44">
        <f t="shared" si="2"/>
        <v>1</v>
      </c>
      <c r="AJ16" s="44">
        <f>SUMPRODUCT(--(SUBSTITUTE(SUBSTITUTE(SUBSTITUTE(SUBSTITUTE(SUBSTITUTE(SUBSTITUTE(SUBSTITUTE(UPPER(G16:AG16&amp;""),"⌢",""),"⌣",""),"⌵",""),"－",""),"-","")," ",""),"　","")="R"))+SUMPRODUCT(--(SUBSTITUTE(SUBSTITUTE(SUBSTITUTE(SUBSTITUTE(SUBSTITUTE(SUBSTITUTE(SUBSTITUTE(UPPER(G16:AG16&amp;""),"⌢",""),"⌣",""),"⌵",""),"－",""),"-","")," ",""),"　","")="HR"))*2</f>
        <v>0</v>
      </c>
      <c r="AK16" s="44">
        <f t="shared" si="4"/>
        <v>0</v>
      </c>
      <c r="AL16" s="44">
        <f>$A16</f>
        <v>0</v>
      </c>
      <c r="AM16" s="286"/>
      <c r="AQ16" s="74">
        <f>SUM(AQ3:AQ15)</f>
        <v>30</v>
      </c>
      <c r="AR16" s="74">
        <f>SUM(AR3:AR15)</f>
        <v>12</v>
      </c>
      <c r="AS16" s="74">
        <f>SUM(AS3:AS15)</f>
        <v>7</v>
      </c>
      <c r="AT16" s="74">
        <f>SUM(AT3:AT15)</f>
        <v>7</v>
      </c>
    </row>
    <row r="17" spans="1:54" ht="15" customHeight="1">
      <c r="A17" s="52">
        <f>IF($E17="",0,SUMPRODUCT(--(SUBSTITUTE(SUBSTITUTE(SUBSTITUTE(SUBSTITUTE(SUBSTITUTE(SUBSTITUTE(SUBSTITUTE(UPPER($G$23:$I$40&amp;""),"⌢",""),"⌣",""),"⌵",""),"－",""),"-","")," ",""),"　","")=UPPER($E17&amp;"")))+SUMPRODUCT(--(SUBSTITUTE(SUBSTITUTE(SUBSTITUTE(SUBSTITUTE(SUBSTITUTE(SUBSTITUTE(SUBSTITUTE(UPPER($G$23:$I$40&amp;""),"⌢",""),"⌣",""),"⌵",""),"－",""),"-","")," ",""),"　","")=UPPER($E17&amp;"")&amp;"DP"))*2+SUMPRODUCT(--(SUBSTITUTE(SUBSTITUTE(SUBSTITUTE(SUBSTITUTE(SUBSTITUTE(SUBSTITUTE(SUBSTITUTE(UPPER($G$23:$I$40&amp;""),"⌢",""),"⌣",""),"⌵",""),"－",""),"-","")," ",""),"　","")="DP"&amp;UPPER($E17&amp;"")))*2+SUMPRODUCT(--(SUBSTITUTE(SUBSTITUTE(SUBSTITUTE(SUBSTITUTE(SUBSTITUTE(SUBSTITUTE(SUBSTITUTE(UPPER($G$23:$I$40&amp;""),"⌢",""),"⌣",""),"⌵",""),"－",""),"-","")," ",""),"　","")=UPPER($E17&amp;"")&amp;"TP"))*3+SUMPRODUCT(--(SUBSTITUTE(SUBSTITUTE(SUBSTITUTE(SUBSTITUTE(SUBSTITUTE(SUBSTITUTE(SUBSTITUTE(UPPER($G$23:$I$40&amp;""),"⌢",""),"⌣",""),"⌵",""),"－",""),"-","")," ",""),"　","")="TP"&amp;UPPER($E17&amp;"")))*3+SUMPRODUCT(--(SUBSTITUTE(SUBSTITUTE(SUBSTITUTE(SUBSTITUTE(SUBSTITUTE(SUBSTITUTE(SUBSTITUTE(UPPER($K$23:$M$40&amp;""),"⌢",""),"⌣",""),"⌵",""),"－",""),"-","")," ",""),"　","")=UPPER($E17&amp;"")))+SUMPRODUCT(--(SUBSTITUTE(SUBSTITUTE(SUBSTITUTE(SUBSTITUTE(SUBSTITUTE(SUBSTITUTE(SUBSTITUTE(UPPER($K$23:$M$40&amp;""),"⌢",""),"⌣",""),"⌵",""),"－",""),"-","")," ",""),"　","")=UPPER($E17&amp;"")&amp;"DP"))*2+SUMPRODUCT(--(SUBSTITUTE(SUBSTITUTE(SUBSTITUTE(SUBSTITUTE(SUBSTITUTE(SUBSTITUTE(SUBSTITUTE(UPPER($K$23:$M$40&amp;""),"⌢",""),"⌣",""),"⌵",""),"－",""),"-","")," ",""),"　","")="DP"&amp;UPPER($E17&amp;"")))*2+SUMPRODUCT(--(SUBSTITUTE(SUBSTITUTE(SUBSTITUTE(SUBSTITUTE(SUBSTITUTE(SUBSTITUTE(SUBSTITUTE(UPPER($K$23:$M$40&amp;""),"⌢",""),"⌣",""),"⌵",""),"－",""),"-","")," ",""),"　","")=UPPER($E17&amp;"")&amp;"TP"))*3+SUMPRODUCT(--(SUBSTITUTE(SUBSTITUTE(SUBSTITUTE(SUBSTITUTE(SUBSTITUTE(SUBSTITUTE(SUBSTITUTE(UPPER($K$23:$M$40&amp;""),"⌢",""),"⌣",""),"⌵",""),"－",""),"-","")," ",""),"　","")="TP"&amp;UPPER($E17&amp;"")))*3+SUMPRODUCT(--(SUBSTITUTE(SUBSTITUTE(SUBSTITUTE(SUBSTITUTE(SUBSTITUTE(SUBSTITUTE(SUBSTITUTE(UPPER($O$23:$Q$40&amp;""),"⌢",""),"⌣",""),"⌵",""),"－",""),"-","")," ",""),"　","")=UPPER($E17&amp;"")))+SUMPRODUCT(--(SUBSTITUTE(SUBSTITUTE(SUBSTITUTE(SUBSTITUTE(SUBSTITUTE(SUBSTITUTE(SUBSTITUTE(UPPER($O$23:$Q$40&amp;""),"⌢",""),"⌣",""),"⌵",""),"－",""),"-","")," ",""),"　","")=UPPER($E17&amp;"")&amp;"DP"))*2+SUMPRODUCT(--(SUBSTITUTE(SUBSTITUTE(SUBSTITUTE(SUBSTITUTE(SUBSTITUTE(SUBSTITUTE(SUBSTITUTE(UPPER($O$23:$Q$40&amp;""),"⌢",""),"⌣",""),"⌵",""),"－",""),"-","")," ",""),"　","")="DP"&amp;UPPER($E17&amp;"")))*2+SUMPRODUCT(--(SUBSTITUTE(SUBSTITUTE(SUBSTITUTE(SUBSTITUTE(SUBSTITUTE(SUBSTITUTE(SUBSTITUTE(UPPER($O$23:$Q$40&amp;""),"⌢",""),"⌣",""),"⌵",""),"－",""),"-","")," ",""),"　","")=UPPER($E17&amp;"")&amp;"TP"))*3+SUMPRODUCT(--(SUBSTITUTE(SUBSTITUTE(SUBSTITUTE(SUBSTITUTE(SUBSTITUTE(SUBSTITUTE(SUBSTITUTE(UPPER($O$23:$Q$40&amp;""),"⌢",""),"⌣",""),"⌵",""),"－",""),"-","")," ",""),"　","")="TP"&amp;UPPER($E17&amp;"")))*3+SUMPRODUCT(--(SUBSTITUTE(SUBSTITUTE(SUBSTITUTE(SUBSTITUTE(SUBSTITUTE(SUBSTITUTE(SUBSTITUTE(UPPER($S$23:$U$40&amp;""),"⌢",""),"⌣",""),"⌵",""),"－",""),"-","")," ",""),"　","")=UPPER($E17&amp;"")))+SUMPRODUCT(--(SUBSTITUTE(SUBSTITUTE(SUBSTITUTE(SUBSTITUTE(SUBSTITUTE(SUBSTITUTE(SUBSTITUTE(UPPER($S$23:$U$40&amp;""),"⌢",""),"⌣",""),"⌵",""),"－",""),"-","")," ",""),"　","")=UPPER($E17&amp;"")&amp;"DP"))*2+SUMPRODUCT(--(SUBSTITUTE(SUBSTITUTE(SUBSTITUTE(SUBSTITUTE(SUBSTITUTE(SUBSTITUTE(SUBSTITUTE(UPPER($S$23:$U$40&amp;""),"⌢",""),"⌣",""),"⌵",""),"－",""),"-","")," ",""),"　","")="DP"&amp;UPPER($E17&amp;"")))*2+SUMPRODUCT(--(SUBSTITUTE(SUBSTITUTE(SUBSTITUTE(SUBSTITUTE(SUBSTITUTE(SUBSTITUTE(SUBSTITUTE(UPPER($S$23:$U$40&amp;""),"⌢",""),"⌣",""),"⌵",""),"－",""),"-","")," ",""),"　","")=UPPER($E17&amp;"")&amp;"TP"))*3+SUMPRODUCT(--(SUBSTITUTE(SUBSTITUTE(SUBSTITUTE(SUBSTITUTE(SUBSTITUTE(SUBSTITUTE(SUBSTITUTE(UPPER($S$23:$U$40&amp;""),"⌢",""),"⌣",""),"⌵",""),"－",""),"-","")," ",""),"　","")="TP"&amp;UPPER($E17&amp;"")))*3+SUMPRODUCT(--(SUBSTITUTE(SUBSTITUTE(SUBSTITUTE(SUBSTITUTE(SUBSTITUTE(SUBSTITUTE(SUBSTITUTE(UPPER($W$23:$Y$40&amp;""),"⌢",""),"⌣",""),"⌵",""),"－",""),"-","")," ",""),"　","")=UPPER($E17&amp;"")))+SUMPRODUCT(--(SUBSTITUTE(SUBSTITUTE(SUBSTITUTE(SUBSTITUTE(SUBSTITUTE(SUBSTITUTE(SUBSTITUTE(UPPER($W$23:$Y$40&amp;""),"⌢",""),"⌣",""),"⌵",""),"－",""),"-","")," ",""),"　","")=UPPER($E17&amp;"")&amp;"DP"))*2+SUMPRODUCT(--(SUBSTITUTE(SUBSTITUTE(SUBSTITUTE(SUBSTITUTE(SUBSTITUTE(SUBSTITUTE(SUBSTITUTE(UPPER($W$23:$Y$40&amp;""),"⌢",""),"⌣",""),"⌵",""),"－",""),"-","")," ",""),"　","")="DP"&amp;UPPER($E17&amp;"")))*2+SUMPRODUCT(--(SUBSTITUTE(SUBSTITUTE(SUBSTITUTE(SUBSTITUTE(SUBSTITUTE(SUBSTITUTE(SUBSTITUTE(UPPER($W$23:$Y$40&amp;""),"⌢",""),"⌣",""),"⌵",""),"－",""),"-","")," ",""),"　","")=UPPER($E17&amp;"")&amp;"TP"))*3+SUMPRODUCT(--(SUBSTITUTE(SUBSTITUTE(SUBSTITUTE(SUBSTITUTE(SUBSTITUTE(SUBSTITUTE(SUBSTITUTE(UPPER($W$23:$Y$40&amp;""),"⌢",""),"⌣",""),"⌵",""),"－",""),"-","")," ",""),"　","")="TP"&amp;UPPER($E17&amp;"")))*3+SUMPRODUCT(--(SUBSTITUTE(SUBSTITUTE(SUBSTITUTE(SUBSTITUTE(SUBSTITUTE(SUBSTITUTE(SUBSTITUTE(UPPER($AA$23:$AC$40&amp;""),"⌢",""),"⌣",""),"⌵",""),"－",""),"-","")," ",""),"　","")=UPPER($E17&amp;"")))+SUMPRODUCT(--(SUBSTITUTE(SUBSTITUTE(SUBSTITUTE(SUBSTITUTE(SUBSTITUTE(SUBSTITUTE(SUBSTITUTE(UPPER($AA$23:$AC$40&amp;""),"⌢",""),"⌣",""),"⌵",""),"－",""),"-","")," ",""),"　","")=UPPER($E17&amp;"")&amp;"DP"))*2+SUMPRODUCT(--(SUBSTITUTE(SUBSTITUTE(SUBSTITUTE(SUBSTITUTE(SUBSTITUTE(SUBSTITUTE(SUBSTITUTE(UPPER($AA$23:$AC$40&amp;""),"⌢",""),"⌣",""),"⌵",""),"－",""),"-","")," ",""),"　","")="DP"&amp;UPPER($E17&amp;"")))*2+SUMPRODUCT(--(SUBSTITUTE(SUBSTITUTE(SUBSTITUTE(SUBSTITUTE(SUBSTITUTE(SUBSTITUTE(SUBSTITUTE(UPPER($AA$23:$AC$40&amp;""),"⌢",""),"⌣",""),"⌵",""),"－",""),"-","")," ",""),"　","")=UPPER($E17&amp;"")&amp;"TP"))*3+SUMPRODUCT(--(SUBSTITUTE(SUBSTITUTE(SUBSTITUTE(SUBSTITUTE(SUBSTITUTE(SUBSTITUTE(SUBSTITUTE(UPPER($AA$23:$AC$40&amp;""),"⌢",""),"⌣",""),"⌵",""),"－",""),"-","")," ",""),"　","")="TP"&amp;UPPER($E17&amp;"")))*3+SUMPRODUCT(--(SUBSTITUTE(SUBSTITUTE(SUBSTITUTE(SUBSTITUTE(SUBSTITUTE(SUBSTITUTE(SUBSTITUTE(UPPER($AE$23:$AG$40&amp;""),"⌢",""),"⌣",""),"⌵",""),"－",""),"-","")," ",""),"　","")=UPPER($E17&amp;"")))+SUMPRODUCT(--(SUBSTITUTE(SUBSTITUTE(SUBSTITUTE(SUBSTITUTE(SUBSTITUTE(SUBSTITUTE(SUBSTITUTE(UPPER($AE$23:$AG$40&amp;""),"⌢",""),"⌣",""),"⌵",""),"－",""),"-","")," ",""),"　","")=UPPER($E17&amp;"")&amp;"DP"))*2+SUMPRODUCT(--(SUBSTITUTE(SUBSTITUTE(SUBSTITUTE(SUBSTITUTE(SUBSTITUTE(SUBSTITUTE(SUBSTITUTE(UPPER($AE$23:$AG$40&amp;""),"⌢",""),"⌣",""),"⌵",""),"－",""),"-","")," ",""),"　","")="DP"&amp;UPPER($E17&amp;"")))*2+SUMPRODUCT(--(SUBSTITUTE(SUBSTITUTE(SUBSTITUTE(SUBSTITUTE(SUBSTITUTE(SUBSTITUTE(SUBSTITUTE(UPPER($AE$23:$AG$40&amp;""),"⌢",""),"⌣",""),"⌵",""),"－",""),"-","")," ",""),"　","")=UPPER($E17&amp;"")&amp;"TP"))*3+SUMPRODUCT(--(SUBSTITUTE(SUBSTITUTE(SUBSTITUTE(SUBSTITUTE(SUBSTITUTE(SUBSTITUTE(SUBSTITUTE(UPPER($AE$23:$AG$40&amp;""),"⌢",""),"⌣",""),"⌵",""),"－",""),"-","")," ",""),"　","")="TP"&amp;UPPER($E17&amp;"")))*3)</f>
        <v>0</v>
      </c>
      <c r="B17" s="52"/>
      <c r="C17" s="58"/>
      <c r="D17" s="276"/>
      <c r="E17" s="61"/>
      <c r="F17" s="49"/>
      <c r="G17" s="23"/>
      <c r="H17" s="4"/>
      <c r="I17" s="7"/>
      <c r="J17" s="8"/>
      <c r="K17" s="23"/>
      <c r="L17" s="4"/>
      <c r="M17" s="7"/>
      <c r="N17" s="8"/>
      <c r="O17" s="23"/>
      <c r="P17" s="4"/>
      <c r="Q17" s="7"/>
      <c r="R17" s="8"/>
      <c r="S17" s="23"/>
      <c r="T17" s="4"/>
      <c r="U17" s="7"/>
      <c r="V17" s="8"/>
      <c r="W17" s="23"/>
      <c r="X17" s="4"/>
      <c r="Y17" s="7"/>
      <c r="Z17" s="8"/>
      <c r="AA17" s="23"/>
      <c r="AB17" s="4"/>
      <c r="AC17" s="7"/>
      <c r="AD17" s="8"/>
      <c r="AE17" s="4"/>
      <c r="AF17" s="4"/>
      <c r="AG17" s="7"/>
      <c r="AH17" s="8"/>
      <c r="AI17" s="44">
        <f t="shared" si="2"/>
        <v>0</v>
      </c>
      <c r="AJ17" s="44">
        <f>SUMPRODUCT(--(SUBSTITUTE(SUBSTITUTE(SUBSTITUTE(SUBSTITUTE(SUBSTITUTE(SUBSTITUTE(SUBSTITUTE(UPPER(G17:AG17&amp;""),"⌢",""),"⌣",""),"⌵",""),"－",""),"-","")," ",""),"　","")="R"))+SUMPRODUCT(--(SUBSTITUTE(SUBSTITUTE(SUBSTITUTE(SUBSTITUTE(SUBSTITUTE(SUBSTITUTE(SUBSTITUTE(UPPER(G17:AG17&amp;""),"⌢",""),"⌣",""),"⌵",""),"－",""),"-","")," ",""),"　","")="HR"))*2</f>
        <v>0</v>
      </c>
      <c r="AK17" s="44">
        <f t="shared" si="4"/>
        <v>0</v>
      </c>
      <c r="AL17" s="44">
        <f>$A17</f>
        <v>0</v>
      </c>
      <c r="AM17" s="286"/>
    </row>
    <row r="18" spans="1:54" ht="15" customHeight="1">
      <c r="A18" s="52">
        <f>IF($E18="",0,SUMPRODUCT(--(SUBSTITUTE(SUBSTITUTE(SUBSTITUTE(SUBSTITUTE(SUBSTITUTE(SUBSTITUTE(SUBSTITUTE(UPPER($G$23:$I$40&amp;""),"⌢",""),"⌣",""),"⌵",""),"－",""),"-","")," ",""),"　","")=UPPER($E18&amp;"")))+SUMPRODUCT(--(SUBSTITUTE(SUBSTITUTE(SUBSTITUTE(SUBSTITUTE(SUBSTITUTE(SUBSTITUTE(SUBSTITUTE(UPPER($G$23:$I$40&amp;""),"⌢",""),"⌣",""),"⌵",""),"－",""),"-","")," ",""),"　","")=UPPER($E18&amp;"")&amp;"DP"))*2+SUMPRODUCT(--(SUBSTITUTE(SUBSTITUTE(SUBSTITUTE(SUBSTITUTE(SUBSTITUTE(SUBSTITUTE(SUBSTITUTE(UPPER($G$23:$I$40&amp;""),"⌢",""),"⌣",""),"⌵",""),"－",""),"-","")," ",""),"　","")="DP"&amp;UPPER($E18&amp;"")))*2+SUMPRODUCT(--(SUBSTITUTE(SUBSTITUTE(SUBSTITUTE(SUBSTITUTE(SUBSTITUTE(SUBSTITUTE(SUBSTITUTE(UPPER($G$23:$I$40&amp;""),"⌢",""),"⌣",""),"⌵",""),"－",""),"-","")," ",""),"　","")=UPPER($E18&amp;"")&amp;"TP"))*3+SUMPRODUCT(--(SUBSTITUTE(SUBSTITUTE(SUBSTITUTE(SUBSTITUTE(SUBSTITUTE(SUBSTITUTE(SUBSTITUTE(UPPER($G$23:$I$40&amp;""),"⌢",""),"⌣",""),"⌵",""),"－",""),"-","")," ",""),"　","")="TP"&amp;UPPER($E18&amp;"")))*3+SUMPRODUCT(--(SUBSTITUTE(SUBSTITUTE(SUBSTITUTE(SUBSTITUTE(SUBSTITUTE(SUBSTITUTE(SUBSTITUTE(UPPER($K$23:$M$40&amp;""),"⌢",""),"⌣",""),"⌵",""),"－",""),"-","")," ",""),"　","")=UPPER($E18&amp;"")))+SUMPRODUCT(--(SUBSTITUTE(SUBSTITUTE(SUBSTITUTE(SUBSTITUTE(SUBSTITUTE(SUBSTITUTE(SUBSTITUTE(UPPER($K$23:$M$40&amp;""),"⌢",""),"⌣",""),"⌵",""),"－",""),"-","")," ",""),"　","")=UPPER($E18&amp;"")&amp;"DP"))*2+SUMPRODUCT(--(SUBSTITUTE(SUBSTITUTE(SUBSTITUTE(SUBSTITUTE(SUBSTITUTE(SUBSTITUTE(SUBSTITUTE(UPPER($K$23:$M$40&amp;""),"⌢",""),"⌣",""),"⌵",""),"－",""),"-","")," ",""),"　","")="DP"&amp;UPPER($E18&amp;"")))*2+SUMPRODUCT(--(SUBSTITUTE(SUBSTITUTE(SUBSTITUTE(SUBSTITUTE(SUBSTITUTE(SUBSTITUTE(SUBSTITUTE(UPPER($K$23:$M$40&amp;""),"⌢",""),"⌣",""),"⌵",""),"－",""),"-","")," ",""),"　","")=UPPER($E18&amp;"")&amp;"TP"))*3+SUMPRODUCT(--(SUBSTITUTE(SUBSTITUTE(SUBSTITUTE(SUBSTITUTE(SUBSTITUTE(SUBSTITUTE(SUBSTITUTE(UPPER($K$23:$M$40&amp;""),"⌢",""),"⌣",""),"⌵",""),"－",""),"-","")," ",""),"　","")="TP"&amp;UPPER($E18&amp;"")))*3+SUMPRODUCT(--(SUBSTITUTE(SUBSTITUTE(SUBSTITUTE(SUBSTITUTE(SUBSTITUTE(SUBSTITUTE(SUBSTITUTE(UPPER($O$23:$Q$40&amp;""),"⌢",""),"⌣",""),"⌵",""),"－",""),"-","")," ",""),"　","")=UPPER($E18&amp;"")))+SUMPRODUCT(--(SUBSTITUTE(SUBSTITUTE(SUBSTITUTE(SUBSTITUTE(SUBSTITUTE(SUBSTITUTE(SUBSTITUTE(UPPER($O$23:$Q$40&amp;""),"⌢",""),"⌣",""),"⌵",""),"－",""),"-","")," ",""),"　","")=UPPER($E18&amp;"")&amp;"DP"))*2+SUMPRODUCT(--(SUBSTITUTE(SUBSTITUTE(SUBSTITUTE(SUBSTITUTE(SUBSTITUTE(SUBSTITUTE(SUBSTITUTE(UPPER($O$23:$Q$40&amp;""),"⌢",""),"⌣",""),"⌵",""),"－",""),"-","")," ",""),"　","")="DP"&amp;UPPER($E18&amp;"")))*2+SUMPRODUCT(--(SUBSTITUTE(SUBSTITUTE(SUBSTITUTE(SUBSTITUTE(SUBSTITUTE(SUBSTITUTE(SUBSTITUTE(UPPER($O$23:$Q$40&amp;""),"⌢",""),"⌣",""),"⌵",""),"－",""),"-","")," ",""),"　","")=UPPER($E18&amp;"")&amp;"TP"))*3+SUMPRODUCT(--(SUBSTITUTE(SUBSTITUTE(SUBSTITUTE(SUBSTITUTE(SUBSTITUTE(SUBSTITUTE(SUBSTITUTE(UPPER($O$23:$Q$40&amp;""),"⌢",""),"⌣",""),"⌵",""),"－",""),"-","")," ",""),"　","")="TP"&amp;UPPER($E18&amp;"")))*3+SUMPRODUCT(--(SUBSTITUTE(SUBSTITUTE(SUBSTITUTE(SUBSTITUTE(SUBSTITUTE(SUBSTITUTE(SUBSTITUTE(UPPER($S$23:$U$40&amp;""),"⌢",""),"⌣",""),"⌵",""),"－",""),"-","")," ",""),"　","")=UPPER($E18&amp;"")))+SUMPRODUCT(--(SUBSTITUTE(SUBSTITUTE(SUBSTITUTE(SUBSTITUTE(SUBSTITUTE(SUBSTITUTE(SUBSTITUTE(UPPER($S$23:$U$40&amp;""),"⌢",""),"⌣",""),"⌵",""),"－",""),"-","")," ",""),"　","")=UPPER($E18&amp;"")&amp;"DP"))*2+SUMPRODUCT(--(SUBSTITUTE(SUBSTITUTE(SUBSTITUTE(SUBSTITUTE(SUBSTITUTE(SUBSTITUTE(SUBSTITUTE(UPPER($S$23:$U$40&amp;""),"⌢",""),"⌣",""),"⌵",""),"－",""),"-","")," ",""),"　","")="DP"&amp;UPPER($E18&amp;"")))*2+SUMPRODUCT(--(SUBSTITUTE(SUBSTITUTE(SUBSTITUTE(SUBSTITUTE(SUBSTITUTE(SUBSTITUTE(SUBSTITUTE(UPPER($S$23:$U$40&amp;""),"⌢",""),"⌣",""),"⌵",""),"－",""),"-","")," ",""),"　","")=UPPER($E18&amp;"")&amp;"TP"))*3+SUMPRODUCT(--(SUBSTITUTE(SUBSTITUTE(SUBSTITUTE(SUBSTITUTE(SUBSTITUTE(SUBSTITUTE(SUBSTITUTE(UPPER($S$23:$U$40&amp;""),"⌢",""),"⌣",""),"⌵",""),"－",""),"-","")," ",""),"　","")="TP"&amp;UPPER($E18&amp;"")))*3+SUMPRODUCT(--(SUBSTITUTE(SUBSTITUTE(SUBSTITUTE(SUBSTITUTE(SUBSTITUTE(SUBSTITUTE(SUBSTITUTE(UPPER($W$23:$Y$40&amp;""),"⌢",""),"⌣",""),"⌵",""),"－",""),"-","")," ",""),"　","")=UPPER($E18&amp;"")))+SUMPRODUCT(--(SUBSTITUTE(SUBSTITUTE(SUBSTITUTE(SUBSTITUTE(SUBSTITUTE(SUBSTITUTE(SUBSTITUTE(UPPER($W$23:$Y$40&amp;""),"⌢",""),"⌣",""),"⌵",""),"－",""),"-","")," ",""),"　","")=UPPER($E18&amp;"")&amp;"DP"))*2+SUMPRODUCT(--(SUBSTITUTE(SUBSTITUTE(SUBSTITUTE(SUBSTITUTE(SUBSTITUTE(SUBSTITUTE(SUBSTITUTE(UPPER($W$23:$Y$40&amp;""),"⌢",""),"⌣",""),"⌵",""),"－",""),"-","")," ",""),"　","")="DP"&amp;UPPER($E18&amp;"")))*2+SUMPRODUCT(--(SUBSTITUTE(SUBSTITUTE(SUBSTITUTE(SUBSTITUTE(SUBSTITUTE(SUBSTITUTE(SUBSTITUTE(UPPER($W$23:$Y$40&amp;""),"⌢",""),"⌣",""),"⌵",""),"－",""),"-","")," ",""),"　","")=UPPER($E18&amp;"")&amp;"TP"))*3+SUMPRODUCT(--(SUBSTITUTE(SUBSTITUTE(SUBSTITUTE(SUBSTITUTE(SUBSTITUTE(SUBSTITUTE(SUBSTITUTE(UPPER($W$23:$Y$40&amp;""),"⌢",""),"⌣",""),"⌵",""),"－",""),"-","")," ",""),"　","")="TP"&amp;UPPER($E18&amp;"")))*3+SUMPRODUCT(--(SUBSTITUTE(SUBSTITUTE(SUBSTITUTE(SUBSTITUTE(SUBSTITUTE(SUBSTITUTE(SUBSTITUTE(UPPER($AA$23:$AC$40&amp;""),"⌢",""),"⌣",""),"⌵",""),"－",""),"-","")," ",""),"　","")=UPPER($E18&amp;"")))+SUMPRODUCT(--(SUBSTITUTE(SUBSTITUTE(SUBSTITUTE(SUBSTITUTE(SUBSTITUTE(SUBSTITUTE(SUBSTITUTE(UPPER($AA$23:$AC$40&amp;""),"⌢",""),"⌣",""),"⌵",""),"－",""),"-","")," ",""),"　","")=UPPER($E18&amp;"")&amp;"DP"))*2+SUMPRODUCT(--(SUBSTITUTE(SUBSTITUTE(SUBSTITUTE(SUBSTITUTE(SUBSTITUTE(SUBSTITUTE(SUBSTITUTE(UPPER($AA$23:$AC$40&amp;""),"⌢",""),"⌣",""),"⌵",""),"－",""),"-","")," ",""),"　","")="DP"&amp;UPPER($E18&amp;"")))*2+SUMPRODUCT(--(SUBSTITUTE(SUBSTITUTE(SUBSTITUTE(SUBSTITUTE(SUBSTITUTE(SUBSTITUTE(SUBSTITUTE(UPPER($AA$23:$AC$40&amp;""),"⌢",""),"⌣",""),"⌵",""),"－",""),"-","")," ",""),"　","")=UPPER($E18&amp;"")&amp;"TP"))*3+SUMPRODUCT(--(SUBSTITUTE(SUBSTITUTE(SUBSTITUTE(SUBSTITUTE(SUBSTITUTE(SUBSTITUTE(SUBSTITUTE(UPPER($AA$23:$AC$40&amp;""),"⌢",""),"⌣",""),"⌵",""),"－",""),"-","")," ",""),"　","")="TP"&amp;UPPER($E18&amp;"")))*3+SUMPRODUCT(--(SUBSTITUTE(SUBSTITUTE(SUBSTITUTE(SUBSTITUTE(SUBSTITUTE(SUBSTITUTE(SUBSTITUTE(UPPER($AE$23:$AG$40&amp;""),"⌢",""),"⌣",""),"⌵",""),"－",""),"-","")," ",""),"　","")=UPPER($E18&amp;"")))+SUMPRODUCT(--(SUBSTITUTE(SUBSTITUTE(SUBSTITUTE(SUBSTITUTE(SUBSTITUTE(SUBSTITUTE(SUBSTITUTE(UPPER($AE$23:$AG$40&amp;""),"⌢",""),"⌣",""),"⌵",""),"－",""),"-","")," ",""),"　","")=UPPER($E18&amp;"")&amp;"DP"))*2+SUMPRODUCT(--(SUBSTITUTE(SUBSTITUTE(SUBSTITUTE(SUBSTITUTE(SUBSTITUTE(SUBSTITUTE(SUBSTITUTE(UPPER($AE$23:$AG$40&amp;""),"⌢",""),"⌣",""),"⌵",""),"－",""),"-","")," ",""),"　","")="DP"&amp;UPPER($E18&amp;"")))*2+SUMPRODUCT(--(SUBSTITUTE(SUBSTITUTE(SUBSTITUTE(SUBSTITUTE(SUBSTITUTE(SUBSTITUTE(SUBSTITUTE(UPPER($AE$23:$AG$40&amp;""),"⌢",""),"⌣",""),"⌵",""),"－",""),"-","")," ",""),"　","")=UPPER($E18&amp;"")&amp;"TP"))*3+SUMPRODUCT(--(SUBSTITUTE(SUBSTITUTE(SUBSTITUTE(SUBSTITUTE(SUBSTITUTE(SUBSTITUTE(SUBSTITUTE(UPPER($AE$23:$AG$40&amp;""),"⌢",""),"⌣",""),"⌵",""),"－",""),"-","")," ",""),"　","")="TP"&amp;UPPER($E18&amp;"")))*3)</f>
        <v>0</v>
      </c>
      <c r="B18" s="52"/>
      <c r="C18" s="58"/>
      <c r="D18" s="274">
        <v>6</v>
      </c>
      <c r="E18" s="61" t="s">
        <v>207</v>
      </c>
      <c r="F18" s="49" t="s">
        <v>128</v>
      </c>
      <c r="G18" s="24" t="inlineStr">
        <is>
          <t>R ⌣</t>
        </is>
      </c>
      <c r="H18" s="2"/>
      <c r="I18" s="5"/>
      <c r="J18" s="8"/>
      <c r="K18" s="258" t="inlineStr">
        <is>
          <t>RIN ⌣</t>
        </is>
      </c>
      <c r="L18" s="2"/>
      <c r="M18" s="5"/>
      <c r="N18" s="8"/>
      <c r="O18" s="24">
        <v>8</v>
      </c>
      <c r="P18" s="2"/>
      <c r="Q18" s="5"/>
      <c r="R18" s="8"/>
      <c r="S18" s="24"/>
      <c r="T18" s="2"/>
      <c r="U18" s="5"/>
      <c r="V18" s="8"/>
      <c r="W18" s="24" t="inlineStr">
        <is>
          <t>R ⌣</t>
        </is>
      </c>
      <c r="X18" s="2"/>
      <c r="Y18" s="5"/>
      <c r="Z18" s="8"/>
      <c r="AA18" s="24" t="inlineStr">
        <is>
          <t>33 ⌣</t>
        </is>
      </c>
      <c r="AB18" s="2"/>
      <c r="AC18" s="5"/>
      <c r="AD18" s="8"/>
      <c r="AE18" s="2"/>
      <c r="AF18" s="2"/>
      <c r="AG18" s="5"/>
      <c r="AH18" s="8"/>
      <c r="AI18" s="44">
        <f t="shared" si="2"/>
        <v>5</v>
      </c>
      <c r="AJ18" s="44">
        <f>SUMPRODUCT(--(SUBSTITUTE(SUBSTITUTE(SUBSTITUTE(SUBSTITUTE(SUBSTITUTE(SUBSTITUTE(SUBSTITUTE(UPPER(G18:AG18&amp;""),"⌢",""),"⌣",""),"⌵",""),"－",""),"-","")," ",""),"　","")="R"))+SUMPRODUCT(--(SUBSTITUTE(SUBSTITUTE(SUBSTITUTE(SUBSTITUTE(SUBSTITUTE(SUBSTITUTE(SUBSTITUTE(UPPER(G18:AG18&amp;""),"⌢",""),"⌣",""),"⌵",""),"－",""),"-","")," ",""),"　","")="HR"))*2</f>
        <v>2</v>
      </c>
      <c r="AK18" s="44">
        <f t="shared" si="4"/>
        <v>0</v>
      </c>
      <c r="AL18" s="44">
        <f>$A18</f>
        <v>0</v>
      </c>
      <c r="AM18" s="286"/>
    </row>
    <row r="19" spans="1:54" ht="15" customHeight="1">
      <c r="A19" s="52">
        <f>IF($E19="",0,SUMPRODUCT(--(SUBSTITUTE(SUBSTITUTE(SUBSTITUTE(SUBSTITUTE(SUBSTITUTE(SUBSTITUTE(SUBSTITUTE(UPPER($G$23:$I$40&amp;""),"⌢",""),"⌣",""),"⌵",""),"－",""),"-","")," ",""),"　","")=UPPER($E19&amp;"")))+SUMPRODUCT(--(SUBSTITUTE(SUBSTITUTE(SUBSTITUTE(SUBSTITUTE(SUBSTITUTE(SUBSTITUTE(SUBSTITUTE(UPPER($G$23:$I$40&amp;""),"⌢",""),"⌣",""),"⌵",""),"－",""),"-","")," ",""),"　","")=UPPER($E19&amp;"")&amp;"DP"))*2+SUMPRODUCT(--(SUBSTITUTE(SUBSTITUTE(SUBSTITUTE(SUBSTITUTE(SUBSTITUTE(SUBSTITUTE(SUBSTITUTE(UPPER($G$23:$I$40&amp;""),"⌢",""),"⌣",""),"⌵",""),"－",""),"-","")," ",""),"　","")="DP"&amp;UPPER($E19&amp;"")))*2+SUMPRODUCT(--(SUBSTITUTE(SUBSTITUTE(SUBSTITUTE(SUBSTITUTE(SUBSTITUTE(SUBSTITUTE(SUBSTITUTE(UPPER($G$23:$I$40&amp;""),"⌢",""),"⌣",""),"⌵",""),"－",""),"-","")," ",""),"　","")=UPPER($E19&amp;"")&amp;"TP"))*3+SUMPRODUCT(--(SUBSTITUTE(SUBSTITUTE(SUBSTITUTE(SUBSTITUTE(SUBSTITUTE(SUBSTITUTE(SUBSTITUTE(UPPER($G$23:$I$40&amp;""),"⌢",""),"⌣",""),"⌵",""),"－",""),"-","")," ",""),"　","")="TP"&amp;UPPER($E19&amp;"")))*3+SUMPRODUCT(--(SUBSTITUTE(SUBSTITUTE(SUBSTITUTE(SUBSTITUTE(SUBSTITUTE(SUBSTITUTE(SUBSTITUTE(UPPER($K$23:$M$40&amp;""),"⌢",""),"⌣",""),"⌵",""),"－",""),"-","")," ",""),"　","")=UPPER($E19&amp;"")))+SUMPRODUCT(--(SUBSTITUTE(SUBSTITUTE(SUBSTITUTE(SUBSTITUTE(SUBSTITUTE(SUBSTITUTE(SUBSTITUTE(UPPER($K$23:$M$40&amp;""),"⌢",""),"⌣",""),"⌵",""),"－",""),"-","")," ",""),"　","")=UPPER($E19&amp;"")&amp;"DP"))*2+SUMPRODUCT(--(SUBSTITUTE(SUBSTITUTE(SUBSTITUTE(SUBSTITUTE(SUBSTITUTE(SUBSTITUTE(SUBSTITUTE(UPPER($K$23:$M$40&amp;""),"⌢",""),"⌣",""),"⌵",""),"－",""),"-","")," ",""),"　","")="DP"&amp;UPPER($E19&amp;"")))*2+SUMPRODUCT(--(SUBSTITUTE(SUBSTITUTE(SUBSTITUTE(SUBSTITUTE(SUBSTITUTE(SUBSTITUTE(SUBSTITUTE(UPPER($K$23:$M$40&amp;""),"⌢",""),"⌣",""),"⌵",""),"－",""),"-","")," ",""),"　","")=UPPER($E19&amp;"")&amp;"TP"))*3+SUMPRODUCT(--(SUBSTITUTE(SUBSTITUTE(SUBSTITUTE(SUBSTITUTE(SUBSTITUTE(SUBSTITUTE(SUBSTITUTE(UPPER($K$23:$M$40&amp;""),"⌢",""),"⌣",""),"⌵",""),"－",""),"-","")," ",""),"　","")="TP"&amp;UPPER($E19&amp;"")))*3+SUMPRODUCT(--(SUBSTITUTE(SUBSTITUTE(SUBSTITUTE(SUBSTITUTE(SUBSTITUTE(SUBSTITUTE(SUBSTITUTE(UPPER($O$23:$Q$40&amp;""),"⌢",""),"⌣",""),"⌵",""),"－",""),"-","")," ",""),"　","")=UPPER($E19&amp;"")))+SUMPRODUCT(--(SUBSTITUTE(SUBSTITUTE(SUBSTITUTE(SUBSTITUTE(SUBSTITUTE(SUBSTITUTE(SUBSTITUTE(UPPER($O$23:$Q$40&amp;""),"⌢",""),"⌣",""),"⌵",""),"－",""),"-","")," ",""),"　","")=UPPER($E19&amp;"")&amp;"DP"))*2+SUMPRODUCT(--(SUBSTITUTE(SUBSTITUTE(SUBSTITUTE(SUBSTITUTE(SUBSTITUTE(SUBSTITUTE(SUBSTITUTE(UPPER($O$23:$Q$40&amp;""),"⌢",""),"⌣",""),"⌵",""),"－",""),"-","")," ",""),"　","")="DP"&amp;UPPER($E19&amp;"")))*2+SUMPRODUCT(--(SUBSTITUTE(SUBSTITUTE(SUBSTITUTE(SUBSTITUTE(SUBSTITUTE(SUBSTITUTE(SUBSTITUTE(UPPER($O$23:$Q$40&amp;""),"⌢",""),"⌣",""),"⌵",""),"－",""),"-","")," ",""),"　","")=UPPER($E19&amp;"")&amp;"TP"))*3+SUMPRODUCT(--(SUBSTITUTE(SUBSTITUTE(SUBSTITUTE(SUBSTITUTE(SUBSTITUTE(SUBSTITUTE(SUBSTITUTE(UPPER($O$23:$Q$40&amp;""),"⌢",""),"⌣",""),"⌵",""),"－",""),"-","")," ",""),"　","")="TP"&amp;UPPER($E19&amp;"")))*3+SUMPRODUCT(--(SUBSTITUTE(SUBSTITUTE(SUBSTITUTE(SUBSTITUTE(SUBSTITUTE(SUBSTITUTE(SUBSTITUTE(UPPER($S$23:$U$40&amp;""),"⌢",""),"⌣",""),"⌵",""),"－",""),"-","")," ",""),"　","")=UPPER($E19&amp;"")))+SUMPRODUCT(--(SUBSTITUTE(SUBSTITUTE(SUBSTITUTE(SUBSTITUTE(SUBSTITUTE(SUBSTITUTE(SUBSTITUTE(UPPER($S$23:$U$40&amp;""),"⌢",""),"⌣",""),"⌵",""),"－",""),"-","")," ",""),"　","")=UPPER($E19&amp;"")&amp;"DP"))*2+SUMPRODUCT(--(SUBSTITUTE(SUBSTITUTE(SUBSTITUTE(SUBSTITUTE(SUBSTITUTE(SUBSTITUTE(SUBSTITUTE(UPPER($S$23:$U$40&amp;""),"⌢",""),"⌣",""),"⌵",""),"－",""),"-","")," ",""),"　","")="DP"&amp;UPPER($E19&amp;"")))*2+SUMPRODUCT(--(SUBSTITUTE(SUBSTITUTE(SUBSTITUTE(SUBSTITUTE(SUBSTITUTE(SUBSTITUTE(SUBSTITUTE(UPPER($S$23:$U$40&amp;""),"⌢",""),"⌣",""),"⌵",""),"－",""),"-","")," ",""),"　","")=UPPER($E19&amp;"")&amp;"TP"))*3+SUMPRODUCT(--(SUBSTITUTE(SUBSTITUTE(SUBSTITUTE(SUBSTITUTE(SUBSTITUTE(SUBSTITUTE(SUBSTITUTE(UPPER($S$23:$U$40&amp;""),"⌢",""),"⌣",""),"⌵",""),"－",""),"-","")," ",""),"　","")="TP"&amp;UPPER($E19&amp;"")))*3+SUMPRODUCT(--(SUBSTITUTE(SUBSTITUTE(SUBSTITUTE(SUBSTITUTE(SUBSTITUTE(SUBSTITUTE(SUBSTITUTE(UPPER($W$23:$Y$40&amp;""),"⌢",""),"⌣",""),"⌵",""),"－",""),"-","")," ",""),"　","")=UPPER($E19&amp;"")))+SUMPRODUCT(--(SUBSTITUTE(SUBSTITUTE(SUBSTITUTE(SUBSTITUTE(SUBSTITUTE(SUBSTITUTE(SUBSTITUTE(UPPER($W$23:$Y$40&amp;""),"⌢",""),"⌣",""),"⌵",""),"－",""),"-","")," ",""),"　","")=UPPER($E19&amp;"")&amp;"DP"))*2+SUMPRODUCT(--(SUBSTITUTE(SUBSTITUTE(SUBSTITUTE(SUBSTITUTE(SUBSTITUTE(SUBSTITUTE(SUBSTITUTE(UPPER($W$23:$Y$40&amp;""),"⌢",""),"⌣",""),"⌵",""),"－",""),"-","")," ",""),"　","")="DP"&amp;UPPER($E19&amp;"")))*2+SUMPRODUCT(--(SUBSTITUTE(SUBSTITUTE(SUBSTITUTE(SUBSTITUTE(SUBSTITUTE(SUBSTITUTE(SUBSTITUTE(UPPER($W$23:$Y$40&amp;""),"⌢",""),"⌣",""),"⌵",""),"－",""),"-","")," ",""),"　","")=UPPER($E19&amp;"")&amp;"TP"))*3+SUMPRODUCT(--(SUBSTITUTE(SUBSTITUTE(SUBSTITUTE(SUBSTITUTE(SUBSTITUTE(SUBSTITUTE(SUBSTITUTE(UPPER($W$23:$Y$40&amp;""),"⌢",""),"⌣",""),"⌵",""),"－",""),"-","")," ",""),"　","")="TP"&amp;UPPER($E19&amp;"")))*3+SUMPRODUCT(--(SUBSTITUTE(SUBSTITUTE(SUBSTITUTE(SUBSTITUTE(SUBSTITUTE(SUBSTITUTE(SUBSTITUTE(UPPER($AA$23:$AC$40&amp;""),"⌢",""),"⌣",""),"⌵",""),"－",""),"-","")," ",""),"　","")=UPPER($E19&amp;"")))+SUMPRODUCT(--(SUBSTITUTE(SUBSTITUTE(SUBSTITUTE(SUBSTITUTE(SUBSTITUTE(SUBSTITUTE(SUBSTITUTE(UPPER($AA$23:$AC$40&amp;""),"⌢",""),"⌣",""),"⌵",""),"－",""),"-","")," ",""),"　","")=UPPER($E19&amp;"")&amp;"DP"))*2+SUMPRODUCT(--(SUBSTITUTE(SUBSTITUTE(SUBSTITUTE(SUBSTITUTE(SUBSTITUTE(SUBSTITUTE(SUBSTITUTE(UPPER($AA$23:$AC$40&amp;""),"⌢",""),"⌣",""),"⌵",""),"－",""),"-","")," ",""),"　","")="DP"&amp;UPPER($E19&amp;"")))*2+SUMPRODUCT(--(SUBSTITUTE(SUBSTITUTE(SUBSTITUTE(SUBSTITUTE(SUBSTITUTE(SUBSTITUTE(SUBSTITUTE(UPPER($AA$23:$AC$40&amp;""),"⌢",""),"⌣",""),"⌵",""),"－",""),"-","")," ",""),"　","")=UPPER($E19&amp;"")&amp;"TP"))*3+SUMPRODUCT(--(SUBSTITUTE(SUBSTITUTE(SUBSTITUTE(SUBSTITUTE(SUBSTITUTE(SUBSTITUTE(SUBSTITUTE(UPPER($AA$23:$AC$40&amp;""),"⌢",""),"⌣",""),"⌵",""),"－",""),"-","")," ",""),"　","")="TP"&amp;UPPER($E19&amp;"")))*3+SUMPRODUCT(--(SUBSTITUTE(SUBSTITUTE(SUBSTITUTE(SUBSTITUTE(SUBSTITUTE(SUBSTITUTE(SUBSTITUTE(UPPER($AE$23:$AG$40&amp;""),"⌢",""),"⌣",""),"⌵",""),"－",""),"-","")," ",""),"　","")=UPPER($E19&amp;"")))+SUMPRODUCT(--(SUBSTITUTE(SUBSTITUTE(SUBSTITUTE(SUBSTITUTE(SUBSTITUTE(SUBSTITUTE(SUBSTITUTE(UPPER($AE$23:$AG$40&amp;""),"⌢",""),"⌣",""),"⌵",""),"－",""),"-","")," ",""),"　","")=UPPER($E19&amp;"")&amp;"DP"))*2+SUMPRODUCT(--(SUBSTITUTE(SUBSTITUTE(SUBSTITUTE(SUBSTITUTE(SUBSTITUTE(SUBSTITUTE(SUBSTITUTE(UPPER($AE$23:$AG$40&amp;""),"⌢",""),"⌣",""),"⌵",""),"－",""),"-","")," ",""),"　","")="DP"&amp;UPPER($E19&amp;"")))*2+SUMPRODUCT(--(SUBSTITUTE(SUBSTITUTE(SUBSTITUTE(SUBSTITUTE(SUBSTITUTE(SUBSTITUTE(SUBSTITUTE(UPPER($AE$23:$AG$40&amp;""),"⌢",""),"⌣",""),"⌵",""),"－",""),"-","")," ",""),"　","")=UPPER($E19&amp;"")&amp;"TP"))*3+SUMPRODUCT(--(SUBSTITUTE(SUBSTITUTE(SUBSTITUTE(SUBSTITUTE(SUBSTITUTE(SUBSTITUTE(SUBSTITUTE(UPPER($AE$23:$AG$40&amp;""),"⌢",""),"⌣",""),"⌵",""),"－",""),"-","")," ",""),"　","")="TP"&amp;UPPER($E19&amp;"")))*3)</f>
        <v>0</v>
      </c>
      <c r="B19" s="52"/>
      <c r="C19" s="58"/>
      <c r="D19" s="288"/>
      <c r="E19" s="61"/>
      <c r="F19" s="49"/>
      <c r="G19" s="22"/>
      <c r="H19" s="3"/>
      <c r="I19" s="6"/>
      <c r="J19" s="8"/>
      <c r="K19" s="22"/>
      <c r="L19" s="3"/>
      <c r="M19" s="6"/>
      <c r="N19" s="8"/>
      <c r="O19" s="22"/>
      <c r="P19" s="3"/>
      <c r="Q19" s="6"/>
      <c r="R19" s="8"/>
      <c r="S19" s="22"/>
      <c r="T19" s="3"/>
      <c r="U19" s="6"/>
      <c r="V19" s="8"/>
      <c r="W19" s="22"/>
      <c r="X19" s="3"/>
      <c r="Y19" s="6"/>
      <c r="Z19" s="8"/>
      <c r="AA19" s="22"/>
      <c r="AB19" s="3"/>
      <c r="AC19" s="6"/>
      <c r="AD19" s="8"/>
      <c r="AE19" s="3"/>
      <c r="AF19" s="3"/>
      <c r="AG19" s="6"/>
      <c r="AH19" s="8"/>
      <c r="AI19" s="44">
        <f t="shared" si="2"/>
        <v>0</v>
      </c>
      <c r="AJ19" s="44">
        <f>SUMPRODUCT(--(SUBSTITUTE(SUBSTITUTE(SUBSTITUTE(SUBSTITUTE(SUBSTITUTE(SUBSTITUTE(SUBSTITUTE(UPPER(G19:AG19&amp;""),"⌢",""),"⌣",""),"⌵",""),"－",""),"-","")," ",""),"　","")="R"))+SUMPRODUCT(--(SUBSTITUTE(SUBSTITUTE(SUBSTITUTE(SUBSTITUTE(SUBSTITUTE(SUBSTITUTE(SUBSTITUTE(UPPER(G19:AG19&amp;""),"⌢",""),"⌣",""),"⌵",""),"－",""),"-","")," ",""),"　","")="HR"))*2</f>
        <v>0</v>
      </c>
      <c r="AK19" s="44">
        <f t="shared" si="4"/>
        <v>0</v>
      </c>
      <c r="AL19" s="44">
        <f>$A19</f>
        <v>0</v>
      </c>
      <c r="AM19" s="286"/>
    </row>
    <row r="20" spans="1:54" ht="15" customHeight="1" thickBot="1">
      <c r="A20" s="57">
        <f>IF($E20="",0,SUMPRODUCT(--(SUBSTITUTE(SUBSTITUTE(SUBSTITUTE(SUBSTITUTE(SUBSTITUTE(SUBSTITUTE(SUBSTITUTE(UPPER($G$23:$I$40&amp;""),"⌢",""),"⌣",""),"⌵",""),"－",""),"-","")," ",""),"　","")=UPPER($E20&amp;"")))+SUMPRODUCT(--(SUBSTITUTE(SUBSTITUTE(SUBSTITUTE(SUBSTITUTE(SUBSTITUTE(SUBSTITUTE(SUBSTITUTE(UPPER($G$23:$I$40&amp;""),"⌢",""),"⌣",""),"⌵",""),"－",""),"-","")," ",""),"　","")=UPPER($E20&amp;"")&amp;"DP"))*2+SUMPRODUCT(--(SUBSTITUTE(SUBSTITUTE(SUBSTITUTE(SUBSTITUTE(SUBSTITUTE(SUBSTITUTE(SUBSTITUTE(UPPER($G$23:$I$40&amp;""),"⌢",""),"⌣",""),"⌵",""),"－",""),"-","")," ",""),"　","")="DP"&amp;UPPER($E20&amp;"")))*2+SUMPRODUCT(--(SUBSTITUTE(SUBSTITUTE(SUBSTITUTE(SUBSTITUTE(SUBSTITUTE(SUBSTITUTE(SUBSTITUTE(UPPER($G$23:$I$40&amp;""),"⌢",""),"⌣",""),"⌵",""),"－",""),"-","")," ",""),"　","")=UPPER($E20&amp;"")&amp;"TP"))*3+SUMPRODUCT(--(SUBSTITUTE(SUBSTITUTE(SUBSTITUTE(SUBSTITUTE(SUBSTITUTE(SUBSTITUTE(SUBSTITUTE(UPPER($G$23:$I$40&amp;""),"⌢",""),"⌣",""),"⌵",""),"－",""),"-","")," ",""),"　","")="TP"&amp;UPPER($E20&amp;"")))*3+SUMPRODUCT(--(SUBSTITUTE(SUBSTITUTE(SUBSTITUTE(SUBSTITUTE(SUBSTITUTE(SUBSTITUTE(SUBSTITUTE(UPPER($K$23:$M$40&amp;""),"⌢",""),"⌣",""),"⌵",""),"－",""),"-","")," ",""),"　","")=UPPER($E20&amp;"")))+SUMPRODUCT(--(SUBSTITUTE(SUBSTITUTE(SUBSTITUTE(SUBSTITUTE(SUBSTITUTE(SUBSTITUTE(SUBSTITUTE(UPPER($K$23:$M$40&amp;""),"⌢",""),"⌣",""),"⌵",""),"－",""),"-","")," ",""),"　","")=UPPER($E20&amp;"")&amp;"DP"))*2+SUMPRODUCT(--(SUBSTITUTE(SUBSTITUTE(SUBSTITUTE(SUBSTITUTE(SUBSTITUTE(SUBSTITUTE(SUBSTITUTE(UPPER($K$23:$M$40&amp;""),"⌢",""),"⌣",""),"⌵",""),"－",""),"-","")," ",""),"　","")="DP"&amp;UPPER($E20&amp;"")))*2+SUMPRODUCT(--(SUBSTITUTE(SUBSTITUTE(SUBSTITUTE(SUBSTITUTE(SUBSTITUTE(SUBSTITUTE(SUBSTITUTE(UPPER($K$23:$M$40&amp;""),"⌢",""),"⌣",""),"⌵",""),"－",""),"-","")," ",""),"　","")=UPPER($E20&amp;"")&amp;"TP"))*3+SUMPRODUCT(--(SUBSTITUTE(SUBSTITUTE(SUBSTITUTE(SUBSTITUTE(SUBSTITUTE(SUBSTITUTE(SUBSTITUTE(UPPER($K$23:$M$40&amp;""),"⌢",""),"⌣",""),"⌵",""),"－",""),"-","")," ",""),"　","")="TP"&amp;UPPER($E20&amp;"")))*3+SUMPRODUCT(--(SUBSTITUTE(SUBSTITUTE(SUBSTITUTE(SUBSTITUTE(SUBSTITUTE(SUBSTITUTE(SUBSTITUTE(UPPER($O$23:$Q$40&amp;""),"⌢",""),"⌣",""),"⌵",""),"－",""),"-","")," ",""),"　","")=UPPER($E20&amp;"")))+SUMPRODUCT(--(SUBSTITUTE(SUBSTITUTE(SUBSTITUTE(SUBSTITUTE(SUBSTITUTE(SUBSTITUTE(SUBSTITUTE(UPPER($O$23:$Q$40&amp;""),"⌢",""),"⌣",""),"⌵",""),"－",""),"-","")," ",""),"　","")=UPPER($E20&amp;"")&amp;"DP"))*2+SUMPRODUCT(--(SUBSTITUTE(SUBSTITUTE(SUBSTITUTE(SUBSTITUTE(SUBSTITUTE(SUBSTITUTE(SUBSTITUTE(UPPER($O$23:$Q$40&amp;""),"⌢",""),"⌣",""),"⌵",""),"－",""),"-","")," ",""),"　","")="DP"&amp;UPPER($E20&amp;"")))*2+SUMPRODUCT(--(SUBSTITUTE(SUBSTITUTE(SUBSTITUTE(SUBSTITUTE(SUBSTITUTE(SUBSTITUTE(SUBSTITUTE(UPPER($O$23:$Q$40&amp;""),"⌢",""),"⌣",""),"⌵",""),"－",""),"-","")," ",""),"　","")=UPPER($E20&amp;"")&amp;"TP"))*3+SUMPRODUCT(--(SUBSTITUTE(SUBSTITUTE(SUBSTITUTE(SUBSTITUTE(SUBSTITUTE(SUBSTITUTE(SUBSTITUTE(UPPER($O$23:$Q$40&amp;""),"⌢",""),"⌣",""),"⌵",""),"－",""),"-","")," ",""),"　","")="TP"&amp;UPPER($E20&amp;"")))*3+SUMPRODUCT(--(SUBSTITUTE(SUBSTITUTE(SUBSTITUTE(SUBSTITUTE(SUBSTITUTE(SUBSTITUTE(SUBSTITUTE(UPPER($S$23:$U$40&amp;""),"⌢",""),"⌣",""),"⌵",""),"－",""),"-","")," ",""),"　","")=UPPER($E20&amp;"")))+SUMPRODUCT(--(SUBSTITUTE(SUBSTITUTE(SUBSTITUTE(SUBSTITUTE(SUBSTITUTE(SUBSTITUTE(SUBSTITUTE(UPPER($S$23:$U$40&amp;""),"⌢",""),"⌣",""),"⌵",""),"－",""),"-","")," ",""),"　","")=UPPER($E20&amp;"")&amp;"DP"))*2+SUMPRODUCT(--(SUBSTITUTE(SUBSTITUTE(SUBSTITUTE(SUBSTITUTE(SUBSTITUTE(SUBSTITUTE(SUBSTITUTE(UPPER($S$23:$U$40&amp;""),"⌢",""),"⌣",""),"⌵",""),"－",""),"-","")," ",""),"　","")="DP"&amp;UPPER($E20&amp;"")))*2+SUMPRODUCT(--(SUBSTITUTE(SUBSTITUTE(SUBSTITUTE(SUBSTITUTE(SUBSTITUTE(SUBSTITUTE(SUBSTITUTE(UPPER($S$23:$U$40&amp;""),"⌢",""),"⌣",""),"⌵",""),"－",""),"-","")," ",""),"　","")=UPPER($E20&amp;"")&amp;"TP"))*3+SUMPRODUCT(--(SUBSTITUTE(SUBSTITUTE(SUBSTITUTE(SUBSTITUTE(SUBSTITUTE(SUBSTITUTE(SUBSTITUTE(UPPER($S$23:$U$40&amp;""),"⌢",""),"⌣",""),"⌵",""),"－",""),"-","")," ",""),"　","")="TP"&amp;UPPER($E20&amp;"")))*3+SUMPRODUCT(--(SUBSTITUTE(SUBSTITUTE(SUBSTITUTE(SUBSTITUTE(SUBSTITUTE(SUBSTITUTE(SUBSTITUTE(UPPER($W$23:$Y$40&amp;""),"⌢",""),"⌣",""),"⌵",""),"－",""),"-","")," ",""),"　","")=UPPER($E20&amp;"")))+SUMPRODUCT(--(SUBSTITUTE(SUBSTITUTE(SUBSTITUTE(SUBSTITUTE(SUBSTITUTE(SUBSTITUTE(SUBSTITUTE(UPPER($W$23:$Y$40&amp;""),"⌢",""),"⌣",""),"⌵",""),"－",""),"-","")," ",""),"　","")=UPPER($E20&amp;"")&amp;"DP"))*2+SUMPRODUCT(--(SUBSTITUTE(SUBSTITUTE(SUBSTITUTE(SUBSTITUTE(SUBSTITUTE(SUBSTITUTE(SUBSTITUTE(UPPER($W$23:$Y$40&amp;""),"⌢",""),"⌣",""),"⌵",""),"－",""),"-","")," ",""),"　","")="DP"&amp;UPPER($E20&amp;"")))*2+SUMPRODUCT(--(SUBSTITUTE(SUBSTITUTE(SUBSTITUTE(SUBSTITUTE(SUBSTITUTE(SUBSTITUTE(SUBSTITUTE(UPPER($W$23:$Y$40&amp;""),"⌢",""),"⌣",""),"⌵",""),"－",""),"-","")," ",""),"　","")=UPPER($E20&amp;"")&amp;"TP"))*3+SUMPRODUCT(--(SUBSTITUTE(SUBSTITUTE(SUBSTITUTE(SUBSTITUTE(SUBSTITUTE(SUBSTITUTE(SUBSTITUTE(UPPER($W$23:$Y$40&amp;""),"⌢",""),"⌣",""),"⌵",""),"－",""),"-","")," ",""),"　","")="TP"&amp;UPPER($E20&amp;"")))*3+SUMPRODUCT(--(SUBSTITUTE(SUBSTITUTE(SUBSTITUTE(SUBSTITUTE(SUBSTITUTE(SUBSTITUTE(SUBSTITUTE(UPPER($AA$23:$AC$40&amp;""),"⌢",""),"⌣",""),"⌵",""),"－",""),"-","")," ",""),"　","")=UPPER($E20&amp;"")))+SUMPRODUCT(--(SUBSTITUTE(SUBSTITUTE(SUBSTITUTE(SUBSTITUTE(SUBSTITUTE(SUBSTITUTE(SUBSTITUTE(UPPER($AA$23:$AC$40&amp;""),"⌢",""),"⌣",""),"⌵",""),"－",""),"-","")," ",""),"　","")=UPPER($E20&amp;"")&amp;"DP"))*2+SUMPRODUCT(--(SUBSTITUTE(SUBSTITUTE(SUBSTITUTE(SUBSTITUTE(SUBSTITUTE(SUBSTITUTE(SUBSTITUTE(UPPER($AA$23:$AC$40&amp;""),"⌢",""),"⌣",""),"⌵",""),"－",""),"-","")," ",""),"　","")="DP"&amp;UPPER($E20&amp;"")))*2+SUMPRODUCT(--(SUBSTITUTE(SUBSTITUTE(SUBSTITUTE(SUBSTITUTE(SUBSTITUTE(SUBSTITUTE(SUBSTITUTE(UPPER($AA$23:$AC$40&amp;""),"⌢",""),"⌣",""),"⌵",""),"－",""),"-","")," ",""),"　","")=UPPER($E20&amp;"")&amp;"TP"))*3+SUMPRODUCT(--(SUBSTITUTE(SUBSTITUTE(SUBSTITUTE(SUBSTITUTE(SUBSTITUTE(SUBSTITUTE(SUBSTITUTE(UPPER($AA$23:$AC$40&amp;""),"⌢",""),"⌣",""),"⌵",""),"－",""),"-","")," ",""),"　","")="TP"&amp;UPPER($E20&amp;"")))*3+SUMPRODUCT(--(SUBSTITUTE(SUBSTITUTE(SUBSTITUTE(SUBSTITUTE(SUBSTITUTE(SUBSTITUTE(SUBSTITUTE(UPPER($AE$23:$AG$40&amp;""),"⌢",""),"⌣",""),"⌵",""),"－",""),"-","")," ",""),"　","")=UPPER($E20&amp;"")))+SUMPRODUCT(--(SUBSTITUTE(SUBSTITUTE(SUBSTITUTE(SUBSTITUTE(SUBSTITUTE(SUBSTITUTE(SUBSTITUTE(UPPER($AE$23:$AG$40&amp;""),"⌢",""),"⌣",""),"⌵",""),"－",""),"-","")," ",""),"　","")=UPPER($E20&amp;"")&amp;"DP"))*2+SUMPRODUCT(--(SUBSTITUTE(SUBSTITUTE(SUBSTITUTE(SUBSTITUTE(SUBSTITUTE(SUBSTITUTE(SUBSTITUTE(UPPER($AE$23:$AG$40&amp;""),"⌢",""),"⌣",""),"⌵",""),"－",""),"-","")," ",""),"　","")="DP"&amp;UPPER($E20&amp;"")))*2+SUMPRODUCT(--(SUBSTITUTE(SUBSTITUTE(SUBSTITUTE(SUBSTITUTE(SUBSTITUTE(SUBSTITUTE(SUBSTITUTE(UPPER($AE$23:$AG$40&amp;""),"⌢",""),"⌣",""),"⌵",""),"－",""),"-","")," ",""),"　","")=UPPER($E20&amp;"")&amp;"TP"))*3+SUMPRODUCT(--(SUBSTITUTE(SUBSTITUTE(SUBSTITUTE(SUBSTITUTE(SUBSTITUTE(SUBSTITUTE(SUBSTITUTE(UPPER($AE$23:$AG$40&amp;""),"⌢",""),"⌣",""),"⌵",""),"－",""),"-","")," ",""),"　","")="TP"&amp;UPPER($E20&amp;"")))*3)</f>
        <v>0</v>
      </c>
      <c r="B20" s="57"/>
      <c r="C20" s="58"/>
      <c r="D20" s="288"/>
      <c r="E20" s="61"/>
      <c r="F20" s="49"/>
      <c r="G20" s="38"/>
      <c r="H20" s="39"/>
      <c r="I20" s="40"/>
      <c r="J20" s="41"/>
      <c r="K20" s="38"/>
      <c r="L20" s="39"/>
      <c r="M20" s="40"/>
      <c r="N20" s="41"/>
      <c r="O20" s="38"/>
      <c r="P20" s="39"/>
      <c r="Q20" s="40"/>
      <c r="R20" s="41"/>
      <c r="S20" s="38"/>
      <c r="T20" s="39"/>
      <c r="U20" s="40"/>
      <c r="V20" s="41"/>
      <c r="W20" s="38"/>
      <c r="X20" s="39"/>
      <c r="Y20" s="40"/>
      <c r="Z20" s="41"/>
      <c r="AA20" s="38"/>
      <c r="AB20" s="39"/>
      <c r="AC20" s="40"/>
      <c r="AD20" s="41"/>
      <c r="AE20" s="39"/>
      <c r="AF20" s="39"/>
      <c r="AG20" s="40"/>
      <c r="AH20" s="41"/>
      <c r="AI20" s="44">
        <f t="shared" si="2"/>
        <v>0</v>
      </c>
      <c r="AJ20" s="44">
        <f>SUMPRODUCT(--(SUBSTITUTE(SUBSTITUTE(SUBSTITUTE(SUBSTITUTE(SUBSTITUTE(SUBSTITUTE(SUBSTITUTE(UPPER(G20:AG20&amp;""),"⌢",""),"⌣",""),"⌵",""),"－",""),"-","")," ",""),"　","")="R"))+SUMPRODUCT(--(SUBSTITUTE(SUBSTITUTE(SUBSTITUTE(SUBSTITUTE(SUBSTITUTE(SUBSTITUTE(SUBSTITUTE(UPPER(G20:AG20&amp;""),"⌢",""),"⌣",""),"⌵",""),"－",""),"-","")," ",""),"　","")="HR"))*2</f>
        <v>0</v>
      </c>
      <c r="AK20" s="44">
        <f t="shared" si="4"/>
        <v>0</v>
      </c>
      <c r="AL20" s="44">
        <f>$A20</f>
        <v>0</v>
      </c>
      <c r="AM20" s="286"/>
    </row>
    <row r="21" spans="1:54" ht="15" customHeight="1" thickBot="1">
      <c r="A21" s="51">
        <f>SUM(A3:A20)</f>
        <v>7</v>
      </c>
      <c r="B21" s="51"/>
      <c r="C21" s="51"/>
      <c r="D21" s="289" t="s">
        <v>12</v>
      </c>
      <c r="E21" s="290"/>
      <c r="F21" s="277"/>
      <c r="G21" s="291">
        <f>SUMPRODUCT(--(SUBSTITUTE(SUBSTITUTE(SUBSTITUTE(SUBSTITUTE(SUBSTITUTE(SUBSTITUTE(SUBSTITUTE(UPPER(G3:I20&amp;""),"⌢",""),"⌣",""),"⌵",""),"－",""),"-","")," ",""),"　","")="R"))+SUMPRODUCT(--(SUBSTITUTE(SUBSTITUTE(SUBSTITUTE(SUBSTITUTE(SUBSTITUTE(SUBSTITUTE(SUBSTITUTE(UPPER(G3:I20&amp;""),"⌢",""),"⌣",""),"⌵",""),"－",""),"-","")," ",""),"　","")="INT"))+SUMPRODUCT(--(SUBSTITUTE(SUBSTITUTE(SUBSTITUTE(SUBSTITUTE(SUBSTITUTE(SUBSTITUTE(SUBSTITUTE(UPPER(G3:I20&amp;""),"⌢",""),"⌣",""),"⌵",""),"－",""),"-","")," ",""),"　","")="OBS"))+SUMPRODUCT(--(SUBSTITUTE(SUBSTITUTE(SUBSTITUTE(SUBSTITUTE(SUBSTITUTE(SUBSTITUTE(SUBSTITUTE(UPPER(G3:I20&amp;""),"⌢",""),"⌣",""),"⌵",""),"－",""),"-","")," ",""),"　","")="HR"))*2</f>
        <v>8</v>
      </c>
      <c r="H21" s="292"/>
      <c r="I21" s="293"/>
      <c r="J21" s="46"/>
      <c r="K21" s="291">
        <f>SUMPRODUCT(--(SUBSTITUTE(SUBSTITUTE(SUBSTITUTE(SUBSTITUTE(SUBSTITUTE(SUBSTITUTE(SUBSTITUTE(UPPER(K3:M20&amp;""),"⌢",""),"⌣",""),"⌵",""),"－",""),"-","")," ",""),"　","")="R"))+SUMPRODUCT(--(SUBSTITUTE(SUBSTITUTE(SUBSTITUTE(SUBSTITUTE(SUBSTITUTE(SUBSTITUTE(SUBSTITUTE(UPPER(K3:M20&amp;""),"⌢",""),"⌣",""),"⌵",""),"－",""),"-","")," ",""),"　","")="INT"))+SUMPRODUCT(--(SUBSTITUTE(SUBSTITUTE(SUBSTITUTE(SUBSTITUTE(SUBSTITUTE(SUBSTITUTE(SUBSTITUTE(UPPER(K3:M20&amp;""),"⌢",""),"⌣",""),"⌵",""),"－",""),"-","")," ",""),"　","")="OBS"))+SUMPRODUCT(--(SUBSTITUTE(SUBSTITUTE(SUBSTITUTE(SUBSTITUTE(SUBSTITUTE(SUBSTITUTE(SUBSTITUTE(UPPER(K3:M20&amp;""),"⌢",""),"⌣",""),"⌵",""),"－",""),"-","")," ",""),"　","")="HR"))*2+G21</f>
        <v>9</v>
      </c>
      <c r="L21" s="292"/>
      <c r="M21" s="293"/>
      <c r="N21" s="46"/>
      <c r="O21" s="291">
        <f>SUMPRODUCT(--(SUBSTITUTE(SUBSTITUTE(SUBSTITUTE(SUBSTITUTE(SUBSTITUTE(SUBSTITUTE(SUBSTITUTE(UPPER(O3:Q20&amp;""),"⌢",""),"⌣",""),"⌵",""),"－",""),"-","")," ",""),"　","")="R"))+SUMPRODUCT(--(SUBSTITUTE(SUBSTITUTE(SUBSTITUTE(SUBSTITUTE(SUBSTITUTE(SUBSTITUTE(SUBSTITUTE(UPPER(O3:Q20&amp;""),"⌢",""),"⌣",""),"⌵",""),"－",""),"-","")," ",""),"　","")="INT"))+SUMPRODUCT(--(SUBSTITUTE(SUBSTITUTE(SUBSTITUTE(SUBSTITUTE(SUBSTITUTE(SUBSTITUTE(SUBSTITUTE(UPPER(O3:Q20&amp;""),"⌢",""),"⌣",""),"⌵",""),"－",""),"-","")," ",""),"　","")="OBS"))+SUMPRODUCT(--(SUBSTITUTE(SUBSTITUTE(SUBSTITUTE(SUBSTITUTE(SUBSTITUTE(SUBSTITUTE(SUBSTITUTE(UPPER(O3:Q20&amp;""),"⌢",""),"⌣",""),"⌵",""),"－",""),"-","")," ",""),"　","")="HR"))*2+K21</f>
        <v>9</v>
      </c>
      <c r="P21" s="292"/>
      <c r="Q21" s="293"/>
      <c r="R21" s="45"/>
      <c r="S21" s="291">
        <f>SUMPRODUCT(--(SUBSTITUTE(SUBSTITUTE(SUBSTITUTE(SUBSTITUTE(SUBSTITUTE(SUBSTITUTE(SUBSTITUTE(UPPER(S3:U20&amp;""),"⌢",""),"⌣",""),"⌵",""),"－",""),"-","")," ",""),"　","")="R"))+SUMPRODUCT(--(SUBSTITUTE(SUBSTITUTE(SUBSTITUTE(SUBSTITUTE(SUBSTITUTE(SUBSTITUTE(SUBSTITUTE(UPPER(S3:U20&amp;""),"⌢",""),"⌣",""),"⌵",""),"－",""),"-","")," ",""),"　","")="INT"))+SUMPRODUCT(--(SUBSTITUTE(SUBSTITUTE(SUBSTITUTE(SUBSTITUTE(SUBSTITUTE(SUBSTITUTE(SUBSTITUTE(UPPER(S3:U20&amp;""),"⌢",""),"⌣",""),"⌵",""),"－",""),"-","")," ",""),"　","")="OBS"))+SUMPRODUCT(--(SUBSTITUTE(SUBSTITUTE(SUBSTITUTE(SUBSTITUTE(SUBSTITUTE(SUBSTITUTE(SUBSTITUTE(UPPER(S3:U20&amp;""),"⌢",""),"⌣",""),"⌵",""),"－",""),"-","")," ",""),"　","")="HR"))*2+O21</f>
        <v>10</v>
      </c>
      <c r="T21" s="292"/>
      <c r="U21" s="293"/>
      <c r="V21" s="46"/>
      <c r="W21" s="291">
        <f>SUMPRODUCT(--(SUBSTITUTE(SUBSTITUTE(SUBSTITUTE(SUBSTITUTE(SUBSTITUTE(SUBSTITUTE(SUBSTITUTE(UPPER(W3:Y20&amp;""),"⌢",""),"⌣",""),"⌵",""),"－",""),"-","")," ",""),"　","")="R"))+SUMPRODUCT(--(SUBSTITUTE(SUBSTITUTE(SUBSTITUTE(SUBSTITUTE(SUBSTITUTE(SUBSTITUTE(SUBSTITUTE(UPPER(W3:Y20&amp;""),"⌢",""),"⌣",""),"⌵",""),"－",""),"-","")," ",""),"　","")="INT"))+SUMPRODUCT(--(SUBSTITUTE(SUBSTITUTE(SUBSTITUTE(SUBSTITUTE(SUBSTITUTE(SUBSTITUTE(SUBSTITUTE(UPPER(W3:Y20&amp;""),"⌢",""),"⌣",""),"⌵",""),"－",""),"-","")," ",""),"　","")="OBS"))+SUMPRODUCT(--(SUBSTITUTE(SUBSTITUTE(SUBSTITUTE(SUBSTITUTE(SUBSTITUTE(SUBSTITUTE(SUBSTITUTE(UPPER(W3:Y20&amp;""),"⌢",""),"⌣",""),"⌵",""),"－",""),"-","")," ",""),"　","")="HR"))*2+S21</f>
        <v>12</v>
      </c>
      <c r="X21" s="292"/>
      <c r="Y21" s="293"/>
      <c r="Z21" s="46"/>
      <c r="AA21" s="291">
        <f>SUMPRODUCT(--(SUBSTITUTE(SUBSTITUTE(SUBSTITUTE(SUBSTITUTE(SUBSTITUTE(SUBSTITUTE(SUBSTITUTE(UPPER(AA3:AC20&amp;""),"⌢",""),"⌣",""),"⌵",""),"－",""),"-","")," ",""),"　","")="R"))+SUMPRODUCT(--(SUBSTITUTE(SUBSTITUTE(SUBSTITUTE(SUBSTITUTE(SUBSTITUTE(SUBSTITUTE(SUBSTITUTE(UPPER(AA3:AC20&amp;""),"⌢",""),"⌣",""),"⌵",""),"－",""),"-","")," ",""),"　","")="INT"))+SUMPRODUCT(--(SUBSTITUTE(SUBSTITUTE(SUBSTITUTE(SUBSTITUTE(SUBSTITUTE(SUBSTITUTE(SUBSTITUTE(UPPER(AA3:AC20&amp;""),"⌢",""),"⌣",""),"⌵",""),"－",""),"-","")," ",""),"　","")="OBS"))+SUMPRODUCT(--(SUBSTITUTE(SUBSTITUTE(SUBSTITUTE(SUBSTITUTE(SUBSTITUTE(SUBSTITUTE(SUBSTITUTE(UPPER(AA3:AC20&amp;""),"⌢",""),"⌣",""),"⌵",""),"－",""),"-","")," ",""),"　","")="HR"))*2+W21</f>
        <v>12</v>
      </c>
      <c r="AB21" s="292"/>
      <c r="AC21" s="293"/>
      <c r="AD21" s="46"/>
      <c r="AE21" s="291">
        <f>SUMPRODUCT(--(SUBSTITUTE(SUBSTITUTE(SUBSTITUTE(SUBSTITUTE(SUBSTITUTE(SUBSTITUTE(SUBSTITUTE(UPPER(AE3:AG20&amp;""),"⌢",""),"⌣",""),"⌵",""),"－",""),"-","")," ",""),"　","")="R"))+SUMPRODUCT(--(SUBSTITUTE(SUBSTITUTE(SUBSTITUTE(SUBSTITUTE(SUBSTITUTE(SUBSTITUTE(SUBSTITUTE(UPPER(AE3:AG20&amp;""),"⌢",""),"⌣",""),"⌵",""),"－",""),"-","")," ",""),"　","")="INT"))+SUMPRODUCT(--(SUBSTITUTE(SUBSTITUTE(SUBSTITUTE(SUBSTITUTE(SUBSTITUTE(SUBSTITUTE(SUBSTITUTE(UPPER(AE3:AG20&amp;""),"⌢",""),"⌣",""),"⌵",""),"－",""),"-","")," ",""),"　","")="OBS"))+SUMPRODUCT(--(SUBSTITUTE(SUBSTITUTE(SUBSTITUTE(SUBSTITUTE(SUBSTITUTE(SUBSTITUTE(SUBSTITUTE(UPPER(AE3:AG20&amp;""),"⌢",""),"⌣",""),"⌵",""),"－",""),"-","")," ",""),"　","")="HR"))*2+AA21</f>
        <v>12</v>
      </c>
      <c r="AF21" s="292"/>
      <c r="AG21" s="293"/>
      <c r="AH21" s="42"/>
      <c r="AI21" s="31">
        <f>SUM(AI3:AI20)</f>
        <v>30</v>
      </c>
      <c r="AJ21" s="32">
        <f>SUM(AJ3:AJ20)</f>
        <v>12</v>
      </c>
      <c r="AK21" s="33">
        <f>SUM(AK3:AK20)</f>
        <v>7</v>
      </c>
      <c r="AL21" s="54">
        <f>SUM(AL3:AL20)</f>
        <v>7</v>
      </c>
      <c r="AM21" s="287"/>
    </row>
    <row r="22" spans="1:54" ht="15" customHeight="1" thickBot="1">
      <c r="A22" s="51" t="s">
        <v>16</v>
      </c>
      <c r="B22" s="51" t="s">
        <v>25</v>
      </c>
      <c r="C22" s="51" t="s">
        <v>23</v>
      </c>
      <c r="D22" s="13" t="s">
        <v>5</v>
      </c>
      <c r="E22" s="13" t="s">
        <v>17</v>
      </c>
      <c r="F22" s="43" t="s">
        <v>4</v>
      </c>
      <c r="G22" s="271">
        <v>1</v>
      </c>
      <c r="H22" s="272"/>
      <c r="I22" s="272"/>
      <c r="J22" s="14" t="inlineStr">
        <is>
          <t>投</t>
        </is>
      </c>
      <c r="K22" s="272">
        <v>2</v>
      </c>
      <c r="L22" s="272"/>
      <c r="M22" s="272"/>
      <c r="N22" s="14" t="inlineStr">
        <is>
          <t>投</t>
        </is>
      </c>
      <c r="O22" s="271">
        <v>3</v>
      </c>
      <c r="P22" s="272"/>
      <c r="Q22" s="272"/>
      <c r="R22" s="179" t="inlineStr">
        <is>
          <t>投</t>
        </is>
      </c>
      <c r="S22" s="271">
        <v>4</v>
      </c>
      <c r="T22" s="272"/>
      <c r="U22" s="272"/>
      <c r="V22" s="14" t="inlineStr">
        <is>
          <t>投</t>
        </is>
      </c>
      <c r="W22" s="271">
        <v>5</v>
      </c>
      <c r="X22" s="272"/>
      <c r="Y22" s="272"/>
      <c r="Z22" s="18" t="inlineStr">
        <is>
          <t>投</t>
        </is>
      </c>
      <c r="AA22" s="271">
        <v>6</v>
      </c>
      <c r="AB22" s="272"/>
      <c r="AC22" s="273"/>
      <c r="AD22" s="18" t="inlineStr">
        <is>
          <t>投</t>
        </is>
      </c>
      <c r="AE22" s="271">
        <v>7</v>
      </c>
      <c r="AF22" s="272"/>
      <c r="AG22" s="273"/>
      <c r="AH22" s="14" t="inlineStr">
        <is>
          <t>投</t>
        </is>
      </c>
      <c r="AI22" s="36" t="s">
        <v>24</v>
      </c>
      <c r="AJ22" s="34" t="s">
        <v>10</v>
      </c>
      <c r="AK22" s="35" t="s">
        <v>6</v>
      </c>
      <c r="AL22" s="53" t="s">
        <v>68</v>
      </c>
      <c r="AM22" s="55" t="s">
        <v>21</v>
      </c>
      <c r="AW22" s="197"/>
      <c r="AX22" s="1"/>
      <c r="AY22" s="29"/>
      <c r="AZ22" s="29"/>
      <c r="BA22" s="29"/>
      <c r="BB22" s="29"/>
    </row>
    <row r="23" spans="1:54" ht="15" customHeight="1">
      <c r="A23" s="58">
        <f>IF($E23="",0,SUMPRODUCT(--(SUBSTITUTE(SUBSTITUTE(SUBSTITUTE(SUBSTITUTE(SUBSTITUTE(SUBSTITUTE(SUBSTITUTE(UPPER($G$3:$I$20&amp;""),"⌢",""),"⌣",""),"⌵",""),"－",""),"-","")," ",""),"　","")=UPPER($E23&amp;"")))+SUMPRODUCT(--(SUBSTITUTE(SUBSTITUTE(SUBSTITUTE(SUBSTITUTE(SUBSTITUTE(SUBSTITUTE(SUBSTITUTE(UPPER($G$3:$I$20&amp;""),"⌢",""),"⌣",""),"⌵",""),"－",""),"-","")," ",""),"　","")=UPPER($E23&amp;"")&amp;"DP"))*2+SUMPRODUCT(--(SUBSTITUTE(SUBSTITUTE(SUBSTITUTE(SUBSTITUTE(SUBSTITUTE(SUBSTITUTE(SUBSTITUTE(UPPER($G$3:$I$20&amp;""),"⌢",""),"⌣",""),"⌵",""),"－",""),"-","")," ",""),"　","")="DP"&amp;UPPER($E23&amp;"")))*2+SUMPRODUCT(--(SUBSTITUTE(SUBSTITUTE(SUBSTITUTE(SUBSTITUTE(SUBSTITUTE(SUBSTITUTE(SUBSTITUTE(UPPER($G$3:$I$20&amp;""),"⌢",""),"⌣",""),"⌵",""),"－",""),"-","")," ",""),"　","")=UPPER($E23&amp;"")&amp;"TP"))*3+SUMPRODUCT(--(SUBSTITUTE(SUBSTITUTE(SUBSTITUTE(SUBSTITUTE(SUBSTITUTE(SUBSTITUTE(SUBSTITUTE(UPPER($G$3:$I$20&amp;""),"⌢",""),"⌣",""),"⌵",""),"－",""),"-","")," ",""),"　","")="TP"&amp;UPPER($E23&amp;"")))*3+SUMPRODUCT(--(SUBSTITUTE(SUBSTITUTE(SUBSTITUTE(SUBSTITUTE(SUBSTITUTE(SUBSTITUTE(SUBSTITUTE(UPPER($K$3:$M$20&amp;""),"⌢",""),"⌣",""),"⌵",""),"－",""),"-","")," ",""),"　","")=UPPER($E23&amp;"")))+SUMPRODUCT(--(SUBSTITUTE(SUBSTITUTE(SUBSTITUTE(SUBSTITUTE(SUBSTITUTE(SUBSTITUTE(SUBSTITUTE(UPPER($K$3:$M$20&amp;""),"⌢",""),"⌣",""),"⌵",""),"－",""),"-","")," ",""),"　","")=UPPER($E23&amp;"")&amp;"DP"))*2+SUMPRODUCT(--(SUBSTITUTE(SUBSTITUTE(SUBSTITUTE(SUBSTITUTE(SUBSTITUTE(SUBSTITUTE(SUBSTITUTE(UPPER($K$3:$M$20&amp;""),"⌢",""),"⌣",""),"⌵",""),"－",""),"-","")," ",""),"　","")="DP"&amp;UPPER($E23&amp;"")))*2+SUMPRODUCT(--(SUBSTITUTE(SUBSTITUTE(SUBSTITUTE(SUBSTITUTE(SUBSTITUTE(SUBSTITUTE(SUBSTITUTE(UPPER($K$3:$M$20&amp;""),"⌢",""),"⌣",""),"⌵",""),"－",""),"-","")," ",""),"　","")=UPPER($E23&amp;"")&amp;"TP"))*3+SUMPRODUCT(--(SUBSTITUTE(SUBSTITUTE(SUBSTITUTE(SUBSTITUTE(SUBSTITUTE(SUBSTITUTE(SUBSTITUTE(UPPER($K$3:$M$20&amp;""),"⌢",""),"⌣",""),"⌵",""),"－",""),"-","")," ",""),"　","")="TP"&amp;UPPER($E23&amp;"")))*3+SUMPRODUCT(--(SUBSTITUTE(SUBSTITUTE(SUBSTITUTE(SUBSTITUTE(SUBSTITUTE(SUBSTITUTE(SUBSTITUTE(UPPER($O$3:$Q$20&amp;""),"⌢",""),"⌣",""),"⌵",""),"－",""),"-","")," ",""),"　","")=UPPER($E23&amp;"")))+SUMPRODUCT(--(SUBSTITUTE(SUBSTITUTE(SUBSTITUTE(SUBSTITUTE(SUBSTITUTE(SUBSTITUTE(SUBSTITUTE(UPPER($O$3:$Q$20&amp;""),"⌢",""),"⌣",""),"⌵",""),"－",""),"-","")," ",""),"　","")=UPPER($E23&amp;"")&amp;"DP"))*2+SUMPRODUCT(--(SUBSTITUTE(SUBSTITUTE(SUBSTITUTE(SUBSTITUTE(SUBSTITUTE(SUBSTITUTE(SUBSTITUTE(UPPER($O$3:$Q$20&amp;""),"⌢",""),"⌣",""),"⌵",""),"－",""),"-","")," ",""),"　","")="DP"&amp;UPPER($E23&amp;"")))*2+SUMPRODUCT(--(SUBSTITUTE(SUBSTITUTE(SUBSTITUTE(SUBSTITUTE(SUBSTITUTE(SUBSTITUTE(SUBSTITUTE(UPPER($O$3:$Q$20&amp;""),"⌢",""),"⌣",""),"⌵",""),"－",""),"-","")," ",""),"　","")=UPPER($E23&amp;"")&amp;"TP"))*3+SUMPRODUCT(--(SUBSTITUTE(SUBSTITUTE(SUBSTITUTE(SUBSTITUTE(SUBSTITUTE(SUBSTITUTE(SUBSTITUTE(UPPER($O$3:$Q$20&amp;""),"⌢",""),"⌣",""),"⌵",""),"－",""),"-","")," ",""),"　","")="TP"&amp;UPPER($E23&amp;"")))*3+SUMPRODUCT(--(SUBSTITUTE(SUBSTITUTE(SUBSTITUTE(SUBSTITUTE(SUBSTITUTE(SUBSTITUTE(SUBSTITUTE(UPPER($S$3:$U$20&amp;""),"⌢",""),"⌣",""),"⌵",""),"－",""),"-","")," ",""),"　","")=UPPER($E23&amp;"")))+SUMPRODUCT(--(SUBSTITUTE(SUBSTITUTE(SUBSTITUTE(SUBSTITUTE(SUBSTITUTE(SUBSTITUTE(SUBSTITUTE(UPPER($S$3:$U$20&amp;""),"⌢",""),"⌣",""),"⌵",""),"－",""),"-","")," ",""),"　","")=UPPER($E23&amp;"")&amp;"DP"))*2+SUMPRODUCT(--(SUBSTITUTE(SUBSTITUTE(SUBSTITUTE(SUBSTITUTE(SUBSTITUTE(SUBSTITUTE(SUBSTITUTE(UPPER($S$3:$U$20&amp;""),"⌢",""),"⌣",""),"⌵",""),"－",""),"-","")," ",""),"　","")="DP"&amp;UPPER($E23&amp;"")))*2+SUMPRODUCT(--(SUBSTITUTE(SUBSTITUTE(SUBSTITUTE(SUBSTITUTE(SUBSTITUTE(SUBSTITUTE(SUBSTITUTE(UPPER($S$3:$U$20&amp;""),"⌢",""),"⌣",""),"⌵",""),"－",""),"-","")," ",""),"　","")=UPPER($E23&amp;"")&amp;"TP"))*3+SUMPRODUCT(--(SUBSTITUTE(SUBSTITUTE(SUBSTITUTE(SUBSTITUTE(SUBSTITUTE(SUBSTITUTE(SUBSTITUTE(UPPER($S$3:$U$20&amp;""),"⌢",""),"⌣",""),"⌵",""),"－",""),"-","")," ",""),"　","")="TP"&amp;UPPER($E23&amp;"")))*3+SUMPRODUCT(--(SUBSTITUTE(SUBSTITUTE(SUBSTITUTE(SUBSTITUTE(SUBSTITUTE(SUBSTITUTE(SUBSTITUTE(UPPER($W$3:$Y$20&amp;""),"⌢",""),"⌣",""),"⌵",""),"－",""),"-","")," ",""),"　","")=UPPER($E23&amp;"")))+SUMPRODUCT(--(SUBSTITUTE(SUBSTITUTE(SUBSTITUTE(SUBSTITUTE(SUBSTITUTE(SUBSTITUTE(SUBSTITUTE(UPPER($W$3:$Y$20&amp;""),"⌢",""),"⌣",""),"⌵",""),"－",""),"-","")," ",""),"　","")=UPPER($E23&amp;"")&amp;"DP"))*2+SUMPRODUCT(--(SUBSTITUTE(SUBSTITUTE(SUBSTITUTE(SUBSTITUTE(SUBSTITUTE(SUBSTITUTE(SUBSTITUTE(UPPER($W$3:$Y$20&amp;""),"⌢",""),"⌣",""),"⌵",""),"－",""),"-","")," ",""),"　","")="DP"&amp;UPPER($E23&amp;"")))*2+SUMPRODUCT(--(SUBSTITUTE(SUBSTITUTE(SUBSTITUTE(SUBSTITUTE(SUBSTITUTE(SUBSTITUTE(SUBSTITUTE(UPPER($W$3:$Y$20&amp;""),"⌢",""),"⌣",""),"⌵",""),"－",""),"-","")," ",""),"　","")=UPPER($E23&amp;"")&amp;"TP"))*3+SUMPRODUCT(--(SUBSTITUTE(SUBSTITUTE(SUBSTITUTE(SUBSTITUTE(SUBSTITUTE(SUBSTITUTE(SUBSTITUTE(UPPER($W$3:$Y$20&amp;""),"⌢",""),"⌣",""),"⌵",""),"－",""),"-","")," ",""),"　","")="TP"&amp;UPPER($E23&amp;"")))*3+SUMPRODUCT(--(SUBSTITUTE(SUBSTITUTE(SUBSTITUTE(SUBSTITUTE(SUBSTITUTE(SUBSTITUTE(SUBSTITUTE(UPPER($AA$3:$AC$20&amp;""),"⌢",""),"⌣",""),"⌵",""),"－",""),"-","")," ",""),"　","")=UPPER($E23&amp;"")))+SUMPRODUCT(--(SUBSTITUTE(SUBSTITUTE(SUBSTITUTE(SUBSTITUTE(SUBSTITUTE(SUBSTITUTE(SUBSTITUTE(UPPER($AA$3:$AC$20&amp;""),"⌢",""),"⌣",""),"⌵",""),"－",""),"-","")," ",""),"　","")=UPPER($E23&amp;"")&amp;"DP"))*2+SUMPRODUCT(--(SUBSTITUTE(SUBSTITUTE(SUBSTITUTE(SUBSTITUTE(SUBSTITUTE(SUBSTITUTE(SUBSTITUTE(UPPER($AA$3:$AC$20&amp;""),"⌢",""),"⌣",""),"⌵",""),"－",""),"-","")," ",""),"　","")="DP"&amp;UPPER($E23&amp;"")))*2+SUMPRODUCT(--(SUBSTITUTE(SUBSTITUTE(SUBSTITUTE(SUBSTITUTE(SUBSTITUTE(SUBSTITUTE(SUBSTITUTE(UPPER($AA$3:$AC$20&amp;""),"⌢",""),"⌣",""),"⌵",""),"－",""),"-","")," ",""),"　","")=UPPER($E23&amp;"")&amp;"TP"))*3+SUMPRODUCT(--(SUBSTITUTE(SUBSTITUTE(SUBSTITUTE(SUBSTITUTE(SUBSTITUTE(SUBSTITUTE(SUBSTITUTE(UPPER($AA$3:$AC$20&amp;""),"⌢",""),"⌣",""),"⌵",""),"－",""),"-","")," ",""),"　","")="TP"&amp;UPPER($E23&amp;"")))*3+SUMPRODUCT(--(SUBSTITUTE(SUBSTITUTE(SUBSTITUTE(SUBSTITUTE(SUBSTITUTE(SUBSTITUTE(SUBSTITUTE(UPPER($AE$3:$AG$20&amp;""),"⌢",""),"⌣",""),"⌵",""),"－",""),"-","")," ",""),"　","")=UPPER($E23&amp;"")))+SUMPRODUCT(--(SUBSTITUTE(SUBSTITUTE(SUBSTITUTE(SUBSTITUTE(SUBSTITUTE(SUBSTITUTE(SUBSTITUTE(UPPER($AE$3:$AG$20&amp;""),"⌢",""),"⌣",""),"⌵",""),"－",""),"-","")," ",""),"　","")=UPPER($E23&amp;"")&amp;"DP"))*2+SUMPRODUCT(--(SUBSTITUTE(SUBSTITUTE(SUBSTITUTE(SUBSTITUTE(SUBSTITUTE(SUBSTITUTE(SUBSTITUTE(UPPER($AE$3:$AG$20&amp;""),"⌢",""),"⌣",""),"⌵",""),"－",""),"-","")," ",""),"　","")="DP"&amp;UPPER($E23&amp;"")))*2+SUMPRODUCT(--(SUBSTITUTE(SUBSTITUTE(SUBSTITUTE(SUBSTITUTE(SUBSTITUTE(SUBSTITUTE(SUBSTITUTE(UPPER($AE$3:$AG$20&amp;""),"⌢",""),"⌣",""),"⌵",""),"－",""),"-","")," ",""),"　","")=UPPER($E23&amp;"")&amp;"TP"))*3+SUMPRODUCT(--(SUBSTITUTE(SUBSTITUTE(SUBSTITUTE(SUBSTITUTE(SUBSTITUTE(SUBSTITUTE(SUBSTITUTE(UPPER($AE$3:$AG$20&amp;""),"⌢",""),"⌣",""),"⌵",""),"－",""),"-","")," ",""),"　","")="TP"&amp;UPPER($E23&amp;"")))*3)</f>
        <v>3</v>
      </c>
      <c r="B23" s="58"/>
      <c r="C23" s="58"/>
      <c r="D23" s="275">
        <v>1</v>
      </c>
      <c r="E23" s="166" t="s">
        <v>210</v>
      </c>
      <c r="F23" s="167" t="s">
        <v>72</v>
      </c>
      <c r="G23" s="168" t="inlineStr">
        <is>
          <t>R －</t>
        </is>
      </c>
      <c r="H23" s="63"/>
      <c r="I23" s="47"/>
      <c r="J23" s="246"/>
      <c r="K23" s="168"/>
      <c r="L23" s="63" t="inlineStr">
        <is>
          <t>R ⌢</t>
        </is>
      </c>
      <c r="M23" s="47"/>
      <c r="N23" s="246"/>
      <c r="O23" s="168"/>
      <c r="P23" s="63" t="s">
        <v>204</v>
      </c>
      <c r="Q23" s="47"/>
      <c r="R23" s="246"/>
      <c r="S23" s="168"/>
      <c r="T23" s="63"/>
      <c r="U23" s="47"/>
      <c r="V23" s="246"/>
      <c r="W23" s="168" t="inlineStr">
        <is>
          <t>26 ⌣</t>
        </is>
      </c>
      <c r="X23" s="63"/>
      <c r="Y23" s="47"/>
      <c r="Z23" s="246"/>
      <c r="AA23" s="168"/>
      <c r="AB23" s="63" t="s">
        <v>204</v>
      </c>
      <c r="AC23" s="47"/>
      <c r="AD23" s="246"/>
      <c r="AE23" s="63"/>
      <c r="AF23" s="63"/>
      <c r="AG23" s="47"/>
      <c r="AH23" s="246"/>
      <c r="AI23" s="44">
        <f>COUNTA(G23:I23,K23:M23,O23:Q23,S23:U23,W23:Y23,AA23:AC23,AE23:AG23)</f>
        <v>5</v>
      </c>
      <c r="AJ23" s="44">
        <f>SUMPRODUCT(--(SUBSTITUTE(SUBSTITUTE(SUBSTITUTE(SUBSTITUTE(SUBSTITUTE(SUBSTITUTE(SUBSTITUTE(UPPER(G23:AG23&amp;""),"⌢",""),"⌣",""),"⌵",""),"－",""),"-","")," ",""),"　","")="R"))+SUMPRODUCT(--(SUBSTITUTE(SUBSTITUTE(SUBSTITUTE(SUBSTITUTE(SUBSTITUTE(SUBSTITUTE(SUBSTITUTE(UPPER(G23:AG23&amp;""),"⌢",""),"⌣",""),"⌵",""),"－",""),"-","")," ",""),"　","")="HR"))*2</f>
        <v>2</v>
      </c>
      <c r="AK23" s="44">
        <f>COUNTIF(G23:AG23,"K")</f>
        <v>2</v>
      </c>
      <c r="AL23" s="44">
        <f>$A23</f>
        <v>3</v>
      </c>
      <c r="AM23" s="70" t="s">
        <v>20</v>
      </c>
      <c r="AO23" s="52">
        <v>8</v>
      </c>
      <c r="AP23" s="52" t="str" cm="1">
        <f t="array" ref="AP23:AP29">_xlfn.UNIQUE(SUBSTITUTE(SUBSTITUTE(F23:F40," DF",""),"DF",""))</f>
        <v>陳璽帆</v>
      </c>
      <c r="AQ23" s="73">
        <f>SUMIF($F$23:$F$40,AP23,$AI$23:$AI$40)+SUMIF($F$23:$F$40,AP23&amp;" DF",$AI$23:$AI$40)+SUMIF($F$23:$F$40,AP23&amp;"DF",$AI$23:$AI$40)</f>
        <v>5</v>
      </c>
      <c r="AR23" s="73">
        <f>SUMIF($F$23:$F$40,AP23,$AJ$23:$AJ$40)+SUMIF($F$23:$F$40,AP23&amp;" DF",$AJ$23:$AJ$40)+SUMIF($F$23:$F$40,AP23&amp;"DF",$AJ$23:$AJ$40)</f>
        <v>2</v>
      </c>
      <c r="AS23" s="73">
        <f>SUMIF($F$23:$F$40,AP23,$AK$23:$AK$40)+SUMIF($F$23:$F$40,AP23&amp;" DF",$AK$23:$AK$40)+SUMIF($F$23:$F$40,AP23&amp;"DF",$AK$23:$AK$40)</f>
        <v>2</v>
      </c>
      <c r="AT23" s="73">
        <f>SUMIF($F$23:$F$40,AP23,$AL$23:$AL$40)+SUMIF($F$23:$F$40,AP23&amp;" DF",$AL$23:$AL$40)+SUMIF($F$23:$F$40,AP23&amp;"DF",$AL$23:$AL$40)</f>
        <v>3</v>
      </c>
      <c r="AW23" s="1"/>
      <c r="AX23" s="113"/>
    </row>
    <row r="24" spans="1:54" ht="15" customHeight="1" thickBot="1">
      <c r="A24" s="58">
        <f>IF($E24="",0,SUMPRODUCT(--(SUBSTITUTE(SUBSTITUTE(SUBSTITUTE(SUBSTITUTE(SUBSTITUTE(SUBSTITUTE(SUBSTITUTE(UPPER($G$3:$I$20&amp;""),"⌢",""),"⌣",""),"⌵",""),"－",""),"-","")," ",""),"　","")=UPPER($E24&amp;"")))+SUMPRODUCT(--(SUBSTITUTE(SUBSTITUTE(SUBSTITUTE(SUBSTITUTE(SUBSTITUTE(SUBSTITUTE(SUBSTITUTE(UPPER($G$3:$I$20&amp;""),"⌢",""),"⌣",""),"⌵",""),"－",""),"-","")," ",""),"　","")=UPPER($E24&amp;"")&amp;"DP"))*2+SUMPRODUCT(--(SUBSTITUTE(SUBSTITUTE(SUBSTITUTE(SUBSTITUTE(SUBSTITUTE(SUBSTITUTE(SUBSTITUTE(UPPER($G$3:$I$20&amp;""),"⌢",""),"⌣",""),"⌵",""),"－",""),"-","")," ",""),"　","")="DP"&amp;UPPER($E24&amp;"")))*2+SUMPRODUCT(--(SUBSTITUTE(SUBSTITUTE(SUBSTITUTE(SUBSTITUTE(SUBSTITUTE(SUBSTITUTE(SUBSTITUTE(UPPER($G$3:$I$20&amp;""),"⌢",""),"⌣",""),"⌵",""),"－",""),"-","")," ",""),"　","")=UPPER($E24&amp;"")&amp;"TP"))*3+SUMPRODUCT(--(SUBSTITUTE(SUBSTITUTE(SUBSTITUTE(SUBSTITUTE(SUBSTITUTE(SUBSTITUTE(SUBSTITUTE(UPPER($G$3:$I$20&amp;""),"⌢",""),"⌣",""),"⌵",""),"－",""),"-","")," ",""),"　","")="TP"&amp;UPPER($E24&amp;"")))*3+SUMPRODUCT(--(SUBSTITUTE(SUBSTITUTE(SUBSTITUTE(SUBSTITUTE(SUBSTITUTE(SUBSTITUTE(SUBSTITUTE(UPPER($K$3:$M$20&amp;""),"⌢",""),"⌣",""),"⌵",""),"－",""),"-","")," ",""),"　","")=UPPER($E24&amp;"")))+SUMPRODUCT(--(SUBSTITUTE(SUBSTITUTE(SUBSTITUTE(SUBSTITUTE(SUBSTITUTE(SUBSTITUTE(SUBSTITUTE(UPPER($K$3:$M$20&amp;""),"⌢",""),"⌣",""),"⌵",""),"－",""),"-","")," ",""),"　","")=UPPER($E24&amp;"")&amp;"DP"))*2+SUMPRODUCT(--(SUBSTITUTE(SUBSTITUTE(SUBSTITUTE(SUBSTITUTE(SUBSTITUTE(SUBSTITUTE(SUBSTITUTE(UPPER($K$3:$M$20&amp;""),"⌢",""),"⌣",""),"⌵",""),"－",""),"-","")," ",""),"　","")="DP"&amp;UPPER($E24&amp;"")))*2+SUMPRODUCT(--(SUBSTITUTE(SUBSTITUTE(SUBSTITUTE(SUBSTITUTE(SUBSTITUTE(SUBSTITUTE(SUBSTITUTE(UPPER($K$3:$M$20&amp;""),"⌢",""),"⌣",""),"⌵",""),"－",""),"-","")," ",""),"　","")=UPPER($E24&amp;"")&amp;"TP"))*3+SUMPRODUCT(--(SUBSTITUTE(SUBSTITUTE(SUBSTITUTE(SUBSTITUTE(SUBSTITUTE(SUBSTITUTE(SUBSTITUTE(UPPER($K$3:$M$20&amp;""),"⌢",""),"⌣",""),"⌵",""),"－",""),"-","")," ",""),"　","")="TP"&amp;UPPER($E24&amp;"")))*3+SUMPRODUCT(--(SUBSTITUTE(SUBSTITUTE(SUBSTITUTE(SUBSTITUTE(SUBSTITUTE(SUBSTITUTE(SUBSTITUTE(UPPER($O$3:$Q$20&amp;""),"⌢",""),"⌣",""),"⌵",""),"－",""),"-","")," ",""),"　","")=UPPER($E24&amp;"")))+SUMPRODUCT(--(SUBSTITUTE(SUBSTITUTE(SUBSTITUTE(SUBSTITUTE(SUBSTITUTE(SUBSTITUTE(SUBSTITUTE(UPPER($O$3:$Q$20&amp;""),"⌢",""),"⌣",""),"⌵",""),"－",""),"-","")," ",""),"　","")=UPPER($E24&amp;"")&amp;"DP"))*2+SUMPRODUCT(--(SUBSTITUTE(SUBSTITUTE(SUBSTITUTE(SUBSTITUTE(SUBSTITUTE(SUBSTITUTE(SUBSTITUTE(UPPER($O$3:$Q$20&amp;""),"⌢",""),"⌣",""),"⌵",""),"－",""),"-","")," ",""),"　","")="DP"&amp;UPPER($E24&amp;"")))*2+SUMPRODUCT(--(SUBSTITUTE(SUBSTITUTE(SUBSTITUTE(SUBSTITUTE(SUBSTITUTE(SUBSTITUTE(SUBSTITUTE(UPPER($O$3:$Q$20&amp;""),"⌢",""),"⌣",""),"⌵",""),"－",""),"-","")," ",""),"　","")=UPPER($E24&amp;"")&amp;"TP"))*3+SUMPRODUCT(--(SUBSTITUTE(SUBSTITUTE(SUBSTITUTE(SUBSTITUTE(SUBSTITUTE(SUBSTITUTE(SUBSTITUTE(UPPER($O$3:$Q$20&amp;""),"⌢",""),"⌣",""),"⌵",""),"－",""),"-","")," ",""),"　","")="TP"&amp;UPPER($E24&amp;"")))*3+SUMPRODUCT(--(SUBSTITUTE(SUBSTITUTE(SUBSTITUTE(SUBSTITUTE(SUBSTITUTE(SUBSTITUTE(SUBSTITUTE(UPPER($S$3:$U$20&amp;""),"⌢",""),"⌣",""),"⌵",""),"－",""),"-","")," ",""),"　","")=UPPER($E24&amp;"")))+SUMPRODUCT(--(SUBSTITUTE(SUBSTITUTE(SUBSTITUTE(SUBSTITUTE(SUBSTITUTE(SUBSTITUTE(SUBSTITUTE(UPPER($S$3:$U$20&amp;""),"⌢",""),"⌣",""),"⌵",""),"－",""),"-","")," ",""),"　","")=UPPER($E24&amp;"")&amp;"DP"))*2+SUMPRODUCT(--(SUBSTITUTE(SUBSTITUTE(SUBSTITUTE(SUBSTITUTE(SUBSTITUTE(SUBSTITUTE(SUBSTITUTE(UPPER($S$3:$U$20&amp;""),"⌢",""),"⌣",""),"⌵",""),"－",""),"-","")," ",""),"　","")="DP"&amp;UPPER($E24&amp;"")))*2+SUMPRODUCT(--(SUBSTITUTE(SUBSTITUTE(SUBSTITUTE(SUBSTITUTE(SUBSTITUTE(SUBSTITUTE(SUBSTITUTE(UPPER($S$3:$U$20&amp;""),"⌢",""),"⌣",""),"⌵",""),"－",""),"-","")," ",""),"　","")=UPPER($E24&amp;"")&amp;"TP"))*3+SUMPRODUCT(--(SUBSTITUTE(SUBSTITUTE(SUBSTITUTE(SUBSTITUTE(SUBSTITUTE(SUBSTITUTE(SUBSTITUTE(UPPER($S$3:$U$20&amp;""),"⌢",""),"⌣",""),"⌵",""),"－",""),"-","")," ",""),"　","")="TP"&amp;UPPER($E24&amp;"")))*3+SUMPRODUCT(--(SUBSTITUTE(SUBSTITUTE(SUBSTITUTE(SUBSTITUTE(SUBSTITUTE(SUBSTITUTE(SUBSTITUTE(UPPER($W$3:$Y$20&amp;""),"⌢",""),"⌣",""),"⌵",""),"－",""),"-","")," ",""),"　","")=UPPER($E24&amp;"")))+SUMPRODUCT(--(SUBSTITUTE(SUBSTITUTE(SUBSTITUTE(SUBSTITUTE(SUBSTITUTE(SUBSTITUTE(SUBSTITUTE(UPPER($W$3:$Y$20&amp;""),"⌢",""),"⌣",""),"⌵",""),"－",""),"-","")," ",""),"　","")=UPPER($E24&amp;"")&amp;"DP"))*2+SUMPRODUCT(--(SUBSTITUTE(SUBSTITUTE(SUBSTITUTE(SUBSTITUTE(SUBSTITUTE(SUBSTITUTE(SUBSTITUTE(UPPER($W$3:$Y$20&amp;""),"⌢",""),"⌣",""),"⌵",""),"－",""),"-","")," ",""),"　","")="DP"&amp;UPPER($E24&amp;"")))*2+SUMPRODUCT(--(SUBSTITUTE(SUBSTITUTE(SUBSTITUTE(SUBSTITUTE(SUBSTITUTE(SUBSTITUTE(SUBSTITUTE(UPPER($W$3:$Y$20&amp;""),"⌢",""),"⌣",""),"⌵",""),"－",""),"-","")," ",""),"　","")=UPPER($E24&amp;"")&amp;"TP"))*3+SUMPRODUCT(--(SUBSTITUTE(SUBSTITUTE(SUBSTITUTE(SUBSTITUTE(SUBSTITUTE(SUBSTITUTE(SUBSTITUTE(UPPER($W$3:$Y$20&amp;""),"⌢",""),"⌣",""),"⌵",""),"－",""),"-","")," ",""),"　","")="TP"&amp;UPPER($E24&amp;"")))*3+SUMPRODUCT(--(SUBSTITUTE(SUBSTITUTE(SUBSTITUTE(SUBSTITUTE(SUBSTITUTE(SUBSTITUTE(SUBSTITUTE(UPPER($AA$3:$AC$20&amp;""),"⌢",""),"⌣",""),"⌵",""),"－",""),"-","")," ",""),"　","")=UPPER($E24&amp;"")))+SUMPRODUCT(--(SUBSTITUTE(SUBSTITUTE(SUBSTITUTE(SUBSTITUTE(SUBSTITUTE(SUBSTITUTE(SUBSTITUTE(UPPER($AA$3:$AC$20&amp;""),"⌢",""),"⌣",""),"⌵",""),"－",""),"-","")," ",""),"　","")=UPPER($E24&amp;"")&amp;"DP"))*2+SUMPRODUCT(--(SUBSTITUTE(SUBSTITUTE(SUBSTITUTE(SUBSTITUTE(SUBSTITUTE(SUBSTITUTE(SUBSTITUTE(UPPER($AA$3:$AC$20&amp;""),"⌢",""),"⌣",""),"⌵",""),"－",""),"-","")," ",""),"　","")="DP"&amp;UPPER($E24&amp;"")))*2+SUMPRODUCT(--(SUBSTITUTE(SUBSTITUTE(SUBSTITUTE(SUBSTITUTE(SUBSTITUTE(SUBSTITUTE(SUBSTITUTE(UPPER($AA$3:$AC$20&amp;""),"⌢",""),"⌣",""),"⌵",""),"－",""),"-","")," ",""),"　","")=UPPER($E24&amp;"")&amp;"TP"))*3+SUMPRODUCT(--(SUBSTITUTE(SUBSTITUTE(SUBSTITUTE(SUBSTITUTE(SUBSTITUTE(SUBSTITUTE(SUBSTITUTE(UPPER($AA$3:$AC$20&amp;""),"⌢",""),"⌣",""),"⌵",""),"－",""),"-","")," ",""),"　","")="TP"&amp;UPPER($E24&amp;"")))*3+SUMPRODUCT(--(SUBSTITUTE(SUBSTITUTE(SUBSTITUTE(SUBSTITUTE(SUBSTITUTE(SUBSTITUTE(SUBSTITUTE(UPPER($AE$3:$AG$20&amp;""),"⌢",""),"⌣",""),"⌵",""),"－",""),"-","")," ",""),"　","")=UPPER($E24&amp;"")))+SUMPRODUCT(--(SUBSTITUTE(SUBSTITUTE(SUBSTITUTE(SUBSTITUTE(SUBSTITUTE(SUBSTITUTE(SUBSTITUTE(UPPER($AE$3:$AG$20&amp;""),"⌢",""),"⌣",""),"⌵",""),"－",""),"-","")," ",""),"　","")=UPPER($E24&amp;"")&amp;"DP"))*2+SUMPRODUCT(--(SUBSTITUTE(SUBSTITUTE(SUBSTITUTE(SUBSTITUTE(SUBSTITUTE(SUBSTITUTE(SUBSTITUTE(UPPER($AE$3:$AG$20&amp;""),"⌢",""),"⌣",""),"⌵",""),"－",""),"-","")," ",""),"　","")="DP"&amp;UPPER($E24&amp;"")))*2+SUMPRODUCT(--(SUBSTITUTE(SUBSTITUTE(SUBSTITUTE(SUBSTITUTE(SUBSTITUTE(SUBSTITUTE(SUBSTITUTE(UPPER($AE$3:$AG$20&amp;""),"⌢",""),"⌣",""),"⌵",""),"－",""),"-","")," ",""),"　","")=UPPER($E24&amp;"")&amp;"TP"))*3+SUMPRODUCT(--(SUBSTITUTE(SUBSTITUTE(SUBSTITUTE(SUBSTITUTE(SUBSTITUTE(SUBSTITUTE(SUBSTITUTE(UPPER($AE$3:$AG$20&amp;""),"⌢",""),"⌣",""),"⌵",""),"－",""),"-","")," ",""),"　","")="TP"&amp;UPPER($E24&amp;"")))*3)</f>
        <v>0</v>
      </c>
      <c r="B24" s="58"/>
      <c r="C24" s="58"/>
      <c r="D24" s="275"/>
      <c r="E24" s="166"/>
      <c r="F24" s="169"/>
      <c r="G24" s="170"/>
      <c r="H24" s="171"/>
      <c r="I24" s="75"/>
      <c r="J24" s="8"/>
      <c r="K24" s="170"/>
      <c r="L24" s="171"/>
      <c r="M24" s="75"/>
      <c r="N24" s="8"/>
      <c r="O24" s="170"/>
      <c r="P24" s="171"/>
      <c r="Q24" s="75"/>
      <c r="R24" s="8"/>
      <c r="S24" s="170"/>
      <c r="T24" s="171"/>
      <c r="U24" s="75"/>
      <c r="V24" s="8"/>
      <c r="W24" s="170"/>
      <c r="X24" s="171"/>
      <c r="Y24" s="75"/>
      <c r="Z24" s="8"/>
      <c r="AA24" s="170"/>
      <c r="AB24" s="171"/>
      <c r="AC24" s="75"/>
      <c r="AD24" s="8"/>
      <c r="AE24" s="171"/>
      <c r="AF24" s="171"/>
      <c r="AG24" s="75"/>
      <c r="AH24" s="8"/>
      <c r="AI24" s="44">
        <f t="shared" ref="AI24:AI40" si="16">COUNTA(G24:I24,K24:M24,O24:Q24,S24:U24,W24:Y24,AA24:AC24,AE24:AG24)</f>
        <v>0</v>
      </c>
      <c r="AJ24" s="44">
        <f>SUMPRODUCT(--(SUBSTITUTE(SUBSTITUTE(SUBSTITUTE(SUBSTITUTE(SUBSTITUTE(SUBSTITUTE(SUBSTITUTE(UPPER(G24:AG24&amp;""),"⌢",""),"⌣",""),"⌵",""),"－",""),"-","")," ",""),"　","")="R"))+SUMPRODUCT(--(SUBSTITUTE(SUBSTITUTE(SUBSTITUTE(SUBSTITUTE(SUBSTITUTE(SUBSTITUTE(SUBSTITUTE(UPPER(G24:AG24&amp;""),"⌢",""),"⌣",""),"⌵",""),"－",""),"-","")," ",""),"　","")="HR"))*2</f>
        <v>0</v>
      </c>
      <c r="AK24" s="44">
        <f t="shared" ref="AK24:AK40" si="18">COUNTIF(G24:AG24,"K")</f>
        <v>0</v>
      </c>
      <c r="AL24" s="44">
        <f>$A24</f>
        <v>0</v>
      </c>
      <c r="AM24" s="66" t="s">
        <v>36</v>
      </c>
      <c r="AO24" s="52"/>
      <c r="AP24" s="52" t="str">
        <v/>
      </c>
      <c r="AQ24" s="73">
        <f>SUMIF($F$23:$F$40,AP24,$AI$23:$AI$40)+SUMIF($F$23:$F$40,AP24&amp;" DF",$AI$23:$AI$40)+SUMIF($F$23:$F$40,AP24&amp;"DF",$AI$23:$AI$40)</f>
        <v>0</v>
      </c>
      <c r="AR24" s="73">
        <f>SUMIF($F$23:$F$40,AP24,$AJ$23:$AJ$40)+SUMIF($F$23:$F$40,AP24&amp;" DF",$AJ$23:$AJ$40)+SUMIF($F$23:$F$40,AP24&amp;"DF",$AJ$23:$AJ$40)</f>
        <v>0</v>
      </c>
      <c r="AS24" s="73">
        <f>SUMIF($F$23:$F$40,AP24,$AK$23:$AK$40)+SUMIF($F$23:$F$40,AP24&amp;" DF",$AK$23:$AK$40)+SUMIF($F$23:$F$40,AP24&amp;"DF",$AK$23:$AK$40)</f>
        <v>0</v>
      </c>
      <c r="AT24" s="73">
        <f>SUMIF($F$23:$F$40,AP24,$AL$23:$AL$40)+SUMIF($F$23:$F$40,AP24&amp;" DF",$AL$23:$AL$40)+SUMIF($F$23:$F$40,AP24&amp;"DF",$AL$23:$AL$40)</f>
        <v>0</v>
      </c>
      <c r="AV24" s="1"/>
      <c r="AW24" s="1"/>
      <c r="AX24" s="198"/>
    </row>
    <row r="25" spans="1:54" ht="15" customHeight="1">
      <c r="A25" s="58">
        <f>IF($E25="",0,SUMPRODUCT(--(SUBSTITUTE(SUBSTITUTE(SUBSTITUTE(SUBSTITUTE(SUBSTITUTE(SUBSTITUTE(SUBSTITUTE(UPPER($G$3:$I$20&amp;""),"⌢",""),"⌣",""),"⌵",""),"－",""),"-","")," ",""),"　","")=UPPER($E25&amp;"")))+SUMPRODUCT(--(SUBSTITUTE(SUBSTITUTE(SUBSTITUTE(SUBSTITUTE(SUBSTITUTE(SUBSTITUTE(SUBSTITUTE(UPPER($G$3:$I$20&amp;""),"⌢",""),"⌣",""),"⌵",""),"－",""),"-","")," ",""),"　","")=UPPER($E25&amp;"")&amp;"DP"))*2+SUMPRODUCT(--(SUBSTITUTE(SUBSTITUTE(SUBSTITUTE(SUBSTITUTE(SUBSTITUTE(SUBSTITUTE(SUBSTITUTE(UPPER($G$3:$I$20&amp;""),"⌢",""),"⌣",""),"⌵",""),"－",""),"-","")," ",""),"　","")="DP"&amp;UPPER($E25&amp;"")))*2+SUMPRODUCT(--(SUBSTITUTE(SUBSTITUTE(SUBSTITUTE(SUBSTITUTE(SUBSTITUTE(SUBSTITUTE(SUBSTITUTE(UPPER($G$3:$I$20&amp;""),"⌢",""),"⌣",""),"⌵",""),"－",""),"-","")," ",""),"　","")=UPPER($E25&amp;"")&amp;"TP"))*3+SUMPRODUCT(--(SUBSTITUTE(SUBSTITUTE(SUBSTITUTE(SUBSTITUTE(SUBSTITUTE(SUBSTITUTE(SUBSTITUTE(UPPER($G$3:$I$20&amp;""),"⌢",""),"⌣",""),"⌵",""),"－",""),"-","")," ",""),"　","")="TP"&amp;UPPER($E25&amp;"")))*3+SUMPRODUCT(--(SUBSTITUTE(SUBSTITUTE(SUBSTITUTE(SUBSTITUTE(SUBSTITUTE(SUBSTITUTE(SUBSTITUTE(UPPER($K$3:$M$20&amp;""),"⌢",""),"⌣",""),"⌵",""),"－",""),"-","")," ",""),"　","")=UPPER($E25&amp;"")))+SUMPRODUCT(--(SUBSTITUTE(SUBSTITUTE(SUBSTITUTE(SUBSTITUTE(SUBSTITUTE(SUBSTITUTE(SUBSTITUTE(UPPER($K$3:$M$20&amp;""),"⌢",""),"⌣",""),"⌵",""),"－",""),"-","")," ",""),"　","")=UPPER($E25&amp;"")&amp;"DP"))*2+SUMPRODUCT(--(SUBSTITUTE(SUBSTITUTE(SUBSTITUTE(SUBSTITUTE(SUBSTITUTE(SUBSTITUTE(SUBSTITUTE(UPPER($K$3:$M$20&amp;""),"⌢",""),"⌣",""),"⌵",""),"－",""),"-","")," ",""),"　","")="DP"&amp;UPPER($E25&amp;"")))*2+SUMPRODUCT(--(SUBSTITUTE(SUBSTITUTE(SUBSTITUTE(SUBSTITUTE(SUBSTITUTE(SUBSTITUTE(SUBSTITUTE(UPPER($K$3:$M$20&amp;""),"⌢",""),"⌣",""),"⌵",""),"－",""),"-","")," ",""),"　","")=UPPER($E25&amp;"")&amp;"TP"))*3+SUMPRODUCT(--(SUBSTITUTE(SUBSTITUTE(SUBSTITUTE(SUBSTITUTE(SUBSTITUTE(SUBSTITUTE(SUBSTITUTE(UPPER($K$3:$M$20&amp;""),"⌢",""),"⌣",""),"⌵",""),"－",""),"-","")," ",""),"　","")="TP"&amp;UPPER($E25&amp;"")))*3+SUMPRODUCT(--(SUBSTITUTE(SUBSTITUTE(SUBSTITUTE(SUBSTITUTE(SUBSTITUTE(SUBSTITUTE(SUBSTITUTE(UPPER($O$3:$Q$20&amp;""),"⌢",""),"⌣",""),"⌵",""),"－",""),"-","")," ",""),"　","")=UPPER($E25&amp;"")))+SUMPRODUCT(--(SUBSTITUTE(SUBSTITUTE(SUBSTITUTE(SUBSTITUTE(SUBSTITUTE(SUBSTITUTE(SUBSTITUTE(UPPER($O$3:$Q$20&amp;""),"⌢",""),"⌣",""),"⌵",""),"－",""),"-","")," ",""),"　","")=UPPER($E25&amp;"")&amp;"DP"))*2+SUMPRODUCT(--(SUBSTITUTE(SUBSTITUTE(SUBSTITUTE(SUBSTITUTE(SUBSTITUTE(SUBSTITUTE(SUBSTITUTE(UPPER($O$3:$Q$20&amp;""),"⌢",""),"⌣",""),"⌵",""),"－",""),"-","")," ",""),"　","")="DP"&amp;UPPER($E25&amp;"")))*2+SUMPRODUCT(--(SUBSTITUTE(SUBSTITUTE(SUBSTITUTE(SUBSTITUTE(SUBSTITUTE(SUBSTITUTE(SUBSTITUTE(UPPER($O$3:$Q$20&amp;""),"⌢",""),"⌣",""),"⌵",""),"－",""),"-","")," ",""),"　","")=UPPER($E25&amp;"")&amp;"TP"))*3+SUMPRODUCT(--(SUBSTITUTE(SUBSTITUTE(SUBSTITUTE(SUBSTITUTE(SUBSTITUTE(SUBSTITUTE(SUBSTITUTE(UPPER($O$3:$Q$20&amp;""),"⌢",""),"⌣",""),"⌵",""),"－",""),"-","")," ",""),"　","")="TP"&amp;UPPER($E25&amp;"")))*3+SUMPRODUCT(--(SUBSTITUTE(SUBSTITUTE(SUBSTITUTE(SUBSTITUTE(SUBSTITUTE(SUBSTITUTE(SUBSTITUTE(UPPER($S$3:$U$20&amp;""),"⌢",""),"⌣",""),"⌵",""),"－",""),"-","")," ",""),"　","")=UPPER($E25&amp;"")))+SUMPRODUCT(--(SUBSTITUTE(SUBSTITUTE(SUBSTITUTE(SUBSTITUTE(SUBSTITUTE(SUBSTITUTE(SUBSTITUTE(UPPER($S$3:$U$20&amp;""),"⌢",""),"⌣",""),"⌵",""),"－",""),"-","")," ",""),"　","")=UPPER($E25&amp;"")&amp;"DP"))*2+SUMPRODUCT(--(SUBSTITUTE(SUBSTITUTE(SUBSTITUTE(SUBSTITUTE(SUBSTITUTE(SUBSTITUTE(SUBSTITUTE(UPPER($S$3:$U$20&amp;""),"⌢",""),"⌣",""),"⌵",""),"－",""),"-","")," ",""),"　","")="DP"&amp;UPPER($E25&amp;"")))*2+SUMPRODUCT(--(SUBSTITUTE(SUBSTITUTE(SUBSTITUTE(SUBSTITUTE(SUBSTITUTE(SUBSTITUTE(SUBSTITUTE(UPPER($S$3:$U$20&amp;""),"⌢",""),"⌣",""),"⌵",""),"－",""),"-","")," ",""),"　","")=UPPER($E25&amp;"")&amp;"TP"))*3+SUMPRODUCT(--(SUBSTITUTE(SUBSTITUTE(SUBSTITUTE(SUBSTITUTE(SUBSTITUTE(SUBSTITUTE(SUBSTITUTE(UPPER($S$3:$U$20&amp;""),"⌢",""),"⌣",""),"⌵",""),"－",""),"-","")," ",""),"　","")="TP"&amp;UPPER($E25&amp;"")))*3+SUMPRODUCT(--(SUBSTITUTE(SUBSTITUTE(SUBSTITUTE(SUBSTITUTE(SUBSTITUTE(SUBSTITUTE(SUBSTITUTE(UPPER($W$3:$Y$20&amp;""),"⌢",""),"⌣",""),"⌵",""),"－",""),"-","")," ",""),"　","")=UPPER($E25&amp;"")))+SUMPRODUCT(--(SUBSTITUTE(SUBSTITUTE(SUBSTITUTE(SUBSTITUTE(SUBSTITUTE(SUBSTITUTE(SUBSTITUTE(UPPER($W$3:$Y$20&amp;""),"⌢",""),"⌣",""),"⌵",""),"－",""),"-","")," ",""),"　","")=UPPER($E25&amp;"")&amp;"DP"))*2+SUMPRODUCT(--(SUBSTITUTE(SUBSTITUTE(SUBSTITUTE(SUBSTITUTE(SUBSTITUTE(SUBSTITUTE(SUBSTITUTE(UPPER($W$3:$Y$20&amp;""),"⌢",""),"⌣",""),"⌵",""),"－",""),"-","")," ",""),"　","")="DP"&amp;UPPER($E25&amp;"")))*2+SUMPRODUCT(--(SUBSTITUTE(SUBSTITUTE(SUBSTITUTE(SUBSTITUTE(SUBSTITUTE(SUBSTITUTE(SUBSTITUTE(UPPER($W$3:$Y$20&amp;""),"⌢",""),"⌣",""),"⌵",""),"－",""),"-","")," ",""),"　","")=UPPER($E25&amp;"")&amp;"TP"))*3+SUMPRODUCT(--(SUBSTITUTE(SUBSTITUTE(SUBSTITUTE(SUBSTITUTE(SUBSTITUTE(SUBSTITUTE(SUBSTITUTE(UPPER($W$3:$Y$20&amp;""),"⌢",""),"⌣",""),"⌵",""),"－",""),"-","")," ",""),"　","")="TP"&amp;UPPER($E25&amp;"")))*3+SUMPRODUCT(--(SUBSTITUTE(SUBSTITUTE(SUBSTITUTE(SUBSTITUTE(SUBSTITUTE(SUBSTITUTE(SUBSTITUTE(UPPER($AA$3:$AC$20&amp;""),"⌢",""),"⌣",""),"⌵",""),"－",""),"-","")," ",""),"　","")=UPPER($E25&amp;"")))+SUMPRODUCT(--(SUBSTITUTE(SUBSTITUTE(SUBSTITUTE(SUBSTITUTE(SUBSTITUTE(SUBSTITUTE(SUBSTITUTE(UPPER($AA$3:$AC$20&amp;""),"⌢",""),"⌣",""),"⌵",""),"－",""),"-","")," ",""),"　","")=UPPER($E25&amp;"")&amp;"DP"))*2+SUMPRODUCT(--(SUBSTITUTE(SUBSTITUTE(SUBSTITUTE(SUBSTITUTE(SUBSTITUTE(SUBSTITUTE(SUBSTITUTE(UPPER($AA$3:$AC$20&amp;""),"⌢",""),"⌣",""),"⌵",""),"－",""),"-","")," ",""),"　","")="DP"&amp;UPPER($E25&amp;"")))*2+SUMPRODUCT(--(SUBSTITUTE(SUBSTITUTE(SUBSTITUTE(SUBSTITUTE(SUBSTITUTE(SUBSTITUTE(SUBSTITUTE(UPPER($AA$3:$AC$20&amp;""),"⌢",""),"⌣",""),"⌵",""),"－",""),"-","")," ",""),"　","")=UPPER($E25&amp;"")&amp;"TP"))*3+SUMPRODUCT(--(SUBSTITUTE(SUBSTITUTE(SUBSTITUTE(SUBSTITUTE(SUBSTITUTE(SUBSTITUTE(SUBSTITUTE(UPPER($AA$3:$AC$20&amp;""),"⌢",""),"⌣",""),"⌵",""),"－",""),"-","")," ",""),"　","")="TP"&amp;UPPER($E25&amp;"")))*3+SUMPRODUCT(--(SUBSTITUTE(SUBSTITUTE(SUBSTITUTE(SUBSTITUTE(SUBSTITUTE(SUBSTITUTE(SUBSTITUTE(UPPER($AE$3:$AG$20&amp;""),"⌢",""),"⌣",""),"⌵",""),"－",""),"-","")," ",""),"　","")=UPPER($E25&amp;"")))+SUMPRODUCT(--(SUBSTITUTE(SUBSTITUTE(SUBSTITUTE(SUBSTITUTE(SUBSTITUTE(SUBSTITUTE(SUBSTITUTE(UPPER($AE$3:$AG$20&amp;""),"⌢",""),"⌣",""),"⌵",""),"－",""),"-","")," ",""),"　","")=UPPER($E25&amp;"")&amp;"DP"))*2+SUMPRODUCT(--(SUBSTITUTE(SUBSTITUTE(SUBSTITUTE(SUBSTITUTE(SUBSTITUTE(SUBSTITUTE(SUBSTITUTE(UPPER($AE$3:$AG$20&amp;""),"⌢",""),"⌣",""),"⌵",""),"－",""),"-","")," ",""),"　","")="DP"&amp;UPPER($E25&amp;"")))*2+SUMPRODUCT(--(SUBSTITUTE(SUBSTITUTE(SUBSTITUTE(SUBSTITUTE(SUBSTITUTE(SUBSTITUTE(SUBSTITUTE(UPPER($AE$3:$AG$20&amp;""),"⌢",""),"⌣",""),"⌵",""),"－",""),"-","")," ",""),"　","")=UPPER($E25&amp;"")&amp;"TP"))*3+SUMPRODUCT(--(SUBSTITUTE(SUBSTITUTE(SUBSTITUTE(SUBSTITUTE(SUBSTITUTE(SUBSTITUTE(SUBSTITUTE(UPPER($AE$3:$AG$20&amp;""),"⌢",""),"⌣",""),"⌵",""),"－",""),"-","")," ",""),"　","")="TP"&amp;UPPER($E25&amp;"")))*3)</f>
        <v>0</v>
      </c>
      <c r="B25" s="58"/>
      <c r="C25" s="58"/>
      <c r="D25" s="276"/>
      <c r="E25" s="166"/>
      <c r="F25" s="169"/>
      <c r="G25" s="172"/>
      <c r="H25" s="173"/>
      <c r="I25" s="76"/>
      <c r="J25" s="8"/>
      <c r="K25" s="172"/>
      <c r="L25" s="173"/>
      <c r="M25" s="76"/>
      <c r="N25" s="8"/>
      <c r="O25" s="172"/>
      <c r="P25" s="173"/>
      <c r="Q25" s="76"/>
      <c r="R25" s="8"/>
      <c r="S25" s="172"/>
      <c r="T25" s="173"/>
      <c r="U25" s="76"/>
      <c r="V25" s="8"/>
      <c r="W25" s="172"/>
      <c r="X25" s="173"/>
      <c r="Y25" s="76"/>
      <c r="Z25" s="8"/>
      <c r="AA25" s="172"/>
      <c r="AB25" s="173"/>
      <c r="AC25" s="76"/>
      <c r="AD25" s="8"/>
      <c r="AE25" s="173"/>
      <c r="AF25" s="173"/>
      <c r="AG25" s="76"/>
      <c r="AH25" s="8"/>
      <c r="AI25" s="44">
        <f t="shared" si="16"/>
        <v>0</v>
      </c>
      <c r="AJ25" s="44">
        <f>SUMPRODUCT(--(SUBSTITUTE(SUBSTITUTE(SUBSTITUTE(SUBSTITUTE(SUBSTITUTE(SUBSTITUTE(SUBSTITUTE(UPPER(G25:AG25&amp;""),"⌢",""),"⌣",""),"⌵",""),"－",""),"-","")," ",""),"　","")="R"))+SUMPRODUCT(--(SUBSTITUTE(SUBSTITUTE(SUBSTITUTE(SUBSTITUTE(SUBSTITUTE(SUBSTITUTE(SUBSTITUTE(UPPER(G25:AG25&amp;""),"⌢",""),"⌣",""),"⌵",""),"－",""),"-","")," ",""),"　","")="HR"))*2</f>
        <v>0</v>
      </c>
      <c r="AK25" s="44">
        <f t="shared" si="18"/>
        <v>0</v>
      </c>
      <c r="AL25" s="44">
        <f>$A25</f>
        <v>0</v>
      </c>
      <c r="AM25" s="66"/>
      <c r="AO25" s="52">
        <v>99</v>
      </c>
      <c r="AP25" s="52" t="str">
        <v>林育良</v>
      </c>
      <c r="AQ25" s="73">
        <f>SUMIF($F$23:$F$40,AP25,$AI$23:$AI$40)+SUMIF($F$23:$F$40,AP25&amp;" DF",$AI$23:$AI$40)+SUMIF($F$23:$F$40,AP25&amp;"DF",$AI$23:$AI$40)</f>
        <v>4</v>
      </c>
      <c r="AR25" s="73">
        <f>SUMIF($F$23:$F$40,AP25,$AJ$23:$AJ$40)+SUMIF($F$23:$F$40,AP25&amp;" DF",$AJ$23:$AJ$40)+SUMIF($F$23:$F$40,AP25&amp;"DF",$AJ$23:$AJ$40)</f>
        <v>2</v>
      </c>
      <c r="AS25" s="73">
        <f>SUMIF($F$23:$F$40,AP25,$AK$23:$AK$40)+SUMIF($F$23:$F$40,AP25&amp;" DF",$AK$23:$AK$40)+SUMIF($F$23:$F$40,AP25&amp;"DF",$AK$23:$AK$40)</f>
        <v>1</v>
      </c>
      <c r="AT25" s="73">
        <f>SUMIF($F$23:$F$40,AP25,$AL$23:$AL$40)+SUMIF($F$23:$F$40,AP25&amp;" DF",$AL$23:$AL$40)+SUMIF($F$23:$F$40,AP25&amp;"DF",$AL$23:$AL$40)</f>
        <v>1</v>
      </c>
      <c r="AV25" s="194" t="str" cm="1">
        <f t="array" ref="AV25:AV26">_xlfn.UNIQUE(AM24:AM25)</f>
        <v>李裕仁</v>
      </c>
      <c r="AW25" s="200">
        <v>25</v>
      </c>
      <c r="AX25" s="189">
        <v>7</v>
      </c>
      <c r="AY25" s="190">
        <v>11</v>
      </c>
    </row>
    <row r="26" spans="1:54" ht="15" customHeight="1">
      <c r="A26" s="58">
        <f>IF($E26="",0,SUMPRODUCT(--(SUBSTITUTE(SUBSTITUTE(SUBSTITUTE(SUBSTITUTE(SUBSTITUTE(SUBSTITUTE(SUBSTITUTE(UPPER($G$3:$I$20&amp;""),"⌢",""),"⌣",""),"⌵",""),"－",""),"-","")," ",""),"　","")=UPPER($E26&amp;"")))+SUMPRODUCT(--(SUBSTITUTE(SUBSTITUTE(SUBSTITUTE(SUBSTITUTE(SUBSTITUTE(SUBSTITUTE(SUBSTITUTE(UPPER($G$3:$I$20&amp;""),"⌢",""),"⌣",""),"⌵",""),"－",""),"-","")," ",""),"　","")=UPPER($E26&amp;"")&amp;"DP"))*2+SUMPRODUCT(--(SUBSTITUTE(SUBSTITUTE(SUBSTITUTE(SUBSTITUTE(SUBSTITUTE(SUBSTITUTE(SUBSTITUTE(UPPER($G$3:$I$20&amp;""),"⌢",""),"⌣",""),"⌵",""),"－",""),"-","")," ",""),"　","")="DP"&amp;UPPER($E26&amp;"")))*2+SUMPRODUCT(--(SUBSTITUTE(SUBSTITUTE(SUBSTITUTE(SUBSTITUTE(SUBSTITUTE(SUBSTITUTE(SUBSTITUTE(UPPER($G$3:$I$20&amp;""),"⌢",""),"⌣",""),"⌵",""),"－",""),"-","")," ",""),"　","")=UPPER($E26&amp;"")&amp;"TP"))*3+SUMPRODUCT(--(SUBSTITUTE(SUBSTITUTE(SUBSTITUTE(SUBSTITUTE(SUBSTITUTE(SUBSTITUTE(SUBSTITUTE(UPPER($G$3:$I$20&amp;""),"⌢",""),"⌣",""),"⌵",""),"－",""),"-","")," ",""),"　","")="TP"&amp;UPPER($E26&amp;"")))*3+SUMPRODUCT(--(SUBSTITUTE(SUBSTITUTE(SUBSTITUTE(SUBSTITUTE(SUBSTITUTE(SUBSTITUTE(SUBSTITUTE(UPPER($K$3:$M$20&amp;""),"⌢",""),"⌣",""),"⌵",""),"－",""),"-","")," ",""),"　","")=UPPER($E26&amp;"")))+SUMPRODUCT(--(SUBSTITUTE(SUBSTITUTE(SUBSTITUTE(SUBSTITUTE(SUBSTITUTE(SUBSTITUTE(SUBSTITUTE(UPPER($K$3:$M$20&amp;""),"⌢",""),"⌣",""),"⌵",""),"－",""),"-","")," ",""),"　","")=UPPER($E26&amp;"")&amp;"DP"))*2+SUMPRODUCT(--(SUBSTITUTE(SUBSTITUTE(SUBSTITUTE(SUBSTITUTE(SUBSTITUTE(SUBSTITUTE(SUBSTITUTE(UPPER($K$3:$M$20&amp;""),"⌢",""),"⌣",""),"⌵",""),"－",""),"-","")," ",""),"　","")="DP"&amp;UPPER($E26&amp;"")))*2+SUMPRODUCT(--(SUBSTITUTE(SUBSTITUTE(SUBSTITUTE(SUBSTITUTE(SUBSTITUTE(SUBSTITUTE(SUBSTITUTE(UPPER($K$3:$M$20&amp;""),"⌢",""),"⌣",""),"⌵",""),"－",""),"-","")," ",""),"　","")=UPPER($E26&amp;"")&amp;"TP"))*3+SUMPRODUCT(--(SUBSTITUTE(SUBSTITUTE(SUBSTITUTE(SUBSTITUTE(SUBSTITUTE(SUBSTITUTE(SUBSTITUTE(UPPER($K$3:$M$20&amp;""),"⌢",""),"⌣",""),"⌵",""),"－",""),"-","")," ",""),"　","")="TP"&amp;UPPER($E26&amp;"")))*3+SUMPRODUCT(--(SUBSTITUTE(SUBSTITUTE(SUBSTITUTE(SUBSTITUTE(SUBSTITUTE(SUBSTITUTE(SUBSTITUTE(UPPER($O$3:$Q$20&amp;""),"⌢",""),"⌣",""),"⌵",""),"－",""),"-","")," ",""),"　","")=UPPER($E26&amp;"")))+SUMPRODUCT(--(SUBSTITUTE(SUBSTITUTE(SUBSTITUTE(SUBSTITUTE(SUBSTITUTE(SUBSTITUTE(SUBSTITUTE(UPPER($O$3:$Q$20&amp;""),"⌢",""),"⌣",""),"⌵",""),"－",""),"-","")," ",""),"　","")=UPPER($E26&amp;"")&amp;"DP"))*2+SUMPRODUCT(--(SUBSTITUTE(SUBSTITUTE(SUBSTITUTE(SUBSTITUTE(SUBSTITUTE(SUBSTITUTE(SUBSTITUTE(UPPER($O$3:$Q$20&amp;""),"⌢",""),"⌣",""),"⌵",""),"－",""),"-","")," ",""),"　","")="DP"&amp;UPPER($E26&amp;"")))*2+SUMPRODUCT(--(SUBSTITUTE(SUBSTITUTE(SUBSTITUTE(SUBSTITUTE(SUBSTITUTE(SUBSTITUTE(SUBSTITUTE(UPPER($O$3:$Q$20&amp;""),"⌢",""),"⌣",""),"⌵",""),"－",""),"-","")," ",""),"　","")=UPPER($E26&amp;"")&amp;"TP"))*3+SUMPRODUCT(--(SUBSTITUTE(SUBSTITUTE(SUBSTITUTE(SUBSTITUTE(SUBSTITUTE(SUBSTITUTE(SUBSTITUTE(UPPER($O$3:$Q$20&amp;""),"⌢",""),"⌣",""),"⌵",""),"－",""),"-","")," ",""),"　","")="TP"&amp;UPPER($E26&amp;"")))*3+SUMPRODUCT(--(SUBSTITUTE(SUBSTITUTE(SUBSTITUTE(SUBSTITUTE(SUBSTITUTE(SUBSTITUTE(SUBSTITUTE(UPPER($S$3:$U$20&amp;""),"⌢",""),"⌣",""),"⌵",""),"－",""),"-","")," ",""),"　","")=UPPER($E26&amp;"")))+SUMPRODUCT(--(SUBSTITUTE(SUBSTITUTE(SUBSTITUTE(SUBSTITUTE(SUBSTITUTE(SUBSTITUTE(SUBSTITUTE(UPPER($S$3:$U$20&amp;""),"⌢",""),"⌣",""),"⌵",""),"－",""),"-","")," ",""),"　","")=UPPER($E26&amp;"")&amp;"DP"))*2+SUMPRODUCT(--(SUBSTITUTE(SUBSTITUTE(SUBSTITUTE(SUBSTITUTE(SUBSTITUTE(SUBSTITUTE(SUBSTITUTE(UPPER($S$3:$U$20&amp;""),"⌢",""),"⌣",""),"⌵",""),"－",""),"-","")," ",""),"　","")="DP"&amp;UPPER($E26&amp;"")))*2+SUMPRODUCT(--(SUBSTITUTE(SUBSTITUTE(SUBSTITUTE(SUBSTITUTE(SUBSTITUTE(SUBSTITUTE(SUBSTITUTE(UPPER($S$3:$U$20&amp;""),"⌢",""),"⌣",""),"⌵",""),"－",""),"-","")," ",""),"　","")=UPPER($E26&amp;"")&amp;"TP"))*3+SUMPRODUCT(--(SUBSTITUTE(SUBSTITUTE(SUBSTITUTE(SUBSTITUTE(SUBSTITUTE(SUBSTITUTE(SUBSTITUTE(UPPER($S$3:$U$20&amp;""),"⌢",""),"⌣",""),"⌵",""),"－",""),"-","")," ",""),"　","")="TP"&amp;UPPER($E26&amp;"")))*3+SUMPRODUCT(--(SUBSTITUTE(SUBSTITUTE(SUBSTITUTE(SUBSTITUTE(SUBSTITUTE(SUBSTITUTE(SUBSTITUTE(UPPER($W$3:$Y$20&amp;""),"⌢",""),"⌣",""),"⌵",""),"－",""),"-","")," ",""),"　","")=UPPER($E26&amp;"")))+SUMPRODUCT(--(SUBSTITUTE(SUBSTITUTE(SUBSTITUTE(SUBSTITUTE(SUBSTITUTE(SUBSTITUTE(SUBSTITUTE(UPPER($W$3:$Y$20&amp;""),"⌢",""),"⌣",""),"⌵",""),"－",""),"-","")," ",""),"　","")=UPPER($E26&amp;"")&amp;"DP"))*2+SUMPRODUCT(--(SUBSTITUTE(SUBSTITUTE(SUBSTITUTE(SUBSTITUTE(SUBSTITUTE(SUBSTITUTE(SUBSTITUTE(UPPER($W$3:$Y$20&amp;""),"⌢",""),"⌣",""),"⌵",""),"－",""),"-","")," ",""),"　","")="DP"&amp;UPPER($E26&amp;"")))*2+SUMPRODUCT(--(SUBSTITUTE(SUBSTITUTE(SUBSTITUTE(SUBSTITUTE(SUBSTITUTE(SUBSTITUTE(SUBSTITUTE(UPPER($W$3:$Y$20&amp;""),"⌢",""),"⌣",""),"⌵",""),"－",""),"-","")," ",""),"　","")=UPPER($E26&amp;"")&amp;"TP"))*3+SUMPRODUCT(--(SUBSTITUTE(SUBSTITUTE(SUBSTITUTE(SUBSTITUTE(SUBSTITUTE(SUBSTITUTE(SUBSTITUTE(UPPER($W$3:$Y$20&amp;""),"⌢",""),"⌣",""),"⌵",""),"－",""),"-","")," ",""),"　","")="TP"&amp;UPPER($E26&amp;"")))*3+SUMPRODUCT(--(SUBSTITUTE(SUBSTITUTE(SUBSTITUTE(SUBSTITUTE(SUBSTITUTE(SUBSTITUTE(SUBSTITUTE(UPPER($AA$3:$AC$20&amp;""),"⌢",""),"⌣",""),"⌵",""),"－",""),"-","")," ",""),"　","")=UPPER($E26&amp;"")))+SUMPRODUCT(--(SUBSTITUTE(SUBSTITUTE(SUBSTITUTE(SUBSTITUTE(SUBSTITUTE(SUBSTITUTE(SUBSTITUTE(UPPER($AA$3:$AC$20&amp;""),"⌢",""),"⌣",""),"⌵",""),"－",""),"-","")," ",""),"　","")=UPPER($E26&amp;"")&amp;"DP"))*2+SUMPRODUCT(--(SUBSTITUTE(SUBSTITUTE(SUBSTITUTE(SUBSTITUTE(SUBSTITUTE(SUBSTITUTE(SUBSTITUTE(UPPER($AA$3:$AC$20&amp;""),"⌢",""),"⌣",""),"⌵",""),"－",""),"-","")," ",""),"　","")="DP"&amp;UPPER($E26&amp;"")))*2+SUMPRODUCT(--(SUBSTITUTE(SUBSTITUTE(SUBSTITUTE(SUBSTITUTE(SUBSTITUTE(SUBSTITUTE(SUBSTITUTE(UPPER($AA$3:$AC$20&amp;""),"⌢",""),"⌣",""),"⌵",""),"－",""),"-","")," ",""),"　","")=UPPER($E26&amp;"")&amp;"TP"))*3+SUMPRODUCT(--(SUBSTITUTE(SUBSTITUTE(SUBSTITUTE(SUBSTITUTE(SUBSTITUTE(SUBSTITUTE(SUBSTITUTE(UPPER($AA$3:$AC$20&amp;""),"⌢",""),"⌣",""),"⌵",""),"－",""),"-","")," ",""),"　","")="TP"&amp;UPPER($E26&amp;"")))*3+SUMPRODUCT(--(SUBSTITUTE(SUBSTITUTE(SUBSTITUTE(SUBSTITUTE(SUBSTITUTE(SUBSTITUTE(SUBSTITUTE(UPPER($AE$3:$AG$20&amp;""),"⌢",""),"⌣",""),"⌵",""),"－",""),"-","")," ",""),"　","")=UPPER($E26&amp;"")))+SUMPRODUCT(--(SUBSTITUTE(SUBSTITUTE(SUBSTITUTE(SUBSTITUTE(SUBSTITUTE(SUBSTITUTE(SUBSTITUTE(UPPER($AE$3:$AG$20&amp;""),"⌢",""),"⌣",""),"⌵",""),"－",""),"-","")," ",""),"　","")=UPPER($E26&amp;"")&amp;"DP"))*2+SUMPRODUCT(--(SUBSTITUTE(SUBSTITUTE(SUBSTITUTE(SUBSTITUTE(SUBSTITUTE(SUBSTITUTE(SUBSTITUTE(UPPER($AE$3:$AG$20&amp;""),"⌢",""),"⌣",""),"⌵",""),"－",""),"-","")," ",""),"　","")="DP"&amp;UPPER($E26&amp;"")))*2+SUMPRODUCT(--(SUBSTITUTE(SUBSTITUTE(SUBSTITUTE(SUBSTITUTE(SUBSTITUTE(SUBSTITUTE(SUBSTITUTE(UPPER($AE$3:$AG$20&amp;""),"⌢",""),"⌣",""),"⌵",""),"－",""),"-","")," ",""),"　","")=UPPER($E26&amp;"")&amp;"TP"))*3+SUMPRODUCT(--(SUBSTITUTE(SUBSTITUTE(SUBSTITUTE(SUBSTITUTE(SUBSTITUTE(SUBSTITUTE(SUBSTITUTE(UPPER($AE$3:$AG$20&amp;""),"⌢",""),"⌣",""),"⌵",""),"－",""),"-","")," ",""),"　","")="TP"&amp;UPPER($E26&amp;"")))*3)</f>
        <v>1</v>
      </c>
      <c r="B26" s="58"/>
      <c r="C26" s="58"/>
      <c r="D26" s="274">
        <v>2</v>
      </c>
      <c r="E26" s="166" t="s">
        <v>205</v>
      </c>
      <c r="F26" s="174" t="s">
        <v>79</v>
      </c>
      <c r="G26" s="175" t="s">
        <v>204</v>
      </c>
      <c r="H26" s="176"/>
      <c r="I26" s="77"/>
      <c r="J26" s="8"/>
      <c r="K26" s="175"/>
      <c r="L26" s="176" t="inlineStr">
        <is>
          <t>R ⌣</t>
        </is>
      </c>
      <c r="M26" s="77"/>
      <c r="N26" s="8"/>
      <c r="O26" s="175"/>
      <c r="P26" s="176"/>
      <c r="Q26" s="77"/>
      <c r="R26" s="8"/>
      <c r="S26" s="175" t="inlineStr">
        <is>
          <t>R －</t>
        </is>
      </c>
      <c r="T26" s="176"/>
      <c r="U26" s="77"/>
      <c r="V26" s="8"/>
      <c r="W26" s="175" t="inlineStr">
        <is>
          <t>33 ⌵</t>
        </is>
      </c>
      <c r="X26" s="176"/>
      <c r="Y26" s="77"/>
      <c r="Z26" s="8"/>
      <c r="AA26" s="175"/>
      <c r="AB26" s="176"/>
      <c r="AC26" s="77"/>
      <c r="AD26" s="8"/>
      <c r="AE26" s="176"/>
      <c r="AF26" s="176"/>
      <c r="AG26" s="77"/>
      <c r="AH26" s="8"/>
      <c r="AI26" s="44">
        <f t="shared" si="16"/>
        <v>4</v>
      </c>
      <c r="AJ26" s="44">
        <f>SUMPRODUCT(--(SUBSTITUTE(SUBSTITUTE(SUBSTITUTE(SUBSTITUTE(SUBSTITUTE(SUBSTITUTE(SUBSTITUTE(UPPER(G26:AG26&amp;""),"⌢",""),"⌣",""),"⌵",""),"－",""),"-","")," ",""),"　","")="R"))+SUMPRODUCT(--(SUBSTITUTE(SUBSTITUTE(SUBSTITUTE(SUBSTITUTE(SUBSTITUTE(SUBSTITUTE(SUBSTITUTE(UPPER(G26:AG26&amp;""),"⌢",""),"⌣",""),"⌵",""),"－",""),"-","")," ",""),"　","")="HR"))*2</f>
        <v>2</v>
      </c>
      <c r="AK26" s="44">
        <f t="shared" si="18"/>
        <v>1</v>
      </c>
      <c r="AL26" s="44">
        <f>$A26</f>
        <v>1</v>
      </c>
      <c r="AM26" s="68" t="s">
        <v>8</v>
      </c>
      <c r="AO26" s="52">
        <v>88</v>
      </c>
      <c r="AP26" s="52" t="str">
        <v>鄭傳逸</v>
      </c>
      <c r="AQ26" s="73">
        <f>SUMIF($F$23:$F$40,AP26,$AI$23:$AI$40)+SUMIF($F$23:$F$40,AP26&amp;" DF",$AI$23:$AI$40)+SUMIF($F$23:$F$40,AP26&amp;"DF",$AI$23:$AI$40)</f>
        <v>4</v>
      </c>
      <c r="AR26" s="73">
        <f>SUMIF($F$23:$F$40,AP26,$AJ$23:$AJ$40)+SUMIF($F$23:$F$40,AP26&amp;" DF",$AJ$23:$AJ$40)+SUMIF($F$23:$F$40,AP26&amp;"DF",$AJ$23:$AJ$40)</f>
        <v>0</v>
      </c>
      <c r="AS26" s="73">
        <f>SUMIF($F$23:$F$40,AP26,$AK$23:$AK$40)+SUMIF($F$23:$F$40,AP26&amp;" DF",$AK$23:$AK$40)+SUMIF($F$23:$F$40,AP26&amp;"DF",$AK$23:$AK$40)</f>
        <v>1</v>
      </c>
      <c r="AT26" s="73">
        <f>SUMIF($F$23:$F$40,AP26,$AL$23:$AL$40)+SUMIF($F$23:$F$40,AP26&amp;" DF",$AL$23:$AL$40)+SUMIF($F$23:$F$40,AP26&amp;"DF",$AL$23:$AL$40)</f>
        <v>1</v>
      </c>
      <c r="AV26" s="195">
        <v>0</v>
      </c>
      <c r="AW26" s="52"/>
      <c r="AX26" s="73"/>
      <c r="AY26" s="191"/>
    </row>
    <row r="27" spans="1:54" ht="15" customHeight="1" thickBot="1">
      <c r="A27" s="58">
        <f>IF($E27="",0,SUMPRODUCT(--(SUBSTITUTE(SUBSTITUTE(SUBSTITUTE(SUBSTITUTE(SUBSTITUTE(SUBSTITUTE(SUBSTITUTE(UPPER($G$3:$I$20&amp;""),"⌢",""),"⌣",""),"⌵",""),"－",""),"-","")," ",""),"　","")=UPPER($E27&amp;"")))+SUMPRODUCT(--(SUBSTITUTE(SUBSTITUTE(SUBSTITUTE(SUBSTITUTE(SUBSTITUTE(SUBSTITUTE(SUBSTITUTE(UPPER($G$3:$I$20&amp;""),"⌢",""),"⌣",""),"⌵",""),"－",""),"-","")," ",""),"　","")=UPPER($E27&amp;"")&amp;"DP"))*2+SUMPRODUCT(--(SUBSTITUTE(SUBSTITUTE(SUBSTITUTE(SUBSTITUTE(SUBSTITUTE(SUBSTITUTE(SUBSTITUTE(UPPER($G$3:$I$20&amp;""),"⌢",""),"⌣",""),"⌵",""),"－",""),"-","")," ",""),"　","")="DP"&amp;UPPER($E27&amp;"")))*2+SUMPRODUCT(--(SUBSTITUTE(SUBSTITUTE(SUBSTITUTE(SUBSTITUTE(SUBSTITUTE(SUBSTITUTE(SUBSTITUTE(UPPER($G$3:$I$20&amp;""),"⌢",""),"⌣",""),"⌵",""),"－",""),"-","")," ",""),"　","")=UPPER($E27&amp;"")&amp;"TP"))*3+SUMPRODUCT(--(SUBSTITUTE(SUBSTITUTE(SUBSTITUTE(SUBSTITUTE(SUBSTITUTE(SUBSTITUTE(SUBSTITUTE(UPPER($G$3:$I$20&amp;""),"⌢",""),"⌣",""),"⌵",""),"－",""),"-","")," ",""),"　","")="TP"&amp;UPPER($E27&amp;"")))*3+SUMPRODUCT(--(SUBSTITUTE(SUBSTITUTE(SUBSTITUTE(SUBSTITUTE(SUBSTITUTE(SUBSTITUTE(SUBSTITUTE(UPPER($K$3:$M$20&amp;""),"⌢",""),"⌣",""),"⌵",""),"－",""),"-","")," ",""),"　","")=UPPER($E27&amp;"")))+SUMPRODUCT(--(SUBSTITUTE(SUBSTITUTE(SUBSTITUTE(SUBSTITUTE(SUBSTITUTE(SUBSTITUTE(SUBSTITUTE(UPPER($K$3:$M$20&amp;""),"⌢",""),"⌣",""),"⌵",""),"－",""),"-","")," ",""),"　","")=UPPER($E27&amp;"")&amp;"DP"))*2+SUMPRODUCT(--(SUBSTITUTE(SUBSTITUTE(SUBSTITUTE(SUBSTITUTE(SUBSTITUTE(SUBSTITUTE(SUBSTITUTE(UPPER($K$3:$M$20&amp;""),"⌢",""),"⌣",""),"⌵",""),"－",""),"-","")," ",""),"　","")="DP"&amp;UPPER($E27&amp;"")))*2+SUMPRODUCT(--(SUBSTITUTE(SUBSTITUTE(SUBSTITUTE(SUBSTITUTE(SUBSTITUTE(SUBSTITUTE(SUBSTITUTE(UPPER($K$3:$M$20&amp;""),"⌢",""),"⌣",""),"⌵",""),"－",""),"-","")," ",""),"　","")=UPPER($E27&amp;"")&amp;"TP"))*3+SUMPRODUCT(--(SUBSTITUTE(SUBSTITUTE(SUBSTITUTE(SUBSTITUTE(SUBSTITUTE(SUBSTITUTE(SUBSTITUTE(UPPER($K$3:$M$20&amp;""),"⌢",""),"⌣",""),"⌵",""),"－",""),"-","")," ",""),"　","")="TP"&amp;UPPER($E27&amp;"")))*3+SUMPRODUCT(--(SUBSTITUTE(SUBSTITUTE(SUBSTITUTE(SUBSTITUTE(SUBSTITUTE(SUBSTITUTE(SUBSTITUTE(UPPER($O$3:$Q$20&amp;""),"⌢",""),"⌣",""),"⌵",""),"－",""),"-","")," ",""),"　","")=UPPER($E27&amp;"")))+SUMPRODUCT(--(SUBSTITUTE(SUBSTITUTE(SUBSTITUTE(SUBSTITUTE(SUBSTITUTE(SUBSTITUTE(SUBSTITUTE(UPPER($O$3:$Q$20&amp;""),"⌢",""),"⌣",""),"⌵",""),"－",""),"-","")," ",""),"　","")=UPPER($E27&amp;"")&amp;"DP"))*2+SUMPRODUCT(--(SUBSTITUTE(SUBSTITUTE(SUBSTITUTE(SUBSTITUTE(SUBSTITUTE(SUBSTITUTE(SUBSTITUTE(UPPER($O$3:$Q$20&amp;""),"⌢",""),"⌣",""),"⌵",""),"－",""),"-","")," ",""),"　","")="DP"&amp;UPPER($E27&amp;"")))*2+SUMPRODUCT(--(SUBSTITUTE(SUBSTITUTE(SUBSTITUTE(SUBSTITUTE(SUBSTITUTE(SUBSTITUTE(SUBSTITUTE(UPPER($O$3:$Q$20&amp;""),"⌢",""),"⌣",""),"⌵",""),"－",""),"-","")," ",""),"　","")=UPPER($E27&amp;"")&amp;"TP"))*3+SUMPRODUCT(--(SUBSTITUTE(SUBSTITUTE(SUBSTITUTE(SUBSTITUTE(SUBSTITUTE(SUBSTITUTE(SUBSTITUTE(UPPER($O$3:$Q$20&amp;""),"⌢",""),"⌣",""),"⌵",""),"－",""),"-","")," ",""),"　","")="TP"&amp;UPPER($E27&amp;"")))*3+SUMPRODUCT(--(SUBSTITUTE(SUBSTITUTE(SUBSTITUTE(SUBSTITUTE(SUBSTITUTE(SUBSTITUTE(SUBSTITUTE(UPPER($S$3:$U$20&amp;""),"⌢",""),"⌣",""),"⌵",""),"－",""),"-","")," ",""),"　","")=UPPER($E27&amp;"")))+SUMPRODUCT(--(SUBSTITUTE(SUBSTITUTE(SUBSTITUTE(SUBSTITUTE(SUBSTITUTE(SUBSTITUTE(SUBSTITUTE(UPPER($S$3:$U$20&amp;""),"⌢",""),"⌣",""),"⌵",""),"－",""),"-","")," ",""),"　","")=UPPER($E27&amp;"")&amp;"DP"))*2+SUMPRODUCT(--(SUBSTITUTE(SUBSTITUTE(SUBSTITUTE(SUBSTITUTE(SUBSTITUTE(SUBSTITUTE(SUBSTITUTE(UPPER($S$3:$U$20&amp;""),"⌢",""),"⌣",""),"⌵",""),"－",""),"-","")," ",""),"　","")="DP"&amp;UPPER($E27&amp;"")))*2+SUMPRODUCT(--(SUBSTITUTE(SUBSTITUTE(SUBSTITUTE(SUBSTITUTE(SUBSTITUTE(SUBSTITUTE(SUBSTITUTE(UPPER($S$3:$U$20&amp;""),"⌢",""),"⌣",""),"⌵",""),"－",""),"-","")," ",""),"　","")=UPPER($E27&amp;"")&amp;"TP"))*3+SUMPRODUCT(--(SUBSTITUTE(SUBSTITUTE(SUBSTITUTE(SUBSTITUTE(SUBSTITUTE(SUBSTITUTE(SUBSTITUTE(UPPER($S$3:$U$20&amp;""),"⌢",""),"⌣",""),"⌵",""),"－",""),"-","")," ",""),"　","")="TP"&amp;UPPER($E27&amp;"")))*3+SUMPRODUCT(--(SUBSTITUTE(SUBSTITUTE(SUBSTITUTE(SUBSTITUTE(SUBSTITUTE(SUBSTITUTE(SUBSTITUTE(UPPER($W$3:$Y$20&amp;""),"⌢",""),"⌣",""),"⌵",""),"－",""),"-","")," ",""),"　","")=UPPER($E27&amp;"")))+SUMPRODUCT(--(SUBSTITUTE(SUBSTITUTE(SUBSTITUTE(SUBSTITUTE(SUBSTITUTE(SUBSTITUTE(SUBSTITUTE(UPPER($W$3:$Y$20&amp;""),"⌢",""),"⌣",""),"⌵",""),"－",""),"-","")," ",""),"　","")=UPPER($E27&amp;"")&amp;"DP"))*2+SUMPRODUCT(--(SUBSTITUTE(SUBSTITUTE(SUBSTITUTE(SUBSTITUTE(SUBSTITUTE(SUBSTITUTE(SUBSTITUTE(UPPER($W$3:$Y$20&amp;""),"⌢",""),"⌣",""),"⌵",""),"－",""),"-","")," ",""),"　","")="DP"&amp;UPPER($E27&amp;"")))*2+SUMPRODUCT(--(SUBSTITUTE(SUBSTITUTE(SUBSTITUTE(SUBSTITUTE(SUBSTITUTE(SUBSTITUTE(SUBSTITUTE(UPPER($W$3:$Y$20&amp;""),"⌢",""),"⌣",""),"⌵",""),"－",""),"-","")," ",""),"　","")=UPPER($E27&amp;"")&amp;"TP"))*3+SUMPRODUCT(--(SUBSTITUTE(SUBSTITUTE(SUBSTITUTE(SUBSTITUTE(SUBSTITUTE(SUBSTITUTE(SUBSTITUTE(UPPER($W$3:$Y$20&amp;""),"⌢",""),"⌣",""),"⌵",""),"－",""),"-","")," ",""),"　","")="TP"&amp;UPPER($E27&amp;"")))*3+SUMPRODUCT(--(SUBSTITUTE(SUBSTITUTE(SUBSTITUTE(SUBSTITUTE(SUBSTITUTE(SUBSTITUTE(SUBSTITUTE(UPPER($AA$3:$AC$20&amp;""),"⌢",""),"⌣",""),"⌵",""),"－",""),"-","")," ",""),"　","")=UPPER($E27&amp;"")))+SUMPRODUCT(--(SUBSTITUTE(SUBSTITUTE(SUBSTITUTE(SUBSTITUTE(SUBSTITUTE(SUBSTITUTE(SUBSTITUTE(UPPER($AA$3:$AC$20&amp;""),"⌢",""),"⌣",""),"⌵",""),"－",""),"-","")," ",""),"　","")=UPPER($E27&amp;"")&amp;"DP"))*2+SUMPRODUCT(--(SUBSTITUTE(SUBSTITUTE(SUBSTITUTE(SUBSTITUTE(SUBSTITUTE(SUBSTITUTE(SUBSTITUTE(UPPER($AA$3:$AC$20&amp;""),"⌢",""),"⌣",""),"⌵",""),"－",""),"-","")," ",""),"　","")="DP"&amp;UPPER($E27&amp;"")))*2+SUMPRODUCT(--(SUBSTITUTE(SUBSTITUTE(SUBSTITUTE(SUBSTITUTE(SUBSTITUTE(SUBSTITUTE(SUBSTITUTE(UPPER($AA$3:$AC$20&amp;""),"⌢",""),"⌣",""),"⌵",""),"－",""),"-","")," ",""),"　","")=UPPER($E27&amp;"")&amp;"TP"))*3+SUMPRODUCT(--(SUBSTITUTE(SUBSTITUTE(SUBSTITUTE(SUBSTITUTE(SUBSTITUTE(SUBSTITUTE(SUBSTITUTE(UPPER($AA$3:$AC$20&amp;""),"⌢",""),"⌣",""),"⌵",""),"－",""),"-","")," ",""),"　","")="TP"&amp;UPPER($E27&amp;"")))*3+SUMPRODUCT(--(SUBSTITUTE(SUBSTITUTE(SUBSTITUTE(SUBSTITUTE(SUBSTITUTE(SUBSTITUTE(SUBSTITUTE(UPPER($AE$3:$AG$20&amp;""),"⌢",""),"⌣",""),"⌵",""),"－",""),"-","")," ",""),"　","")=UPPER($E27&amp;"")))+SUMPRODUCT(--(SUBSTITUTE(SUBSTITUTE(SUBSTITUTE(SUBSTITUTE(SUBSTITUTE(SUBSTITUTE(SUBSTITUTE(UPPER($AE$3:$AG$20&amp;""),"⌢",""),"⌣",""),"⌵",""),"－",""),"-","")," ",""),"　","")=UPPER($E27&amp;"")&amp;"DP"))*2+SUMPRODUCT(--(SUBSTITUTE(SUBSTITUTE(SUBSTITUTE(SUBSTITUTE(SUBSTITUTE(SUBSTITUTE(SUBSTITUTE(UPPER($AE$3:$AG$20&amp;""),"⌢",""),"⌣",""),"⌵",""),"－",""),"-","")," ",""),"　","")="DP"&amp;UPPER($E27&amp;"")))*2+SUMPRODUCT(--(SUBSTITUTE(SUBSTITUTE(SUBSTITUTE(SUBSTITUTE(SUBSTITUTE(SUBSTITUTE(SUBSTITUTE(UPPER($AE$3:$AG$20&amp;""),"⌢",""),"⌣",""),"⌵",""),"－",""),"-","")," ",""),"　","")=UPPER($E27&amp;"")&amp;"TP"))*3+SUMPRODUCT(--(SUBSTITUTE(SUBSTITUTE(SUBSTITUTE(SUBSTITUTE(SUBSTITUTE(SUBSTITUTE(SUBSTITUTE(UPPER($AE$3:$AG$20&amp;""),"⌢",""),"⌣",""),"⌵",""),"－",""),"-","")," ",""),"　","")="TP"&amp;UPPER($E27&amp;"")))*3)</f>
        <v>0</v>
      </c>
      <c r="B27" s="58"/>
      <c r="C27" s="58"/>
      <c r="D27" s="275"/>
      <c r="E27" s="166"/>
      <c r="F27" s="174"/>
      <c r="G27" s="170"/>
      <c r="H27" s="171"/>
      <c r="I27" s="75"/>
      <c r="J27" s="8"/>
      <c r="K27" s="170"/>
      <c r="L27" s="171"/>
      <c r="M27" s="75"/>
      <c r="N27" s="8"/>
      <c r="O27" s="170"/>
      <c r="P27" s="171"/>
      <c r="Q27" s="75"/>
      <c r="R27" s="8"/>
      <c r="S27" s="170"/>
      <c r="T27" s="171"/>
      <c r="U27" s="75"/>
      <c r="V27" s="8"/>
      <c r="W27" s="170"/>
      <c r="X27" s="171"/>
      <c r="Y27" s="75"/>
      <c r="Z27" s="8"/>
      <c r="AA27" s="170"/>
      <c r="AB27" s="171"/>
      <c r="AC27" s="75"/>
      <c r="AD27" s="8"/>
      <c r="AE27" s="171"/>
      <c r="AF27" s="171"/>
      <c r="AG27" s="75"/>
      <c r="AH27" s="8"/>
      <c r="AI27" s="44">
        <f t="shared" si="16"/>
        <v>0</v>
      </c>
      <c r="AJ27" s="44">
        <f>SUMPRODUCT(--(SUBSTITUTE(SUBSTITUTE(SUBSTITUTE(SUBSTITUTE(SUBSTITUTE(SUBSTITUTE(SUBSTITUTE(UPPER(G27:AG27&amp;""),"⌢",""),"⌣",""),"⌵",""),"－",""),"-","")," ",""),"　","")="R"))+SUMPRODUCT(--(SUBSTITUTE(SUBSTITUTE(SUBSTITUTE(SUBSTITUTE(SUBSTITUTE(SUBSTITUTE(SUBSTITUTE(UPPER(G27:AG27&amp;""),"⌢",""),"⌣",""),"⌵",""),"－",""),"-","")," ",""),"　","")="HR"))*2</f>
        <v>0</v>
      </c>
      <c r="AK27" s="44">
        <f t="shared" si="18"/>
        <v>0</v>
      </c>
      <c r="AL27" s="44">
        <f>$A27</f>
        <v>0</v>
      </c>
      <c r="AM27" s="66" t="s">
        <v>100</v>
      </c>
      <c r="AO27" s="52">
        <v>51</v>
      </c>
      <c r="AP27" s="52" t="str">
        <v>紀和成</v>
      </c>
      <c r="AQ27" s="73">
        <f>SUMIF($F$23:$F$40,AP27,$AI$23:$AI$40)+SUMIF($F$23:$F$40,AP27&amp;" DF",$AI$23:$AI$40)+SUMIF($F$23:$F$40,AP27&amp;"DF",$AI$23:$AI$40)</f>
        <v>4</v>
      </c>
      <c r="AR27" s="73">
        <f>SUMIF($F$23:$F$40,AP27,$AJ$23:$AJ$40)+SUMIF($F$23:$F$40,AP27&amp;" DF",$AJ$23:$AJ$40)+SUMIF($F$23:$F$40,AP27&amp;"DF",$AJ$23:$AJ$40)</f>
        <v>3</v>
      </c>
      <c r="AS27" s="73">
        <f>SUMIF($F$23:$F$40,AP27,$AK$23:$AK$40)+SUMIF($F$23:$F$40,AP27&amp;" DF",$AK$23:$AK$40)+SUMIF($F$23:$F$40,AP27&amp;"DF",$AK$23:$AK$40)</f>
        <v>1</v>
      </c>
      <c r="AT27" s="73">
        <f>SUMIF($F$23:$F$40,AP27,$AL$23:$AL$40)+SUMIF($F$23:$F$40,AP27&amp;" DF",$AL$23:$AL$40)+SUMIF($F$23:$F$40,AP27&amp;"DF",$AL$23:$AL$40)</f>
        <v>0</v>
      </c>
      <c r="AV27" s="196"/>
      <c r="AW27" s="201"/>
      <c r="AX27" s="192"/>
      <c r="AY27" s="193"/>
    </row>
    <row r="28" spans="1:54" ht="15" customHeight="1">
      <c r="A28" s="58">
        <f>IF($E28="",0,SUMPRODUCT(--(SUBSTITUTE(SUBSTITUTE(SUBSTITUTE(SUBSTITUTE(SUBSTITUTE(SUBSTITUTE(SUBSTITUTE(UPPER($G$3:$I$20&amp;""),"⌢",""),"⌣",""),"⌵",""),"－",""),"-","")," ",""),"　","")=UPPER($E28&amp;"")))+SUMPRODUCT(--(SUBSTITUTE(SUBSTITUTE(SUBSTITUTE(SUBSTITUTE(SUBSTITUTE(SUBSTITUTE(SUBSTITUTE(UPPER($G$3:$I$20&amp;""),"⌢",""),"⌣",""),"⌵",""),"－",""),"-","")," ",""),"　","")=UPPER($E28&amp;"")&amp;"DP"))*2+SUMPRODUCT(--(SUBSTITUTE(SUBSTITUTE(SUBSTITUTE(SUBSTITUTE(SUBSTITUTE(SUBSTITUTE(SUBSTITUTE(UPPER($G$3:$I$20&amp;""),"⌢",""),"⌣",""),"⌵",""),"－",""),"-","")," ",""),"　","")="DP"&amp;UPPER($E28&amp;"")))*2+SUMPRODUCT(--(SUBSTITUTE(SUBSTITUTE(SUBSTITUTE(SUBSTITUTE(SUBSTITUTE(SUBSTITUTE(SUBSTITUTE(UPPER($G$3:$I$20&amp;""),"⌢",""),"⌣",""),"⌵",""),"－",""),"-","")," ",""),"　","")=UPPER($E28&amp;"")&amp;"TP"))*3+SUMPRODUCT(--(SUBSTITUTE(SUBSTITUTE(SUBSTITUTE(SUBSTITUTE(SUBSTITUTE(SUBSTITUTE(SUBSTITUTE(UPPER($G$3:$I$20&amp;""),"⌢",""),"⌣",""),"⌵",""),"－",""),"-","")," ",""),"　","")="TP"&amp;UPPER($E28&amp;"")))*3+SUMPRODUCT(--(SUBSTITUTE(SUBSTITUTE(SUBSTITUTE(SUBSTITUTE(SUBSTITUTE(SUBSTITUTE(SUBSTITUTE(UPPER($K$3:$M$20&amp;""),"⌢",""),"⌣",""),"⌵",""),"－",""),"-","")," ",""),"　","")=UPPER($E28&amp;"")))+SUMPRODUCT(--(SUBSTITUTE(SUBSTITUTE(SUBSTITUTE(SUBSTITUTE(SUBSTITUTE(SUBSTITUTE(SUBSTITUTE(UPPER($K$3:$M$20&amp;""),"⌢",""),"⌣",""),"⌵",""),"－",""),"-","")," ",""),"　","")=UPPER($E28&amp;"")&amp;"DP"))*2+SUMPRODUCT(--(SUBSTITUTE(SUBSTITUTE(SUBSTITUTE(SUBSTITUTE(SUBSTITUTE(SUBSTITUTE(SUBSTITUTE(UPPER($K$3:$M$20&amp;""),"⌢",""),"⌣",""),"⌵",""),"－",""),"-","")," ",""),"　","")="DP"&amp;UPPER($E28&amp;"")))*2+SUMPRODUCT(--(SUBSTITUTE(SUBSTITUTE(SUBSTITUTE(SUBSTITUTE(SUBSTITUTE(SUBSTITUTE(SUBSTITUTE(UPPER($K$3:$M$20&amp;""),"⌢",""),"⌣",""),"⌵",""),"－",""),"-","")," ",""),"　","")=UPPER($E28&amp;"")&amp;"TP"))*3+SUMPRODUCT(--(SUBSTITUTE(SUBSTITUTE(SUBSTITUTE(SUBSTITUTE(SUBSTITUTE(SUBSTITUTE(SUBSTITUTE(UPPER($K$3:$M$20&amp;""),"⌢",""),"⌣",""),"⌵",""),"－",""),"-","")," ",""),"　","")="TP"&amp;UPPER($E28&amp;"")))*3+SUMPRODUCT(--(SUBSTITUTE(SUBSTITUTE(SUBSTITUTE(SUBSTITUTE(SUBSTITUTE(SUBSTITUTE(SUBSTITUTE(UPPER($O$3:$Q$20&amp;""),"⌢",""),"⌣",""),"⌵",""),"－",""),"-","")," ",""),"　","")=UPPER($E28&amp;"")))+SUMPRODUCT(--(SUBSTITUTE(SUBSTITUTE(SUBSTITUTE(SUBSTITUTE(SUBSTITUTE(SUBSTITUTE(SUBSTITUTE(UPPER($O$3:$Q$20&amp;""),"⌢",""),"⌣",""),"⌵",""),"－",""),"-","")," ",""),"　","")=UPPER($E28&amp;"")&amp;"DP"))*2+SUMPRODUCT(--(SUBSTITUTE(SUBSTITUTE(SUBSTITUTE(SUBSTITUTE(SUBSTITUTE(SUBSTITUTE(SUBSTITUTE(UPPER($O$3:$Q$20&amp;""),"⌢",""),"⌣",""),"⌵",""),"－",""),"-","")," ",""),"　","")="DP"&amp;UPPER($E28&amp;"")))*2+SUMPRODUCT(--(SUBSTITUTE(SUBSTITUTE(SUBSTITUTE(SUBSTITUTE(SUBSTITUTE(SUBSTITUTE(SUBSTITUTE(UPPER($O$3:$Q$20&amp;""),"⌢",""),"⌣",""),"⌵",""),"－",""),"-","")," ",""),"　","")=UPPER($E28&amp;"")&amp;"TP"))*3+SUMPRODUCT(--(SUBSTITUTE(SUBSTITUTE(SUBSTITUTE(SUBSTITUTE(SUBSTITUTE(SUBSTITUTE(SUBSTITUTE(UPPER($O$3:$Q$20&amp;""),"⌢",""),"⌣",""),"⌵",""),"－",""),"-","")," ",""),"　","")="TP"&amp;UPPER($E28&amp;"")))*3+SUMPRODUCT(--(SUBSTITUTE(SUBSTITUTE(SUBSTITUTE(SUBSTITUTE(SUBSTITUTE(SUBSTITUTE(SUBSTITUTE(UPPER($S$3:$U$20&amp;""),"⌢",""),"⌣",""),"⌵",""),"－",""),"-","")," ",""),"　","")=UPPER($E28&amp;"")))+SUMPRODUCT(--(SUBSTITUTE(SUBSTITUTE(SUBSTITUTE(SUBSTITUTE(SUBSTITUTE(SUBSTITUTE(SUBSTITUTE(UPPER($S$3:$U$20&amp;""),"⌢",""),"⌣",""),"⌵",""),"－",""),"-","")," ",""),"　","")=UPPER($E28&amp;"")&amp;"DP"))*2+SUMPRODUCT(--(SUBSTITUTE(SUBSTITUTE(SUBSTITUTE(SUBSTITUTE(SUBSTITUTE(SUBSTITUTE(SUBSTITUTE(UPPER($S$3:$U$20&amp;""),"⌢",""),"⌣",""),"⌵",""),"－",""),"-","")," ",""),"　","")="DP"&amp;UPPER($E28&amp;"")))*2+SUMPRODUCT(--(SUBSTITUTE(SUBSTITUTE(SUBSTITUTE(SUBSTITUTE(SUBSTITUTE(SUBSTITUTE(SUBSTITUTE(UPPER($S$3:$U$20&amp;""),"⌢",""),"⌣",""),"⌵",""),"－",""),"-","")," ",""),"　","")=UPPER($E28&amp;"")&amp;"TP"))*3+SUMPRODUCT(--(SUBSTITUTE(SUBSTITUTE(SUBSTITUTE(SUBSTITUTE(SUBSTITUTE(SUBSTITUTE(SUBSTITUTE(UPPER($S$3:$U$20&amp;""),"⌢",""),"⌣",""),"⌵",""),"－",""),"-","")," ",""),"　","")="TP"&amp;UPPER($E28&amp;"")))*3+SUMPRODUCT(--(SUBSTITUTE(SUBSTITUTE(SUBSTITUTE(SUBSTITUTE(SUBSTITUTE(SUBSTITUTE(SUBSTITUTE(UPPER($W$3:$Y$20&amp;""),"⌢",""),"⌣",""),"⌵",""),"－",""),"-","")," ",""),"　","")=UPPER($E28&amp;"")))+SUMPRODUCT(--(SUBSTITUTE(SUBSTITUTE(SUBSTITUTE(SUBSTITUTE(SUBSTITUTE(SUBSTITUTE(SUBSTITUTE(UPPER($W$3:$Y$20&amp;""),"⌢",""),"⌣",""),"⌵",""),"－",""),"-","")," ",""),"　","")=UPPER($E28&amp;"")&amp;"DP"))*2+SUMPRODUCT(--(SUBSTITUTE(SUBSTITUTE(SUBSTITUTE(SUBSTITUTE(SUBSTITUTE(SUBSTITUTE(SUBSTITUTE(UPPER($W$3:$Y$20&amp;""),"⌢",""),"⌣",""),"⌵",""),"－",""),"-","")," ",""),"　","")="DP"&amp;UPPER($E28&amp;"")))*2+SUMPRODUCT(--(SUBSTITUTE(SUBSTITUTE(SUBSTITUTE(SUBSTITUTE(SUBSTITUTE(SUBSTITUTE(SUBSTITUTE(UPPER($W$3:$Y$20&amp;""),"⌢",""),"⌣",""),"⌵",""),"－",""),"-","")," ",""),"　","")=UPPER($E28&amp;"")&amp;"TP"))*3+SUMPRODUCT(--(SUBSTITUTE(SUBSTITUTE(SUBSTITUTE(SUBSTITUTE(SUBSTITUTE(SUBSTITUTE(SUBSTITUTE(UPPER($W$3:$Y$20&amp;""),"⌢",""),"⌣",""),"⌵",""),"－",""),"-","")," ",""),"　","")="TP"&amp;UPPER($E28&amp;"")))*3+SUMPRODUCT(--(SUBSTITUTE(SUBSTITUTE(SUBSTITUTE(SUBSTITUTE(SUBSTITUTE(SUBSTITUTE(SUBSTITUTE(UPPER($AA$3:$AC$20&amp;""),"⌢",""),"⌣",""),"⌵",""),"－",""),"-","")," ",""),"　","")=UPPER($E28&amp;"")))+SUMPRODUCT(--(SUBSTITUTE(SUBSTITUTE(SUBSTITUTE(SUBSTITUTE(SUBSTITUTE(SUBSTITUTE(SUBSTITUTE(UPPER($AA$3:$AC$20&amp;""),"⌢",""),"⌣",""),"⌵",""),"－",""),"-","")," ",""),"　","")=UPPER($E28&amp;"")&amp;"DP"))*2+SUMPRODUCT(--(SUBSTITUTE(SUBSTITUTE(SUBSTITUTE(SUBSTITUTE(SUBSTITUTE(SUBSTITUTE(SUBSTITUTE(UPPER($AA$3:$AC$20&amp;""),"⌢",""),"⌣",""),"⌵",""),"－",""),"-","")," ",""),"　","")="DP"&amp;UPPER($E28&amp;"")))*2+SUMPRODUCT(--(SUBSTITUTE(SUBSTITUTE(SUBSTITUTE(SUBSTITUTE(SUBSTITUTE(SUBSTITUTE(SUBSTITUTE(UPPER($AA$3:$AC$20&amp;""),"⌢",""),"⌣",""),"⌵",""),"－",""),"-","")," ",""),"　","")=UPPER($E28&amp;"")&amp;"TP"))*3+SUMPRODUCT(--(SUBSTITUTE(SUBSTITUTE(SUBSTITUTE(SUBSTITUTE(SUBSTITUTE(SUBSTITUTE(SUBSTITUTE(UPPER($AA$3:$AC$20&amp;""),"⌢",""),"⌣",""),"⌵",""),"－",""),"-","")," ",""),"　","")="TP"&amp;UPPER($E28&amp;"")))*3+SUMPRODUCT(--(SUBSTITUTE(SUBSTITUTE(SUBSTITUTE(SUBSTITUTE(SUBSTITUTE(SUBSTITUTE(SUBSTITUTE(UPPER($AE$3:$AG$20&amp;""),"⌢",""),"⌣",""),"⌵",""),"－",""),"-","")," ",""),"　","")=UPPER($E28&amp;"")))+SUMPRODUCT(--(SUBSTITUTE(SUBSTITUTE(SUBSTITUTE(SUBSTITUTE(SUBSTITUTE(SUBSTITUTE(SUBSTITUTE(UPPER($AE$3:$AG$20&amp;""),"⌢",""),"⌣",""),"⌵",""),"－",""),"-","")," ",""),"　","")=UPPER($E28&amp;"")&amp;"DP"))*2+SUMPRODUCT(--(SUBSTITUTE(SUBSTITUTE(SUBSTITUTE(SUBSTITUTE(SUBSTITUTE(SUBSTITUTE(SUBSTITUTE(UPPER($AE$3:$AG$20&amp;""),"⌢",""),"⌣",""),"⌵",""),"－",""),"-","")," ",""),"　","")="DP"&amp;UPPER($E28&amp;"")))*2+SUMPRODUCT(--(SUBSTITUTE(SUBSTITUTE(SUBSTITUTE(SUBSTITUTE(SUBSTITUTE(SUBSTITUTE(SUBSTITUTE(UPPER($AE$3:$AG$20&amp;""),"⌢",""),"⌣",""),"⌵",""),"－",""),"-","")," ",""),"　","")=UPPER($E28&amp;"")&amp;"TP"))*3+SUMPRODUCT(--(SUBSTITUTE(SUBSTITUTE(SUBSTITUTE(SUBSTITUTE(SUBSTITUTE(SUBSTITUTE(SUBSTITUTE(UPPER($AE$3:$AG$20&amp;""),"⌢",""),"⌣",""),"⌵",""),"－",""),"-","")," ",""),"　","")="TP"&amp;UPPER($E28&amp;"")))*3)</f>
        <v>0</v>
      </c>
      <c r="B28" s="58"/>
      <c r="C28" s="58"/>
      <c r="D28" s="276"/>
      <c r="E28" s="166"/>
      <c r="F28" s="174"/>
      <c r="G28" s="172"/>
      <c r="H28" s="173"/>
      <c r="I28" s="76"/>
      <c r="J28" s="8"/>
      <c r="K28" s="172"/>
      <c r="L28" s="173"/>
      <c r="M28" s="76"/>
      <c r="N28" s="8"/>
      <c r="O28" s="172"/>
      <c r="P28" s="173"/>
      <c r="Q28" s="76"/>
      <c r="R28" s="8"/>
      <c r="S28" s="172"/>
      <c r="T28" s="173"/>
      <c r="U28" s="76"/>
      <c r="V28" s="8"/>
      <c r="W28" s="172"/>
      <c r="X28" s="173"/>
      <c r="Y28" s="76"/>
      <c r="Z28" s="8"/>
      <c r="AA28" s="172"/>
      <c r="AB28" s="173"/>
      <c r="AC28" s="76"/>
      <c r="AD28" s="8"/>
      <c r="AE28" s="173"/>
      <c r="AF28" s="173"/>
      <c r="AG28" s="76"/>
      <c r="AH28" s="8"/>
      <c r="AI28" s="44">
        <f t="shared" si="16"/>
        <v>0</v>
      </c>
      <c r="AJ28" s="44">
        <f>SUMPRODUCT(--(SUBSTITUTE(SUBSTITUTE(SUBSTITUTE(SUBSTITUTE(SUBSTITUTE(SUBSTITUTE(SUBSTITUTE(UPPER(G28:AG28&amp;""),"⌢",""),"⌣",""),"⌵",""),"－",""),"-","")," ",""),"　","")="R"))+SUMPRODUCT(--(SUBSTITUTE(SUBSTITUTE(SUBSTITUTE(SUBSTITUTE(SUBSTITUTE(SUBSTITUTE(SUBSTITUTE(UPPER(G28:AG28&amp;""),"⌢",""),"⌣",""),"⌵",""),"－",""),"-","")," ",""),"　","")="HR"))*2</f>
        <v>0</v>
      </c>
      <c r="AK28" s="44">
        <f t="shared" si="18"/>
        <v>0</v>
      </c>
      <c r="AL28" s="44">
        <f>$A28</f>
        <v>0</v>
      </c>
      <c r="AM28" s="66"/>
      <c r="AO28" s="52">
        <v>33</v>
      </c>
      <c r="AP28" s="52" t="str">
        <v>胡文秋</v>
      </c>
      <c r="AQ28" s="73">
        <f>SUMIF($F$23:$F$40,AP28,$AI$23:$AI$40)+SUMIF($F$23:$F$40,AP28&amp;" DF",$AI$23:$AI$40)+SUMIF($F$23:$F$40,AP28&amp;"DF",$AI$23:$AI$40)</f>
        <v>4</v>
      </c>
      <c r="AR28" s="73">
        <f>SUMIF($F$23:$F$40,AP28,$AJ$23:$AJ$40)+SUMIF($F$23:$F$40,AP28&amp;" DF",$AJ$23:$AJ$40)+SUMIF($F$23:$F$40,AP28&amp;"DF",$AJ$23:$AJ$40)</f>
        <v>0</v>
      </c>
      <c r="AS28" s="73">
        <f>SUMIF($F$23:$F$40,AP28,$AK$23:$AK$40)+SUMIF($F$23:$F$40,AP28&amp;" DF",$AK$23:$AK$40)+SUMIF($F$23:$F$40,AP28&amp;"DF",$AK$23:$AK$40)</f>
        <v>2</v>
      </c>
      <c r="AT28" s="73">
        <f>SUMIF($F$23:$F$40,AP28,$AL$23:$AL$40)+SUMIF($F$23:$F$40,AP28&amp;" DF",$AL$23:$AL$40)+SUMIF($F$23:$F$40,AP28&amp;"DF",$AL$23:$AL$40)</f>
        <v>3</v>
      </c>
      <c r="AW28" s="1"/>
    </row>
    <row r="29" spans="1:54" ht="15" customHeight="1">
      <c r="A29" s="58">
        <f>IF($E29="",0,SUMPRODUCT(--(SUBSTITUTE(SUBSTITUTE(SUBSTITUTE(SUBSTITUTE(SUBSTITUTE(SUBSTITUTE(SUBSTITUTE(UPPER($G$3:$I$20&amp;""),"⌢",""),"⌣",""),"⌵",""),"－",""),"-","")," ",""),"　","")=UPPER($E29&amp;"")))+SUMPRODUCT(--(SUBSTITUTE(SUBSTITUTE(SUBSTITUTE(SUBSTITUTE(SUBSTITUTE(SUBSTITUTE(SUBSTITUTE(UPPER($G$3:$I$20&amp;""),"⌢",""),"⌣",""),"⌵",""),"－",""),"-","")," ",""),"　","")=UPPER($E29&amp;"")&amp;"DP"))*2+SUMPRODUCT(--(SUBSTITUTE(SUBSTITUTE(SUBSTITUTE(SUBSTITUTE(SUBSTITUTE(SUBSTITUTE(SUBSTITUTE(UPPER($G$3:$I$20&amp;""),"⌢",""),"⌣",""),"⌵",""),"－",""),"-","")," ",""),"　","")="DP"&amp;UPPER($E29&amp;"")))*2+SUMPRODUCT(--(SUBSTITUTE(SUBSTITUTE(SUBSTITUTE(SUBSTITUTE(SUBSTITUTE(SUBSTITUTE(SUBSTITUTE(UPPER($G$3:$I$20&amp;""),"⌢",""),"⌣",""),"⌵",""),"－",""),"-","")," ",""),"　","")=UPPER($E29&amp;"")&amp;"TP"))*3+SUMPRODUCT(--(SUBSTITUTE(SUBSTITUTE(SUBSTITUTE(SUBSTITUTE(SUBSTITUTE(SUBSTITUTE(SUBSTITUTE(UPPER($G$3:$I$20&amp;""),"⌢",""),"⌣",""),"⌵",""),"－",""),"-","")," ",""),"　","")="TP"&amp;UPPER($E29&amp;"")))*3+SUMPRODUCT(--(SUBSTITUTE(SUBSTITUTE(SUBSTITUTE(SUBSTITUTE(SUBSTITUTE(SUBSTITUTE(SUBSTITUTE(UPPER($K$3:$M$20&amp;""),"⌢",""),"⌣",""),"⌵",""),"－",""),"-","")," ",""),"　","")=UPPER($E29&amp;"")))+SUMPRODUCT(--(SUBSTITUTE(SUBSTITUTE(SUBSTITUTE(SUBSTITUTE(SUBSTITUTE(SUBSTITUTE(SUBSTITUTE(UPPER($K$3:$M$20&amp;""),"⌢",""),"⌣",""),"⌵",""),"－",""),"-","")," ",""),"　","")=UPPER($E29&amp;"")&amp;"DP"))*2+SUMPRODUCT(--(SUBSTITUTE(SUBSTITUTE(SUBSTITUTE(SUBSTITUTE(SUBSTITUTE(SUBSTITUTE(SUBSTITUTE(UPPER($K$3:$M$20&amp;""),"⌢",""),"⌣",""),"⌵",""),"－",""),"-","")," ",""),"　","")="DP"&amp;UPPER($E29&amp;"")))*2+SUMPRODUCT(--(SUBSTITUTE(SUBSTITUTE(SUBSTITUTE(SUBSTITUTE(SUBSTITUTE(SUBSTITUTE(SUBSTITUTE(UPPER($K$3:$M$20&amp;""),"⌢",""),"⌣",""),"⌵",""),"－",""),"-","")," ",""),"　","")=UPPER($E29&amp;"")&amp;"TP"))*3+SUMPRODUCT(--(SUBSTITUTE(SUBSTITUTE(SUBSTITUTE(SUBSTITUTE(SUBSTITUTE(SUBSTITUTE(SUBSTITUTE(UPPER($K$3:$M$20&amp;""),"⌢",""),"⌣",""),"⌵",""),"－",""),"-","")," ",""),"　","")="TP"&amp;UPPER($E29&amp;"")))*3+SUMPRODUCT(--(SUBSTITUTE(SUBSTITUTE(SUBSTITUTE(SUBSTITUTE(SUBSTITUTE(SUBSTITUTE(SUBSTITUTE(UPPER($O$3:$Q$20&amp;""),"⌢",""),"⌣",""),"⌵",""),"－",""),"-","")," ",""),"　","")=UPPER($E29&amp;"")))+SUMPRODUCT(--(SUBSTITUTE(SUBSTITUTE(SUBSTITUTE(SUBSTITUTE(SUBSTITUTE(SUBSTITUTE(SUBSTITUTE(UPPER($O$3:$Q$20&amp;""),"⌢",""),"⌣",""),"⌵",""),"－",""),"-","")," ",""),"　","")=UPPER($E29&amp;"")&amp;"DP"))*2+SUMPRODUCT(--(SUBSTITUTE(SUBSTITUTE(SUBSTITUTE(SUBSTITUTE(SUBSTITUTE(SUBSTITUTE(SUBSTITUTE(UPPER($O$3:$Q$20&amp;""),"⌢",""),"⌣",""),"⌵",""),"－",""),"-","")," ",""),"　","")="DP"&amp;UPPER($E29&amp;"")))*2+SUMPRODUCT(--(SUBSTITUTE(SUBSTITUTE(SUBSTITUTE(SUBSTITUTE(SUBSTITUTE(SUBSTITUTE(SUBSTITUTE(UPPER($O$3:$Q$20&amp;""),"⌢",""),"⌣",""),"⌵",""),"－",""),"-","")," ",""),"　","")=UPPER($E29&amp;"")&amp;"TP"))*3+SUMPRODUCT(--(SUBSTITUTE(SUBSTITUTE(SUBSTITUTE(SUBSTITUTE(SUBSTITUTE(SUBSTITUTE(SUBSTITUTE(UPPER($O$3:$Q$20&amp;""),"⌢",""),"⌣",""),"⌵",""),"－",""),"-","")," ",""),"　","")="TP"&amp;UPPER($E29&amp;"")))*3+SUMPRODUCT(--(SUBSTITUTE(SUBSTITUTE(SUBSTITUTE(SUBSTITUTE(SUBSTITUTE(SUBSTITUTE(SUBSTITUTE(UPPER($S$3:$U$20&amp;""),"⌢",""),"⌣",""),"⌵",""),"－",""),"-","")," ",""),"　","")=UPPER($E29&amp;"")))+SUMPRODUCT(--(SUBSTITUTE(SUBSTITUTE(SUBSTITUTE(SUBSTITUTE(SUBSTITUTE(SUBSTITUTE(SUBSTITUTE(UPPER($S$3:$U$20&amp;""),"⌢",""),"⌣",""),"⌵",""),"－",""),"-","")," ",""),"　","")=UPPER($E29&amp;"")&amp;"DP"))*2+SUMPRODUCT(--(SUBSTITUTE(SUBSTITUTE(SUBSTITUTE(SUBSTITUTE(SUBSTITUTE(SUBSTITUTE(SUBSTITUTE(UPPER($S$3:$U$20&amp;""),"⌢",""),"⌣",""),"⌵",""),"－",""),"-","")," ",""),"　","")="DP"&amp;UPPER($E29&amp;"")))*2+SUMPRODUCT(--(SUBSTITUTE(SUBSTITUTE(SUBSTITUTE(SUBSTITUTE(SUBSTITUTE(SUBSTITUTE(SUBSTITUTE(UPPER($S$3:$U$20&amp;""),"⌢",""),"⌣",""),"⌵",""),"－",""),"-","")," ",""),"　","")=UPPER($E29&amp;"")&amp;"TP"))*3+SUMPRODUCT(--(SUBSTITUTE(SUBSTITUTE(SUBSTITUTE(SUBSTITUTE(SUBSTITUTE(SUBSTITUTE(SUBSTITUTE(UPPER($S$3:$U$20&amp;""),"⌢",""),"⌣",""),"⌵",""),"－",""),"-","")," ",""),"　","")="TP"&amp;UPPER($E29&amp;"")))*3+SUMPRODUCT(--(SUBSTITUTE(SUBSTITUTE(SUBSTITUTE(SUBSTITUTE(SUBSTITUTE(SUBSTITUTE(SUBSTITUTE(UPPER($W$3:$Y$20&amp;""),"⌢",""),"⌣",""),"⌵",""),"－",""),"-","")," ",""),"　","")=UPPER($E29&amp;"")))+SUMPRODUCT(--(SUBSTITUTE(SUBSTITUTE(SUBSTITUTE(SUBSTITUTE(SUBSTITUTE(SUBSTITUTE(SUBSTITUTE(UPPER($W$3:$Y$20&amp;""),"⌢",""),"⌣",""),"⌵",""),"－",""),"-","")," ",""),"　","")=UPPER($E29&amp;"")&amp;"DP"))*2+SUMPRODUCT(--(SUBSTITUTE(SUBSTITUTE(SUBSTITUTE(SUBSTITUTE(SUBSTITUTE(SUBSTITUTE(SUBSTITUTE(UPPER($W$3:$Y$20&amp;""),"⌢",""),"⌣",""),"⌵",""),"－",""),"-","")," ",""),"　","")="DP"&amp;UPPER($E29&amp;"")))*2+SUMPRODUCT(--(SUBSTITUTE(SUBSTITUTE(SUBSTITUTE(SUBSTITUTE(SUBSTITUTE(SUBSTITUTE(SUBSTITUTE(UPPER($W$3:$Y$20&amp;""),"⌢",""),"⌣",""),"⌵",""),"－",""),"-","")," ",""),"　","")=UPPER($E29&amp;"")&amp;"TP"))*3+SUMPRODUCT(--(SUBSTITUTE(SUBSTITUTE(SUBSTITUTE(SUBSTITUTE(SUBSTITUTE(SUBSTITUTE(SUBSTITUTE(UPPER($W$3:$Y$20&amp;""),"⌢",""),"⌣",""),"⌵",""),"－",""),"-","")," ",""),"　","")="TP"&amp;UPPER($E29&amp;"")))*3+SUMPRODUCT(--(SUBSTITUTE(SUBSTITUTE(SUBSTITUTE(SUBSTITUTE(SUBSTITUTE(SUBSTITUTE(SUBSTITUTE(UPPER($AA$3:$AC$20&amp;""),"⌢",""),"⌣",""),"⌵",""),"－",""),"-","")," ",""),"　","")=UPPER($E29&amp;"")))+SUMPRODUCT(--(SUBSTITUTE(SUBSTITUTE(SUBSTITUTE(SUBSTITUTE(SUBSTITUTE(SUBSTITUTE(SUBSTITUTE(UPPER($AA$3:$AC$20&amp;""),"⌢",""),"⌣",""),"⌵",""),"－",""),"-","")," ",""),"　","")=UPPER($E29&amp;"")&amp;"DP"))*2+SUMPRODUCT(--(SUBSTITUTE(SUBSTITUTE(SUBSTITUTE(SUBSTITUTE(SUBSTITUTE(SUBSTITUTE(SUBSTITUTE(UPPER($AA$3:$AC$20&amp;""),"⌢",""),"⌣",""),"⌵",""),"－",""),"-","")," ",""),"　","")="DP"&amp;UPPER($E29&amp;"")))*2+SUMPRODUCT(--(SUBSTITUTE(SUBSTITUTE(SUBSTITUTE(SUBSTITUTE(SUBSTITUTE(SUBSTITUTE(SUBSTITUTE(UPPER($AA$3:$AC$20&amp;""),"⌢",""),"⌣",""),"⌵",""),"－",""),"-","")," ",""),"　","")=UPPER($E29&amp;"")&amp;"TP"))*3+SUMPRODUCT(--(SUBSTITUTE(SUBSTITUTE(SUBSTITUTE(SUBSTITUTE(SUBSTITUTE(SUBSTITUTE(SUBSTITUTE(UPPER($AA$3:$AC$20&amp;""),"⌢",""),"⌣",""),"⌵",""),"－",""),"-","")," ",""),"　","")="TP"&amp;UPPER($E29&amp;"")))*3+SUMPRODUCT(--(SUBSTITUTE(SUBSTITUTE(SUBSTITUTE(SUBSTITUTE(SUBSTITUTE(SUBSTITUTE(SUBSTITUTE(UPPER($AE$3:$AG$20&amp;""),"⌢",""),"⌣",""),"⌵",""),"－",""),"-","")," ",""),"　","")=UPPER($E29&amp;"")))+SUMPRODUCT(--(SUBSTITUTE(SUBSTITUTE(SUBSTITUTE(SUBSTITUTE(SUBSTITUTE(SUBSTITUTE(SUBSTITUTE(UPPER($AE$3:$AG$20&amp;""),"⌢",""),"⌣",""),"⌵",""),"－",""),"-","")," ",""),"　","")=UPPER($E29&amp;"")&amp;"DP"))*2+SUMPRODUCT(--(SUBSTITUTE(SUBSTITUTE(SUBSTITUTE(SUBSTITUTE(SUBSTITUTE(SUBSTITUTE(SUBSTITUTE(UPPER($AE$3:$AG$20&amp;""),"⌢",""),"⌣",""),"⌵",""),"－",""),"-","")," ",""),"　","")="DP"&amp;UPPER($E29&amp;"")))*2+SUMPRODUCT(--(SUBSTITUTE(SUBSTITUTE(SUBSTITUTE(SUBSTITUTE(SUBSTITUTE(SUBSTITUTE(SUBSTITUTE(UPPER($AE$3:$AG$20&amp;""),"⌢",""),"⌣",""),"⌵",""),"－",""),"-","")," ",""),"　","")=UPPER($E29&amp;"")&amp;"TP"))*3+SUMPRODUCT(--(SUBSTITUTE(SUBSTITUTE(SUBSTITUTE(SUBSTITUTE(SUBSTITUTE(SUBSTITUTE(SUBSTITUTE(UPPER($AE$3:$AG$20&amp;""),"⌢",""),"⌣",""),"⌵",""),"－",""),"-","")," ",""),"　","")="TP"&amp;UPPER($E29&amp;"")))*3)</f>
        <v>1</v>
      </c>
      <c r="B29" s="58"/>
      <c r="C29" s="58"/>
      <c r="D29" s="274">
        <v>3</v>
      </c>
      <c r="E29" s="166" t="s">
        <v>211</v>
      </c>
      <c r="F29" s="174" t="s">
        <v>78</v>
      </c>
      <c r="G29" s="175" t="inlineStr">
        <is>
          <t>26 ⌣</t>
        </is>
      </c>
      <c r="H29" s="176"/>
      <c r="I29" s="77"/>
      <c r="J29" s="8"/>
      <c r="K29" s="175"/>
      <c r="L29" s="176" t="inlineStr">
        <is>
          <t>26 ⌣</t>
        </is>
      </c>
      <c r="M29" s="77"/>
      <c r="N29" s="8"/>
      <c r="O29" s="175"/>
      <c r="P29" s="176"/>
      <c r="Q29" s="77"/>
      <c r="R29" s="8"/>
      <c r="S29" s="175" t="inlineStr">
        <is>
          <t>33 ⌵</t>
        </is>
      </c>
      <c r="T29" s="176"/>
      <c r="U29" s="77"/>
      <c r="V29" s="8"/>
      <c r="W29" s="175" t="s">
        <v>204</v>
      </c>
      <c r="X29" s="176"/>
      <c r="Y29" s="77"/>
      <c r="Z29" s="8"/>
      <c r="AA29" s="175"/>
      <c r="AB29" s="176"/>
      <c r="AC29" s="77"/>
      <c r="AD29" s="8"/>
      <c r="AE29" s="176"/>
      <c r="AF29" s="176"/>
      <c r="AG29" s="77"/>
      <c r="AH29" s="8"/>
      <c r="AI29" s="44">
        <f t="shared" si="16"/>
        <v>4</v>
      </c>
      <c r="AJ29" s="44">
        <f>SUMPRODUCT(--(SUBSTITUTE(SUBSTITUTE(SUBSTITUTE(SUBSTITUTE(SUBSTITUTE(SUBSTITUTE(SUBSTITUTE(UPPER(G29:AG29&amp;""),"⌢",""),"⌣",""),"⌵",""),"－",""),"-","")," ",""),"　","")="R"))+SUMPRODUCT(--(SUBSTITUTE(SUBSTITUTE(SUBSTITUTE(SUBSTITUTE(SUBSTITUTE(SUBSTITUTE(SUBSTITUTE(UPPER(G29:AG29&amp;""),"⌢",""),"⌣",""),"⌵",""),"－",""),"-","")," ",""),"　","")="HR"))*2</f>
        <v>0</v>
      </c>
      <c r="AK29" s="44">
        <f t="shared" si="18"/>
        <v>1</v>
      </c>
      <c r="AL29" s="44">
        <f>$A29</f>
        <v>1</v>
      </c>
      <c r="AM29" s="69"/>
      <c r="AO29" s="52">
        <v>35</v>
      </c>
      <c r="AP29" s="52" t="str">
        <v>陳俊欽</v>
      </c>
      <c r="AQ29" s="73">
        <f>SUMIF($F$23:$F$40,AP29,$AI$23:$AI$40)+SUMIF($F$23:$F$40,AP29&amp;" DF",$AI$23:$AI$40)+SUMIF($F$23:$F$40,AP29&amp;"DF",$AI$23:$AI$40)</f>
        <v>4</v>
      </c>
      <c r="AR29" s="73">
        <f>SUMIF($F$23:$F$40,AP29,$AJ$23:$AJ$40)+SUMIF($F$23:$F$40,AP29&amp;" DF",$AJ$23:$AJ$40)+SUMIF($F$23:$F$40,AP29&amp;"DF",$AJ$23:$AJ$40)</f>
        <v>0</v>
      </c>
      <c r="AS29" s="73">
        <f>SUMIF($F$23:$F$40,AP29,$AK$23:$AK$40)+SUMIF($F$23:$F$40,AP29&amp;" DF",$AK$23:$AK$40)+SUMIF($F$23:$F$40,AP29&amp;"DF",$AK$23:$AK$40)</f>
        <v>4</v>
      </c>
      <c r="AT29" s="73">
        <f>SUMIF($F$23:$F$40,AP29,$AL$23:$AL$40)+SUMIF($F$23:$F$40,AP29&amp;" DF",$AL$23:$AL$40)+SUMIF($F$23:$F$40,AP29&amp;"DF",$AL$23:$AL$40)</f>
        <v>2</v>
      </c>
      <c r="AW29" s="1"/>
    </row>
    <row r="30" spans="1:54" ht="15" customHeight="1">
      <c r="A30" s="58">
        <f>IF($E30="",0,SUMPRODUCT(--(SUBSTITUTE(SUBSTITUTE(SUBSTITUTE(SUBSTITUTE(SUBSTITUTE(SUBSTITUTE(SUBSTITUTE(UPPER($G$3:$I$20&amp;""),"⌢",""),"⌣",""),"⌵",""),"－",""),"-","")," ",""),"　","")=UPPER($E30&amp;"")))+SUMPRODUCT(--(SUBSTITUTE(SUBSTITUTE(SUBSTITUTE(SUBSTITUTE(SUBSTITUTE(SUBSTITUTE(SUBSTITUTE(UPPER($G$3:$I$20&amp;""),"⌢",""),"⌣",""),"⌵",""),"－",""),"-","")," ",""),"　","")=UPPER($E30&amp;"")&amp;"DP"))*2+SUMPRODUCT(--(SUBSTITUTE(SUBSTITUTE(SUBSTITUTE(SUBSTITUTE(SUBSTITUTE(SUBSTITUTE(SUBSTITUTE(UPPER($G$3:$I$20&amp;""),"⌢",""),"⌣",""),"⌵",""),"－",""),"-","")," ",""),"　","")="DP"&amp;UPPER($E30&amp;"")))*2+SUMPRODUCT(--(SUBSTITUTE(SUBSTITUTE(SUBSTITUTE(SUBSTITUTE(SUBSTITUTE(SUBSTITUTE(SUBSTITUTE(UPPER($G$3:$I$20&amp;""),"⌢",""),"⌣",""),"⌵",""),"－",""),"-","")," ",""),"　","")=UPPER($E30&amp;"")&amp;"TP"))*3+SUMPRODUCT(--(SUBSTITUTE(SUBSTITUTE(SUBSTITUTE(SUBSTITUTE(SUBSTITUTE(SUBSTITUTE(SUBSTITUTE(UPPER($G$3:$I$20&amp;""),"⌢",""),"⌣",""),"⌵",""),"－",""),"-","")," ",""),"　","")="TP"&amp;UPPER($E30&amp;"")))*3+SUMPRODUCT(--(SUBSTITUTE(SUBSTITUTE(SUBSTITUTE(SUBSTITUTE(SUBSTITUTE(SUBSTITUTE(SUBSTITUTE(UPPER($K$3:$M$20&amp;""),"⌢",""),"⌣",""),"⌵",""),"－",""),"-","")," ",""),"　","")=UPPER($E30&amp;"")))+SUMPRODUCT(--(SUBSTITUTE(SUBSTITUTE(SUBSTITUTE(SUBSTITUTE(SUBSTITUTE(SUBSTITUTE(SUBSTITUTE(UPPER($K$3:$M$20&amp;""),"⌢",""),"⌣",""),"⌵",""),"－",""),"-","")," ",""),"　","")=UPPER($E30&amp;"")&amp;"DP"))*2+SUMPRODUCT(--(SUBSTITUTE(SUBSTITUTE(SUBSTITUTE(SUBSTITUTE(SUBSTITUTE(SUBSTITUTE(SUBSTITUTE(UPPER($K$3:$M$20&amp;""),"⌢",""),"⌣",""),"⌵",""),"－",""),"-","")," ",""),"　","")="DP"&amp;UPPER($E30&amp;"")))*2+SUMPRODUCT(--(SUBSTITUTE(SUBSTITUTE(SUBSTITUTE(SUBSTITUTE(SUBSTITUTE(SUBSTITUTE(SUBSTITUTE(UPPER($K$3:$M$20&amp;""),"⌢",""),"⌣",""),"⌵",""),"－",""),"-","")," ",""),"　","")=UPPER($E30&amp;"")&amp;"TP"))*3+SUMPRODUCT(--(SUBSTITUTE(SUBSTITUTE(SUBSTITUTE(SUBSTITUTE(SUBSTITUTE(SUBSTITUTE(SUBSTITUTE(UPPER($K$3:$M$20&amp;""),"⌢",""),"⌣",""),"⌵",""),"－",""),"-","")," ",""),"　","")="TP"&amp;UPPER($E30&amp;"")))*3+SUMPRODUCT(--(SUBSTITUTE(SUBSTITUTE(SUBSTITUTE(SUBSTITUTE(SUBSTITUTE(SUBSTITUTE(SUBSTITUTE(UPPER($O$3:$Q$20&amp;""),"⌢",""),"⌣",""),"⌵",""),"－",""),"-","")," ",""),"　","")=UPPER($E30&amp;"")))+SUMPRODUCT(--(SUBSTITUTE(SUBSTITUTE(SUBSTITUTE(SUBSTITUTE(SUBSTITUTE(SUBSTITUTE(SUBSTITUTE(UPPER($O$3:$Q$20&amp;""),"⌢",""),"⌣",""),"⌵",""),"－",""),"-","")," ",""),"　","")=UPPER($E30&amp;"")&amp;"DP"))*2+SUMPRODUCT(--(SUBSTITUTE(SUBSTITUTE(SUBSTITUTE(SUBSTITUTE(SUBSTITUTE(SUBSTITUTE(SUBSTITUTE(UPPER($O$3:$Q$20&amp;""),"⌢",""),"⌣",""),"⌵",""),"－",""),"-","")," ",""),"　","")="DP"&amp;UPPER($E30&amp;"")))*2+SUMPRODUCT(--(SUBSTITUTE(SUBSTITUTE(SUBSTITUTE(SUBSTITUTE(SUBSTITUTE(SUBSTITUTE(SUBSTITUTE(UPPER($O$3:$Q$20&amp;""),"⌢",""),"⌣",""),"⌵",""),"－",""),"-","")," ",""),"　","")=UPPER($E30&amp;"")&amp;"TP"))*3+SUMPRODUCT(--(SUBSTITUTE(SUBSTITUTE(SUBSTITUTE(SUBSTITUTE(SUBSTITUTE(SUBSTITUTE(SUBSTITUTE(UPPER($O$3:$Q$20&amp;""),"⌢",""),"⌣",""),"⌵",""),"－",""),"-","")," ",""),"　","")="TP"&amp;UPPER($E30&amp;"")))*3+SUMPRODUCT(--(SUBSTITUTE(SUBSTITUTE(SUBSTITUTE(SUBSTITUTE(SUBSTITUTE(SUBSTITUTE(SUBSTITUTE(UPPER($S$3:$U$20&amp;""),"⌢",""),"⌣",""),"⌵",""),"－",""),"-","")," ",""),"　","")=UPPER($E30&amp;"")))+SUMPRODUCT(--(SUBSTITUTE(SUBSTITUTE(SUBSTITUTE(SUBSTITUTE(SUBSTITUTE(SUBSTITUTE(SUBSTITUTE(UPPER($S$3:$U$20&amp;""),"⌢",""),"⌣",""),"⌵",""),"－",""),"-","")," ",""),"　","")=UPPER($E30&amp;"")&amp;"DP"))*2+SUMPRODUCT(--(SUBSTITUTE(SUBSTITUTE(SUBSTITUTE(SUBSTITUTE(SUBSTITUTE(SUBSTITUTE(SUBSTITUTE(UPPER($S$3:$U$20&amp;""),"⌢",""),"⌣",""),"⌵",""),"－",""),"-","")," ",""),"　","")="DP"&amp;UPPER($E30&amp;"")))*2+SUMPRODUCT(--(SUBSTITUTE(SUBSTITUTE(SUBSTITUTE(SUBSTITUTE(SUBSTITUTE(SUBSTITUTE(SUBSTITUTE(UPPER($S$3:$U$20&amp;""),"⌢",""),"⌣",""),"⌵",""),"－",""),"-","")," ",""),"　","")=UPPER($E30&amp;"")&amp;"TP"))*3+SUMPRODUCT(--(SUBSTITUTE(SUBSTITUTE(SUBSTITUTE(SUBSTITUTE(SUBSTITUTE(SUBSTITUTE(SUBSTITUTE(UPPER($S$3:$U$20&amp;""),"⌢",""),"⌣",""),"⌵",""),"－",""),"-","")," ",""),"　","")="TP"&amp;UPPER($E30&amp;"")))*3+SUMPRODUCT(--(SUBSTITUTE(SUBSTITUTE(SUBSTITUTE(SUBSTITUTE(SUBSTITUTE(SUBSTITUTE(SUBSTITUTE(UPPER($W$3:$Y$20&amp;""),"⌢",""),"⌣",""),"⌵",""),"－",""),"-","")," ",""),"　","")=UPPER($E30&amp;"")))+SUMPRODUCT(--(SUBSTITUTE(SUBSTITUTE(SUBSTITUTE(SUBSTITUTE(SUBSTITUTE(SUBSTITUTE(SUBSTITUTE(UPPER($W$3:$Y$20&amp;""),"⌢",""),"⌣",""),"⌵",""),"－",""),"-","")," ",""),"　","")=UPPER($E30&amp;"")&amp;"DP"))*2+SUMPRODUCT(--(SUBSTITUTE(SUBSTITUTE(SUBSTITUTE(SUBSTITUTE(SUBSTITUTE(SUBSTITUTE(SUBSTITUTE(UPPER($W$3:$Y$20&amp;""),"⌢",""),"⌣",""),"⌵",""),"－",""),"-","")," ",""),"　","")="DP"&amp;UPPER($E30&amp;"")))*2+SUMPRODUCT(--(SUBSTITUTE(SUBSTITUTE(SUBSTITUTE(SUBSTITUTE(SUBSTITUTE(SUBSTITUTE(SUBSTITUTE(UPPER($W$3:$Y$20&amp;""),"⌢",""),"⌣",""),"⌵",""),"－",""),"-","")," ",""),"　","")=UPPER($E30&amp;"")&amp;"TP"))*3+SUMPRODUCT(--(SUBSTITUTE(SUBSTITUTE(SUBSTITUTE(SUBSTITUTE(SUBSTITUTE(SUBSTITUTE(SUBSTITUTE(UPPER($W$3:$Y$20&amp;""),"⌢",""),"⌣",""),"⌵",""),"－",""),"-","")," ",""),"　","")="TP"&amp;UPPER($E30&amp;"")))*3+SUMPRODUCT(--(SUBSTITUTE(SUBSTITUTE(SUBSTITUTE(SUBSTITUTE(SUBSTITUTE(SUBSTITUTE(SUBSTITUTE(UPPER($AA$3:$AC$20&amp;""),"⌢",""),"⌣",""),"⌵",""),"－",""),"-","")," ",""),"　","")=UPPER($E30&amp;"")))+SUMPRODUCT(--(SUBSTITUTE(SUBSTITUTE(SUBSTITUTE(SUBSTITUTE(SUBSTITUTE(SUBSTITUTE(SUBSTITUTE(UPPER($AA$3:$AC$20&amp;""),"⌢",""),"⌣",""),"⌵",""),"－",""),"-","")," ",""),"　","")=UPPER($E30&amp;"")&amp;"DP"))*2+SUMPRODUCT(--(SUBSTITUTE(SUBSTITUTE(SUBSTITUTE(SUBSTITUTE(SUBSTITUTE(SUBSTITUTE(SUBSTITUTE(UPPER($AA$3:$AC$20&amp;""),"⌢",""),"⌣",""),"⌵",""),"－",""),"-","")," ",""),"　","")="DP"&amp;UPPER($E30&amp;"")))*2+SUMPRODUCT(--(SUBSTITUTE(SUBSTITUTE(SUBSTITUTE(SUBSTITUTE(SUBSTITUTE(SUBSTITUTE(SUBSTITUTE(UPPER($AA$3:$AC$20&amp;""),"⌢",""),"⌣",""),"⌵",""),"－",""),"-","")," ",""),"　","")=UPPER($E30&amp;"")&amp;"TP"))*3+SUMPRODUCT(--(SUBSTITUTE(SUBSTITUTE(SUBSTITUTE(SUBSTITUTE(SUBSTITUTE(SUBSTITUTE(SUBSTITUTE(UPPER($AA$3:$AC$20&amp;""),"⌢",""),"⌣",""),"⌵",""),"－",""),"-","")," ",""),"　","")="TP"&amp;UPPER($E30&amp;"")))*3+SUMPRODUCT(--(SUBSTITUTE(SUBSTITUTE(SUBSTITUTE(SUBSTITUTE(SUBSTITUTE(SUBSTITUTE(SUBSTITUTE(UPPER($AE$3:$AG$20&amp;""),"⌢",""),"⌣",""),"⌵",""),"－",""),"-","")," ",""),"　","")=UPPER($E30&amp;"")))+SUMPRODUCT(--(SUBSTITUTE(SUBSTITUTE(SUBSTITUTE(SUBSTITUTE(SUBSTITUTE(SUBSTITUTE(SUBSTITUTE(UPPER($AE$3:$AG$20&amp;""),"⌢",""),"⌣",""),"⌵",""),"－",""),"-","")," ",""),"　","")=UPPER($E30&amp;"")&amp;"DP"))*2+SUMPRODUCT(--(SUBSTITUTE(SUBSTITUTE(SUBSTITUTE(SUBSTITUTE(SUBSTITUTE(SUBSTITUTE(SUBSTITUTE(UPPER($AE$3:$AG$20&amp;""),"⌢",""),"⌣",""),"⌵",""),"－",""),"-","")," ",""),"　","")="DP"&amp;UPPER($E30&amp;"")))*2+SUMPRODUCT(--(SUBSTITUTE(SUBSTITUTE(SUBSTITUTE(SUBSTITUTE(SUBSTITUTE(SUBSTITUTE(SUBSTITUTE(UPPER($AE$3:$AG$20&amp;""),"⌢",""),"⌣",""),"⌵",""),"－",""),"-","")," ",""),"　","")=UPPER($E30&amp;"")&amp;"TP"))*3+SUMPRODUCT(--(SUBSTITUTE(SUBSTITUTE(SUBSTITUTE(SUBSTITUTE(SUBSTITUTE(SUBSTITUTE(SUBSTITUTE(UPPER($AE$3:$AG$20&amp;""),"⌢",""),"⌣",""),"⌵",""),"－",""),"-","")," ",""),"　","")="TP"&amp;UPPER($E30&amp;"")))*3)</f>
        <v>0</v>
      </c>
      <c r="B30" s="58"/>
      <c r="C30" s="58"/>
      <c r="D30" s="275"/>
      <c r="E30" s="166"/>
      <c r="F30" s="169"/>
      <c r="G30" s="170"/>
      <c r="H30" s="171"/>
      <c r="I30" s="75"/>
      <c r="J30" s="8"/>
      <c r="K30" s="170"/>
      <c r="L30" s="171"/>
      <c r="M30" s="75"/>
      <c r="N30" s="8"/>
      <c r="O30" s="170"/>
      <c r="P30" s="171"/>
      <c r="Q30" s="75"/>
      <c r="R30" s="8"/>
      <c r="S30" s="170"/>
      <c r="T30" s="171"/>
      <c r="U30" s="75"/>
      <c r="V30" s="8"/>
      <c r="W30" s="170"/>
      <c r="X30" s="171"/>
      <c r="Y30" s="75"/>
      <c r="Z30" s="8"/>
      <c r="AA30" s="170"/>
      <c r="AB30" s="171"/>
      <c r="AC30" s="75"/>
      <c r="AD30" s="8"/>
      <c r="AE30" s="171"/>
      <c r="AF30" s="171"/>
      <c r="AG30" s="75"/>
      <c r="AH30" s="8"/>
      <c r="AI30" s="44">
        <f t="shared" si="16"/>
        <v>0</v>
      </c>
      <c r="AJ30" s="44">
        <f>SUMPRODUCT(--(SUBSTITUTE(SUBSTITUTE(SUBSTITUTE(SUBSTITUTE(SUBSTITUTE(SUBSTITUTE(SUBSTITUTE(UPPER(G30:AG30&amp;""),"⌢",""),"⌣",""),"⌵",""),"－",""),"-","")," ",""),"　","")="R"))+SUMPRODUCT(--(SUBSTITUTE(SUBSTITUTE(SUBSTITUTE(SUBSTITUTE(SUBSTITUTE(SUBSTITUTE(SUBSTITUTE(UPPER(G30:AG30&amp;""),"⌢",""),"⌣",""),"⌵",""),"－",""),"-","")," ",""),"　","")="HR"))*2</f>
        <v>0</v>
      </c>
      <c r="AK30" s="44">
        <f t="shared" si="18"/>
        <v>0</v>
      </c>
      <c r="AL30" s="44">
        <f>$A30</f>
        <v>0</v>
      </c>
      <c r="AM30" s="68" t="s">
        <v>9</v>
      </c>
      <c r="AO30" s="52"/>
      <c r="AP30" s="52"/>
      <c r="AQ30" s="73">
        <f>SUMIF($F$23:$F$40,AP30,$AI$23:$AI$40)+SUMIF($F$23:$F$40,AP30&amp;" DF",$AI$23:$AI$40)+SUMIF($F$23:$F$40,AP30&amp;"DF",$AI$23:$AI$40)</f>
        <v>0</v>
      </c>
      <c r="AR30" s="73">
        <f>SUMIF($F$23:$F$40,AP30,$AJ$23:$AJ$40)+SUMIF($F$23:$F$40,AP30&amp;" DF",$AJ$23:$AJ$40)+SUMIF($F$23:$F$40,AP30&amp;"DF",$AJ$23:$AJ$40)</f>
        <v>0</v>
      </c>
      <c r="AS30" s="73">
        <f>SUMIF($F$23:$F$40,AP30,$AK$23:$AK$40)+SUMIF($F$23:$F$40,AP30&amp;" DF",$AK$23:$AK$40)+SUMIF($F$23:$F$40,AP30&amp;"DF",$AK$23:$AK$40)</f>
        <v>0</v>
      </c>
      <c r="AT30" s="73">
        <f>SUMIF($F$23:$F$40,AP30,$AL$23:$AL$40)+SUMIF($F$23:$F$40,AP30&amp;" DF",$AL$23:$AL$40)+SUMIF($F$23:$F$40,AP30&amp;"DF",$AL$23:$AL$40)</f>
        <v>0</v>
      </c>
      <c r="AW30" s="1"/>
    </row>
    <row r="31" spans="1:54" ht="15" customHeight="1">
      <c r="A31" s="58">
        <f>IF($E31="",0,SUMPRODUCT(--(SUBSTITUTE(SUBSTITUTE(SUBSTITUTE(SUBSTITUTE(SUBSTITUTE(SUBSTITUTE(SUBSTITUTE(UPPER($G$3:$I$20&amp;""),"⌢",""),"⌣",""),"⌵",""),"－",""),"-","")," ",""),"　","")=UPPER($E31&amp;"")))+SUMPRODUCT(--(SUBSTITUTE(SUBSTITUTE(SUBSTITUTE(SUBSTITUTE(SUBSTITUTE(SUBSTITUTE(SUBSTITUTE(UPPER($G$3:$I$20&amp;""),"⌢",""),"⌣",""),"⌵",""),"－",""),"-","")," ",""),"　","")=UPPER($E31&amp;"")&amp;"DP"))*2+SUMPRODUCT(--(SUBSTITUTE(SUBSTITUTE(SUBSTITUTE(SUBSTITUTE(SUBSTITUTE(SUBSTITUTE(SUBSTITUTE(UPPER($G$3:$I$20&amp;""),"⌢",""),"⌣",""),"⌵",""),"－",""),"-","")," ",""),"　","")="DP"&amp;UPPER($E31&amp;"")))*2+SUMPRODUCT(--(SUBSTITUTE(SUBSTITUTE(SUBSTITUTE(SUBSTITUTE(SUBSTITUTE(SUBSTITUTE(SUBSTITUTE(UPPER($G$3:$I$20&amp;""),"⌢",""),"⌣",""),"⌵",""),"－",""),"-","")," ",""),"　","")=UPPER($E31&amp;"")&amp;"TP"))*3+SUMPRODUCT(--(SUBSTITUTE(SUBSTITUTE(SUBSTITUTE(SUBSTITUTE(SUBSTITUTE(SUBSTITUTE(SUBSTITUTE(UPPER($G$3:$I$20&amp;""),"⌢",""),"⌣",""),"⌵",""),"－",""),"-","")," ",""),"　","")="TP"&amp;UPPER($E31&amp;"")))*3+SUMPRODUCT(--(SUBSTITUTE(SUBSTITUTE(SUBSTITUTE(SUBSTITUTE(SUBSTITUTE(SUBSTITUTE(SUBSTITUTE(UPPER($K$3:$M$20&amp;""),"⌢",""),"⌣",""),"⌵",""),"－",""),"-","")," ",""),"　","")=UPPER($E31&amp;"")))+SUMPRODUCT(--(SUBSTITUTE(SUBSTITUTE(SUBSTITUTE(SUBSTITUTE(SUBSTITUTE(SUBSTITUTE(SUBSTITUTE(UPPER($K$3:$M$20&amp;""),"⌢",""),"⌣",""),"⌵",""),"－",""),"-","")," ",""),"　","")=UPPER($E31&amp;"")&amp;"DP"))*2+SUMPRODUCT(--(SUBSTITUTE(SUBSTITUTE(SUBSTITUTE(SUBSTITUTE(SUBSTITUTE(SUBSTITUTE(SUBSTITUTE(UPPER($K$3:$M$20&amp;""),"⌢",""),"⌣",""),"⌵",""),"－",""),"-","")," ",""),"　","")="DP"&amp;UPPER($E31&amp;"")))*2+SUMPRODUCT(--(SUBSTITUTE(SUBSTITUTE(SUBSTITUTE(SUBSTITUTE(SUBSTITUTE(SUBSTITUTE(SUBSTITUTE(UPPER($K$3:$M$20&amp;""),"⌢",""),"⌣",""),"⌵",""),"－",""),"-","")," ",""),"　","")=UPPER($E31&amp;"")&amp;"TP"))*3+SUMPRODUCT(--(SUBSTITUTE(SUBSTITUTE(SUBSTITUTE(SUBSTITUTE(SUBSTITUTE(SUBSTITUTE(SUBSTITUTE(UPPER($K$3:$M$20&amp;""),"⌢",""),"⌣",""),"⌵",""),"－",""),"-","")," ",""),"　","")="TP"&amp;UPPER($E31&amp;"")))*3+SUMPRODUCT(--(SUBSTITUTE(SUBSTITUTE(SUBSTITUTE(SUBSTITUTE(SUBSTITUTE(SUBSTITUTE(SUBSTITUTE(UPPER($O$3:$Q$20&amp;""),"⌢",""),"⌣",""),"⌵",""),"－",""),"-","")," ",""),"　","")=UPPER($E31&amp;"")))+SUMPRODUCT(--(SUBSTITUTE(SUBSTITUTE(SUBSTITUTE(SUBSTITUTE(SUBSTITUTE(SUBSTITUTE(SUBSTITUTE(UPPER($O$3:$Q$20&amp;""),"⌢",""),"⌣",""),"⌵",""),"－",""),"-","")," ",""),"　","")=UPPER($E31&amp;"")&amp;"DP"))*2+SUMPRODUCT(--(SUBSTITUTE(SUBSTITUTE(SUBSTITUTE(SUBSTITUTE(SUBSTITUTE(SUBSTITUTE(SUBSTITUTE(UPPER($O$3:$Q$20&amp;""),"⌢",""),"⌣",""),"⌵",""),"－",""),"-","")," ",""),"　","")="DP"&amp;UPPER($E31&amp;"")))*2+SUMPRODUCT(--(SUBSTITUTE(SUBSTITUTE(SUBSTITUTE(SUBSTITUTE(SUBSTITUTE(SUBSTITUTE(SUBSTITUTE(UPPER($O$3:$Q$20&amp;""),"⌢",""),"⌣",""),"⌵",""),"－",""),"-","")," ",""),"　","")=UPPER($E31&amp;"")&amp;"TP"))*3+SUMPRODUCT(--(SUBSTITUTE(SUBSTITUTE(SUBSTITUTE(SUBSTITUTE(SUBSTITUTE(SUBSTITUTE(SUBSTITUTE(UPPER($O$3:$Q$20&amp;""),"⌢",""),"⌣",""),"⌵",""),"－",""),"-","")," ",""),"　","")="TP"&amp;UPPER($E31&amp;"")))*3+SUMPRODUCT(--(SUBSTITUTE(SUBSTITUTE(SUBSTITUTE(SUBSTITUTE(SUBSTITUTE(SUBSTITUTE(SUBSTITUTE(UPPER($S$3:$U$20&amp;""),"⌢",""),"⌣",""),"⌵",""),"－",""),"-","")," ",""),"　","")=UPPER($E31&amp;"")))+SUMPRODUCT(--(SUBSTITUTE(SUBSTITUTE(SUBSTITUTE(SUBSTITUTE(SUBSTITUTE(SUBSTITUTE(SUBSTITUTE(UPPER($S$3:$U$20&amp;""),"⌢",""),"⌣",""),"⌵",""),"－",""),"-","")," ",""),"　","")=UPPER($E31&amp;"")&amp;"DP"))*2+SUMPRODUCT(--(SUBSTITUTE(SUBSTITUTE(SUBSTITUTE(SUBSTITUTE(SUBSTITUTE(SUBSTITUTE(SUBSTITUTE(UPPER($S$3:$U$20&amp;""),"⌢",""),"⌣",""),"⌵",""),"－",""),"-","")," ",""),"　","")="DP"&amp;UPPER($E31&amp;"")))*2+SUMPRODUCT(--(SUBSTITUTE(SUBSTITUTE(SUBSTITUTE(SUBSTITUTE(SUBSTITUTE(SUBSTITUTE(SUBSTITUTE(UPPER($S$3:$U$20&amp;""),"⌢",""),"⌣",""),"⌵",""),"－",""),"-","")," ",""),"　","")=UPPER($E31&amp;"")&amp;"TP"))*3+SUMPRODUCT(--(SUBSTITUTE(SUBSTITUTE(SUBSTITUTE(SUBSTITUTE(SUBSTITUTE(SUBSTITUTE(SUBSTITUTE(UPPER($S$3:$U$20&amp;""),"⌢",""),"⌣",""),"⌵",""),"－",""),"-","")," ",""),"　","")="TP"&amp;UPPER($E31&amp;"")))*3+SUMPRODUCT(--(SUBSTITUTE(SUBSTITUTE(SUBSTITUTE(SUBSTITUTE(SUBSTITUTE(SUBSTITUTE(SUBSTITUTE(UPPER($W$3:$Y$20&amp;""),"⌢",""),"⌣",""),"⌵",""),"－",""),"-","")," ",""),"　","")=UPPER($E31&amp;"")))+SUMPRODUCT(--(SUBSTITUTE(SUBSTITUTE(SUBSTITUTE(SUBSTITUTE(SUBSTITUTE(SUBSTITUTE(SUBSTITUTE(UPPER($W$3:$Y$20&amp;""),"⌢",""),"⌣",""),"⌵",""),"－",""),"-","")," ",""),"　","")=UPPER($E31&amp;"")&amp;"DP"))*2+SUMPRODUCT(--(SUBSTITUTE(SUBSTITUTE(SUBSTITUTE(SUBSTITUTE(SUBSTITUTE(SUBSTITUTE(SUBSTITUTE(UPPER($W$3:$Y$20&amp;""),"⌢",""),"⌣",""),"⌵",""),"－",""),"-","")," ",""),"　","")="DP"&amp;UPPER($E31&amp;"")))*2+SUMPRODUCT(--(SUBSTITUTE(SUBSTITUTE(SUBSTITUTE(SUBSTITUTE(SUBSTITUTE(SUBSTITUTE(SUBSTITUTE(UPPER($W$3:$Y$20&amp;""),"⌢",""),"⌣",""),"⌵",""),"－",""),"-","")," ",""),"　","")=UPPER($E31&amp;"")&amp;"TP"))*3+SUMPRODUCT(--(SUBSTITUTE(SUBSTITUTE(SUBSTITUTE(SUBSTITUTE(SUBSTITUTE(SUBSTITUTE(SUBSTITUTE(UPPER($W$3:$Y$20&amp;""),"⌢",""),"⌣",""),"⌵",""),"－",""),"-","")," ",""),"　","")="TP"&amp;UPPER($E31&amp;"")))*3+SUMPRODUCT(--(SUBSTITUTE(SUBSTITUTE(SUBSTITUTE(SUBSTITUTE(SUBSTITUTE(SUBSTITUTE(SUBSTITUTE(UPPER($AA$3:$AC$20&amp;""),"⌢",""),"⌣",""),"⌵",""),"－",""),"-","")," ",""),"　","")=UPPER($E31&amp;"")))+SUMPRODUCT(--(SUBSTITUTE(SUBSTITUTE(SUBSTITUTE(SUBSTITUTE(SUBSTITUTE(SUBSTITUTE(SUBSTITUTE(UPPER($AA$3:$AC$20&amp;""),"⌢",""),"⌣",""),"⌵",""),"－",""),"-","")," ",""),"　","")=UPPER($E31&amp;"")&amp;"DP"))*2+SUMPRODUCT(--(SUBSTITUTE(SUBSTITUTE(SUBSTITUTE(SUBSTITUTE(SUBSTITUTE(SUBSTITUTE(SUBSTITUTE(UPPER($AA$3:$AC$20&amp;""),"⌢",""),"⌣",""),"⌵",""),"－",""),"-","")," ",""),"　","")="DP"&amp;UPPER($E31&amp;"")))*2+SUMPRODUCT(--(SUBSTITUTE(SUBSTITUTE(SUBSTITUTE(SUBSTITUTE(SUBSTITUTE(SUBSTITUTE(SUBSTITUTE(UPPER($AA$3:$AC$20&amp;""),"⌢",""),"⌣",""),"⌵",""),"－",""),"-","")," ",""),"　","")=UPPER($E31&amp;"")&amp;"TP"))*3+SUMPRODUCT(--(SUBSTITUTE(SUBSTITUTE(SUBSTITUTE(SUBSTITUTE(SUBSTITUTE(SUBSTITUTE(SUBSTITUTE(UPPER($AA$3:$AC$20&amp;""),"⌢",""),"⌣",""),"⌵",""),"－",""),"-","")," ",""),"　","")="TP"&amp;UPPER($E31&amp;"")))*3+SUMPRODUCT(--(SUBSTITUTE(SUBSTITUTE(SUBSTITUTE(SUBSTITUTE(SUBSTITUTE(SUBSTITUTE(SUBSTITUTE(UPPER($AE$3:$AG$20&amp;""),"⌢",""),"⌣",""),"⌵",""),"－",""),"-","")," ",""),"　","")=UPPER($E31&amp;"")))+SUMPRODUCT(--(SUBSTITUTE(SUBSTITUTE(SUBSTITUTE(SUBSTITUTE(SUBSTITUTE(SUBSTITUTE(SUBSTITUTE(UPPER($AE$3:$AG$20&amp;""),"⌢",""),"⌣",""),"⌵",""),"－",""),"-","")," ",""),"　","")=UPPER($E31&amp;"")&amp;"DP"))*2+SUMPRODUCT(--(SUBSTITUTE(SUBSTITUTE(SUBSTITUTE(SUBSTITUTE(SUBSTITUTE(SUBSTITUTE(SUBSTITUTE(UPPER($AE$3:$AG$20&amp;""),"⌢",""),"⌣",""),"⌵",""),"－",""),"-","")," ",""),"　","")="DP"&amp;UPPER($E31&amp;"")))*2+SUMPRODUCT(--(SUBSTITUTE(SUBSTITUTE(SUBSTITUTE(SUBSTITUTE(SUBSTITUTE(SUBSTITUTE(SUBSTITUTE(UPPER($AE$3:$AG$20&amp;""),"⌢",""),"⌣",""),"⌵",""),"－",""),"-","")," ",""),"　","")=UPPER($E31&amp;"")&amp;"TP"))*3+SUMPRODUCT(--(SUBSTITUTE(SUBSTITUTE(SUBSTITUTE(SUBSTITUTE(SUBSTITUTE(SUBSTITUTE(SUBSTITUTE(UPPER($AE$3:$AG$20&amp;""),"⌢",""),"⌣",""),"⌵",""),"－",""),"-","")," ",""),"　","")="TP"&amp;UPPER($E31&amp;"")))*3)</f>
        <v>0</v>
      </c>
      <c r="B31" s="58"/>
      <c r="C31" s="58"/>
      <c r="D31" s="276"/>
      <c r="E31" s="166"/>
      <c r="F31" s="169"/>
      <c r="G31" s="172"/>
      <c r="H31" s="173"/>
      <c r="I31" s="76"/>
      <c r="J31" s="8"/>
      <c r="K31" s="172"/>
      <c r="L31" s="173"/>
      <c r="M31" s="76"/>
      <c r="N31" s="8"/>
      <c r="O31" s="172"/>
      <c r="P31" s="173"/>
      <c r="Q31" s="76"/>
      <c r="R31" s="8"/>
      <c r="S31" s="172"/>
      <c r="T31" s="173"/>
      <c r="U31" s="76"/>
      <c r="V31" s="8"/>
      <c r="W31" s="172"/>
      <c r="X31" s="173"/>
      <c r="Y31" s="76"/>
      <c r="Z31" s="8"/>
      <c r="AA31" s="172"/>
      <c r="AB31" s="173"/>
      <c r="AC31" s="76"/>
      <c r="AD31" s="8"/>
      <c r="AE31" s="173"/>
      <c r="AF31" s="173"/>
      <c r="AG31" s="76"/>
      <c r="AH31" s="8"/>
      <c r="AI31" s="44">
        <f t="shared" si="16"/>
        <v>0</v>
      </c>
      <c r="AJ31" s="44">
        <f>SUMPRODUCT(--(SUBSTITUTE(SUBSTITUTE(SUBSTITUTE(SUBSTITUTE(SUBSTITUTE(SUBSTITUTE(SUBSTITUTE(UPPER(G31:AG31&amp;""),"⌢",""),"⌣",""),"⌵",""),"－",""),"-","")," ",""),"　","")="R"))+SUMPRODUCT(--(SUBSTITUTE(SUBSTITUTE(SUBSTITUTE(SUBSTITUTE(SUBSTITUTE(SUBSTITUTE(SUBSTITUTE(UPPER(G31:AG31&amp;""),"⌢",""),"⌣",""),"⌵",""),"－",""),"-","")," ",""),"　","")="HR"))*2</f>
        <v>0</v>
      </c>
      <c r="AK31" s="44">
        <f t="shared" si="18"/>
        <v>0</v>
      </c>
      <c r="AL31" s="44">
        <f>$A31</f>
        <v>0</v>
      </c>
      <c r="AM31" s="66" t="s">
        <v>114</v>
      </c>
      <c r="AO31" s="52"/>
      <c r="AP31" s="52"/>
      <c r="AQ31" s="73">
        <f>SUMIF($F$23:$F$40,AP31,$AI$23:$AI$40)+SUMIF($F$23:$F$40,AP31&amp;" DF",$AI$23:$AI$40)+SUMIF($F$23:$F$40,AP31&amp;"DF",$AI$23:$AI$40)</f>
        <v>0</v>
      </c>
      <c r="AR31" s="73">
        <f>SUMIF($F$23:$F$40,AP31,$AJ$23:$AJ$40)+SUMIF($F$23:$F$40,AP31&amp;" DF",$AJ$23:$AJ$40)+SUMIF($F$23:$F$40,AP31&amp;"DF",$AJ$23:$AJ$40)</f>
        <v>0</v>
      </c>
      <c r="AS31" s="73">
        <f>SUMIF($F$23:$F$40,AP31,$AK$23:$AK$40)+SUMIF($F$23:$F$40,AP31&amp;" DF",$AK$23:$AK$40)+SUMIF($F$23:$F$40,AP31&amp;"DF",$AK$23:$AK$40)</f>
        <v>0</v>
      </c>
      <c r="AT31" s="73">
        <f>SUMIF($F$23:$F$40,AP31,$AL$23:$AL$40)+SUMIF($F$23:$F$40,AP31&amp;" DF",$AL$23:$AL$40)+SUMIF($F$23:$F$40,AP31&amp;"DF",$AL$23:$AL$40)</f>
        <v>0</v>
      </c>
    </row>
    <row r="32" spans="1:54" ht="15" customHeight="1">
      <c r="A32" s="58">
        <f>IF($E32="",0,SUMPRODUCT(--(SUBSTITUTE(SUBSTITUTE(SUBSTITUTE(SUBSTITUTE(SUBSTITUTE(SUBSTITUTE(SUBSTITUTE(UPPER($G$3:$I$20&amp;""),"⌢",""),"⌣",""),"⌵",""),"－",""),"-","")," ",""),"　","")=UPPER($E32&amp;"")))+SUMPRODUCT(--(SUBSTITUTE(SUBSTITUTE(SUBSTITUTE(SUBSTITUTE(SUBSTITUTE(SUBSTITUTE(SUBSTITUTE(UPPER($G$3:$I$20&amp;""),"⌢",""),"⌣",""),"⌵",""),"－",""),"-","")," ",""),"　","")=UPPER($E32&amp;"")&amp;"DP"))*2+SUMPRODUCT(--(SUBSTITUTE(SUBSTITUTE(SUBSTITUTE(SUBSTITUTE(SUBSTITUTE(SUBSTITUTE(SUBSTITUTE(UPPER($G$3:$I$20&amp;""),"⌢",""),"⌣",""),"⌵",""),"－",""),"-","")," ",""),"　","")="DP"&amp;UPPER($E32&amp;"")))*2+SUMPRODUCT(--(SUBSTITUTE(SUBSTITUTE(SUBSTITUTE(SUBSTITUTE(SUBSTITUTE(SUBSTITUTE(SUBSTITUTE(UPPER($G$3:$I$20&amp;""),"⌢",""),"⌣",""),"⌵",""),"－",""),"-","")," ",""),"　","")=UPPER($E32&amp;"")&amp;"TP"))*3+SUMPRODUCT(--(SUBSTITUTE(SUBSTITUTE(SUBSTITUTE(SUBSTITUTE(SUBSTITUTE(SUBSTITUTE(SUBSTITUTE(UPPER($G$3:$I$20&amp;""),"⌢",""),"⌣",""),"⌵",""),"－",""),"-","")," ",""),"　","")="TP"&amp;UPPER($E32&amp;"")))*3+SUMPRODUCT(--(SUBSTITUTE(SUBSTITUTE(SUBSTITUTE(SUBSTITUTE(SUBSTITUTE(SUBSTITUTE(SUBSTITUTE(UPPER($K$3:$M$20&amp;""),"⌢",""),"⌣",""),"⌵",""),"－",""),"-","")," ",""),"　","")=UPPER($E32&amp;"")))+SUMPRODUCT(--(SUBSTITUTE(SUBSTITUTE(SUBSTITUTE(SUBSTITUTE(SUBSTITUTE(SUBSTITUTE(SUBSTITUTE(UPPER($K$3:$M$20&amp;""),"⌢",""),"⌣",""),"⌵",""),"－",""),"-","")," ",""),"　","")=UPPER($E32&amp;"")&amp;"DP"))*2+SUMPRODUCT(--(SUBSTITUTE(SUBSTITUTE(SUBSTITUTE(SUBSTITUTE(SUBSTITUTE(SUBSTITUTE(SUBSTITUTE(UPPER($K$3:$M$20&amp;""),"⌢",""),"⌣",""),"⌵",""),"－",""),"-","")," ",""),"　","")="DP"&amp;UPPER($E32&amp;"")))*2+SUMPRODUCT(--(SUBSTITUTE(SUBSTITUTE(SUBSTITUTE(SUBSTITUTE(SUBSTITUTE(SUBSTITUTE(SUBSTITUTE(UPPER($K$3:$M$20&amp;""),"⌢",""),"⌣",""),"⌵",""),"－",""),"-","")," ",""),"　","")=UPPER($E32&amp;"")&amp;"TP"))*3+SUMPRODUCT(--(SUBSTITUTE(SUBSTITUTE(SUBSTITUTE(SUBSTITUTE(SUBSTITUTE(SUBSTITUTE(SUBSTITUTE(UPPER($K$3:$M$20&amp;""),"⌢",""),"⌣",""),"⌵",""),"－",""),"-","")," ",""),"　","")="TP"&amp;UPPER($E32&amp;"")))*3+SUMPRODUCT(--(SUBSTITUTE(SUBSTITUTE(SUBSTITUTE(SUBSTITUTE(SUBSTITUTE(SUBSTITUTE(SUBSTITUTE(UPPER($O$3:$Q$20&amp;""),"⌢",""),"⌣",""),"⌵",""),"－",""),"-","")," ",""),"　","")=UPPER($E32&amp;"")))+SUMPRODUCT(--(SUBSTITUTE(SUBSTITUTE(SUBSTITUTE(SUBSTITUTE(SUBSTITUTE(SUBSTITUTE(SUBSTITUTE(UPPER($O$3:$Q$20&amp;""),"⌢",""),"⌣",""),"⌵",""),"－",""),"-","")," ",""),"　","")=UPPER($E32&amp;"")&amp;"DP"))*2+SUMPRODUCT(--(SUBSTITUTE(SUBSTITUTE(SUBSTITUTE(SUBSTITUTE(SUBSTITUTE(SUBSTITUTE(SUBSTITUTE(UPPER($O$3:$Q$20&amp;""),"⌢",""),"⌣",""),"⌵",""),"－",""),"-","")," ",""),"　","")="DP"&amp;UPPER($E32&amp;"")))*2+SUMPRODUCT(--(SUBSTITUTE(SUBSTITUTE(SUBSTITUTE(SUBSTITUTE(SUBSTITUTE(SUBSTITUTE(SUBSTITUTE(UPPER($O$3:$Q$20&amp;""),"⌢",""),"⌣",""),"⌵",""),"－",""),"-","")," ",""),"　","")=UPPER($E32&amp;"")&amp;"TP"))*3+SUMPRODUCT(--(SUBSTITUTE(SUBSTITUTE(SUBSTITUTE(SUBSTITUTE(SUBSTITUTE(SUBSTITUTE(SUBSTITUTE(UPPER($O$3:$Q$20&amp;""),"⌢",""),"⌣",""),"⌵",""),"－",""),"-","")," ",""),"　","")="TP"&amp;UPPER($E32&amp;"")))*3+SUMPRODUCT(--(SUBSTITUTE(SUBSTITUTE(SUBSTITUTE(SUBSTITUTE(SUBSTITUTE(SUBSTITUTE(SUBSTITUTE(UPPER($S$3:$U$20&amp;""),"⌢",""),"⌣",""),"⌵",""),"－",""),"-","")," ",""),"　","")=UPPER($E32&amp;"")))+SUMPRODUCT(--(SUBSTITUTE(SUBSTITUTE(SUBSTITUTE(SUBSTITUTE(SUBSTITUTE(SUBSTITUTE(SUBSTITUTE(UPPER($S$3:$U$20&amp;""),"⌢",""),"⌣",""),"⌵",""),"－",""),"-","")," ",""),"　","")=UPPER($E32&amp;"")&amp;"DP"))*2+SUMPRODUCT(--(SUBSTITUTE(SUBSTITUTE(SUBSTITUTE(SUBSTITUTE(SUBSTITUTE(SUBSTITUTE(SUBSTITUTE(UPPER($S$3:$U$20&amp;""),"⌢",""),"⌣",""),"⌵",""),"－",""),"-","")," ",""),"　","")="DP"&amp;UPPER($E32&amp;"")))*2+SUMPRODUCT(--(SUBSTITUTE(SUBSTITUTE(SUBSTITUTE(SUBSTITUTE(SUBSTITUTE(SUBSTITUTE(SUBSTITUTE(UPPER($S$3:$U$20&amp;""),"⌢",""),"⌣",""),"⌵",""),"－",""),"-","")," ",""),"　","")=UPPER($E32&amp;"")&amp;"TP"))*3+SUMPRODUCT(--(SUBSTITUTE(SUBSTITUTE(SUBSTITUTE(SUBSTITUTE(SUBSTITUTE(SUBSTITUTE(SUBSTITUTE(UPPER($S$3:$U$20&amp;""),"⌢",""),"⌣",""),"⌵",""),"－",""),"-","")," ",""),"　","")="TP"&amp;UPPER($E32&amp;"")))*3+SUMPRODUCT(--(SUBSTITUTE(SUBSTITUTE(SUBSTITUTE(SUBSTITUTE(SUBSTITUTE(SUBSTITUTE(SUBSTITUTE(UPPER($W$3:$Y$20&amp;""),"⌢",""),"⌣",""),"⌵",""),"－",""),"-","")," ",""),"　","")=UPPER($E32&amp;"")))+SUMPRODUCT(--(SUBSTITUTE(SUBSTITUTE(SUBSTITUTE(SUBSTITUTE(SUBSTITUTE(SUBSTITUTE(SUBSTITUTE(UPPER($W$3:$Y$20&amp;""),"⌢",""),"⌣",""),"⌵",""),"－",""),"-","")," ",""),"　","")=UPPER($E32&amp;"")&amp;"DP"))*2+SUMPRODUCT(--(SUBSTITUTE(SUBSTITUTE(SUBSTITUTE(SUBSTITUTE(SUBSTITUTE(SUBSTITUTE(SUBSTITUTE(UPPER($W$3:$Y$20&amp;""),"⌢",""),"⌣",""),"⌵",""),"－",""),"-","")," ",""),"　","")="DP"&amp;UPPER($E32&amp;"")))*2+SUMPRODUCT(--(SUBSTITUTE(SUBSTITUTE(SUBSTITUTE(SUBSTITUTE(SUBSTITUTE(SUBSTITUTE(SUBSTITUTE(UPPER($W$3:$Y$20&amp;""),"⌢",""),"⌣",""),"⌵",""),"－",""),"-","")," ",""),"　","")=UPPER($E32&amp;"")&amp;"TP"))*3+SUMPRODUCT(--(SUBSTITUTE(SUBSTITUTE(SUBSTITUTE(SUBSTITUTE(SUBSTITUTE(SUBSTITUTE(SUBSTITUTE(UPPER($W$3:$Y$20&amp;""),"⌢",""),"⌣",""),"⌵",""),"－",""),"-","")," ",""),"　","")="TP"&amp;UPPER($E32&amp;"")))*3+SUMPRODUCT(--(SUBSTITUTE(SUBSTITUTE(SUBSTITUTE(SUBSTITUTE(SUBSTITUTE(SUBSTITUTE(SUBSTITUTE(UPPER($AA$3:$AC$20&amp;""),"⌢",""),"⌣",""),"⌵",""),"－",""),"-","")," ",""),"　","")=UPPER($E32&amp;"")))+SUMPRODUCT(--(SUBSTITUTE(SUBSTITUTE(SUBSTITUTE(SUBSTITUTE(SUBSTITUTE(SUBSTITUTE(SUBSTITUTE(UPPER($AA$3:$AC$20&amp;""),"⌢",""),"⌣",""),"⌵",""),"－",""),"-","")," ",""),"　","")=UPPER($E32&amp;"")&amp;"DP"))*2+SUMPRODUCT(--(SUBSTITUTE(SUBSTITUTE(SUBSTITUTE(SUBSTITUTE(SUBSTITUTE(SUBSTITUTE(SUBSTITUTE(UPPER($AA$3:$AC$20&amp;""),"⌢",""),"⌣",""),"⌵",""),"－",""),"-","")," ",""),"　","")="DP"&amp;UPPER($E32&amp;"")))*2+SUMPRODUCT(--(SUBSTITUTE(SUBSTITUTE(SUBSTITUTE(SUBSTITUTE(SUBSTITUTE(SUBSTITUTE(SUBSTITUTE(UPPER($AA$3:$AC$20&amp;""),"⌢",""),"⌣",""),"⌵",""),"－",""),"-","")," ",""),"　","")=UPPER($E32&amp;"")&amp;"TP"))*3+SUMPRODUCT(--(SUBSTITUTE(SUBSTITUTE(SUBSTITUTE(SUBSTITUTE(SUBSTITUTE(SUBSTITUTE(SUBSTITUTE(UPPER($AA$3:$AC$20&amp;""),"⌢",""),"⌣",""),"⌵",""),"－",""),"-","")," ",""),"　","")="TP"&amp;UPPER($E32&amp;"")))*3+SUMPRODUCT(--(SUBSTITUTE(SUBSTITUTE(SUBSTITUTE(SUBSTITUTE(SUBSTITUTE(SUBSTITUTE(SUBSTITUTE(UPPER($AE$3:$AG$20&amp;""),"⌢",""),"⌣",""),"⌵",""),"－",""),"-","")," ",""),"　","")=UPPER($E32&amp;"")))+SUMPRODUCT(--(SUBSTITUTE(SUBSTITUTE(SUBSTITUTE(SUBSTITUTE(SUBSTITUTE(SUBSTITUTE(SUBSTITUTE(UPPER($AE$3:$AG$20&amp;""),"⌢",""),"⌣",""),"⌵",""),"－",""),"-","")," ",""),"　","")=UPPER($E32&amp;"")&amp;"DP"))*2+SUMPRODUCT(--(SUBSTITUTE(SUBSTITUTE(SUBSTITUTE(SUBSTITUTE(SUBSTITUTE(SUBSTITUTE(SUBSTITUTE(UPPER($AE$3:$AG$20&amp;""),"⌢",""),"⌣",""),"⌵",""),"－",""),"-","")," ",""),"　","")="DP"&amp;UPPER($E32&amp;"")))*2+SUMPRODUCT(--(SUBSTITUTE(SUBSTITUTE(SUBSTITUTE(SUBSTITUTE(SUBSTITUTE(SUBSTITUTE(SUBSTITUTE(UPPER($AE$3:$AG$20&amp;""),"⌢",""),"⌣",""),"⌵",""),"－",""),"-","")," ",""),"　","")=UPPER($E32&amp;"")&amp;"TP"))*3+SUMPRODUCT(--(SUBSTITUTE(SUBSTITUTE(SUBSTITUTE(SUBSTITUTE(SUBSTITUTE(SUBSTITUTE(SUBSTITUTE(UPPER($AE$3:$AG$20&amp;""),"⌢",""),"⌣",""),"⌵",""),"－",""),"-","")," ",""),"　","")="TP"&amp;UPPER($E32&amp;"")))*3)</f>
        <v>0</v>
      </c>
      <c r="B32" s="58"/>
      <c r="C32" s="58"/>
      <c r="D32" s="274">
        <v>4</v>
      </c>
      <c r="E32" s="166" t="s">
        <v>212</v>
      </c>
      <c r="F32" s="169" t="s">
        <v>77</v>
      </c>
      <c r="G32" s="175" t="inlineStr">
        <is>
          <t>R ⌣</t>
        </is>
      </c>
      <c r="H32" s="176"/>
      <c r="I32" s="77"/>
      <c r="J32" s="8"/>
      <c r="K32" s="175"/>
      <c r="L32" s="176" t="s">
        <v>204</v>
      </c>
      <c r="M32" s="77"/>
      <c r="N32" s="8"/>
      <c r="O32" s="175"/>
      <c r="P32" s="176"/>
      <c r="Q32" s="77"/>
      <c r="R32" s="8"/>
      <c r="S32" s="175" t="inlineStr">
        <is>
          <t>R ⌢</t>
        </is>
      </c>
      <c r="T32" s="176"/>
      <c r="U32" s="77"/>
      <c r="V32" s="8"/>
      <c r="W32" s="175"/>
      <c r="X32" s="176"/>
      <c r="Y32" s="77"/>
      <c r="Z32" s="8"/>
      <c r="AA32" s="175" t="inlineStr">
        <is>
          <t>R ⌣</t>
        </is>
      </c>
      <c r="AB32" s="176"/>
      <c r="AC32" s="77"/>
      <c r="AD32" s="8"/>
      <c r="AE32" s="176"/>
      <c r="AF32" s="176"/>
      <c r="AG32" s="77"/>
      <c r="AH32" s="8"/>
      <c r="AI32" s="44">
        <f t="shared" si="16"/>
        <v>4</v>
      </c>
      <c r="AJ32" s="44">
        <f>SUMPRODUCT(--(SUBSTITUTE(SUBSTITUTE(SUBSTITUTE(SUBSTITUTE(SUBSTITUTE(SUBSTITUTE(SUBSTITUTE(UPPER(G32:AG32&amp;""),"⌢",""),"⌣",""),"⌵",""),"－",""),"-","")," ",""),"　","")="R"))+SUMPRODUCT(--(SUBSTITUTE(SUBSTITUTE(SUBSTITUTE(SUBSTITUTE(SUBSTITUTE(SUBSTITUTE(SUBSTITUTE(UPPER(G32:AG32&amp;""),"⌢",""),"⌣",""),"⌵",""),"－",""),"-","")," ",""),"　","")="HR"))*2</f>
        <v>3</v>
      </c>
      <c r="AK32" s="44">
        <f t="shared" si="18"/>
        <v>1</v>
      </c>
      <c r="AL32" s="44">
        <f>$A32</f>
        <v>0</v>
      </c>
      <c r="AM32" s="66"/>
      <c r="AO32" s="52"/>
      <c r="AP32" s="52"/>
      <c r="AQ32" s="73">
        <f>SUMIF($F$23:$F$40,AP32,$AI$23:$AI$40)+SUMIF($F$23:$F$40,AP32&amp;" DF",$AI$23:$AI$40)+SUMIF($F$23:$F$40,AP32&amp;"DF",$AI$23:$AI$40)</f>
        <v>0</v>
      </c>
      <c r="AR32" s="73">
        <f>SUMIF($F$23:$F$40,AP32,$AJ$23:$AJ$40)+SUMIF($F$23:$F$40,AP32&amp;" DF",$AJ$23:$AJ$40)+SUMIF($F$23:$F$40,AP32&amp;"DF",$AJ$23:$AJ$40)</f>
        <v>0</v>
      </c>
      <c r="AS32" s="73">
        <f>SUMIF($F$23:$F$40,AP32,$AK$23:$AK$40)+SUMIF($F$23:$F$40,AP32&amp;" DF",$AK$23:$AK$40)+SUMIF($F$23:$F$40,AP32&amp;"DF",$AK$23:$AK$40)</f>
        <v>0</v>
      </c>
      <c r="AT32" s="73">
        <f>SUMIF($F$23:$F$40,AP32,$AL$23:$AL$40)+SUMIF($F$23:$F$40,AP32&amp;" DF",$AL$23:$AL$40)+SUMIF($F$23:$F$40,AP32&amp;"DF",$AL$23:$AL$40)</f>
        <v>0</v>
      </c>
    </row>
    <row r="33" spans="1:46" ht="15" customHeight="1">
      <c r="A33" s="58">
        <f>IF($E33="",0,SUMPRODUCT(--(SUBSTITUTE(SUBSTITUTE(SUBSTITUTE(SUBSTITUTE(SUBSTITUTE(SUBSTITUTE(SUBSTITUTE(UPPER($G$3:$I$20&amp;""),"⌢",""),"⌣",""),"⌵",""),"－",""),"-","")," ",""),"　","")=UPPER($E33&amp;"")))+SUMPRODUCT(--(SUBSTITUTE(SUBSTITUTE(SUBSTITUTE(SUBSTITUTE(SUBSTITUTE(SUBSTITUTE(SUBSTITUTE(UPPER($G$3:$I$20&amp;""),"⌢",""),"⌣",""),"⌵",""),"－",""),"-","")," ",""),"　","")=UPPER($E33&amp;"")&amp;"DP"))*2+SUMPRODUCT(--(SUBSTITUTE(SUBSTITUTE(SUBSTITUTE(SUBSTITUTE(SUBSTITUTE(SUBSTITUTE(SUBSTITUTE(UPPER($G$3:$I$20&amp;""),"⌢",""),"⌣",""),"⌵",""),"－",""),"-","")," ",""),"　","")="DP"&amp;UPPER($E33&amp;"")))*2+SUMPRODUCT(--(SUBSTITUTE(SUBSTITUTE(SUBSTITUTE(SUBSTITUTE(SUBSTITUTE(SUBSTITUTE(SUBSTITUTE(UPPER($G$3:$I$20&amp;""),"⌢",""),"⌣",""),"⌵",""),"－",""),"-","")," ",""),"　","")=UPPER($E33&amp;"")&amp;"TP"))*3+SUMPRODUCT(--(SUBSTITUTE(SUBSTITUTE(SUBSTITUTE(SUBSTITUTE(SUBSTITUTE(SUBSTITUTE(SUBSTITUTE(UPPER($G$3:$I$20&amp;""),"⌢",""),"⌣",""),"⌵",""),"－",""),"-","")," ",""),"　","")="TP"&amp;UPPER($E33&amp;"")))*3+SUMPRODUCT(--(SUBSTITUTE(SUBSTITUTE(SUBSTITUTE(SUBSTITUTE(SUBSTITUTE(SUBSTITUTE(SUBSTITUTE(UPPER($K$3:$M$20&amp;""),"⌢",""),"⌣",""),"⌵",""),"－",""),"-","")," ",""),"　","")=UPPER($E33&amp;"")))+SUMPRODUCT(--(SUBSTITUTE(SUBSTITUTE(SUBSTITUTE(SUBSTITUTE(SUBSTITUTE(SUBSTITUTE(SUBSTITUTE(UPPER($K$3:$M$20&amp;""),"⌢",""),"⌣",""),"⌵",""),"－",""),"-","")," ",""),"　","")=UPPER($E33&amp;"")&amp;"DP"))*2+SUMPRODUCT(--(SUBSTITUTE(SUBSTITUTE(SUBSTITUTE(SUBSTITUTE(SUBSTITUTE(SUBSTITUTE(SUBSTITUTE(UPPER($K$3:$M$20&amp;""),"⌢",""),"⌣",""),"⌵",""),"－",""),"-","")," ",""),"　","")="DP"&amp;UPPER($E33&amp;"")))*2+SUMPRODUCT(--(SUBSTITUTE(SUBSTITUTE(SUBSTITUTE(SUBSTITUTE(SUBSTITUTE(SUBSTITUTE(SUBSTITUTE(UPPER($K$3:$M$20&amp;""),"⌢",""),"⌣",""),"⌵",""),"－",""),"-","")," ",""),"　","")=UPPER($E33&amp;"")&amp;"TP"))*3+SUMPRODUCT(--(SUBSTITUTE(SUBSTITUTE(SUBSTITUTE(SUBSTITUTE(SUBSTITUTE(SUBSTITUTE(SUBSTITUTE(UPPER($K$3:$M$20&amp;""),"⌢",""),"⌣",""),"⌵",""),"－",""),"-","")," ",""),"　","")="TP"&amp;UPPER($E33&amp;"")))*3+SUMPRODUCT(--(SUBSTITUTE(SUBSTITUTE(SUBSTITUTE(SUBSTITUTE(SUBSTITUTE(SUBSTITUTE(SUBSTITUTE(UPPER($O$3:$Q$20&amp;""),"⌢",""),"⌣",""),"⌵",""),"－",""),"-","")," ",""),"　","")=UPPER($E33&amp;"")))+SUMPRODUCT(--(SUBSTITUTE(SUBSTITUTE(SUBSTITUTE(SUBSTITUTE(SUBSTITUTE(SUBSTITUTE(SUBSTITUTE(UPPER($O$3:$Q$20&amp;""),"⌢",""),"⌣",""),"⌵",""),"－",""),"-","")," ",""),"　","")=UPPER($E33&amp;"")&amp;"DP"))*2+SUMPRODUCT(--(SUBSTITUTE(SUBSTITUTE(SUBSTITUTE(SUBSTITUTE(SUBSTITUTE(SUBSTITUTE(SUBSTITUTE(UPPER($O$3:$Q$20&amp;""),"⌢",""),"⌣",""),"⌵",""),"－",""),"-","")," ",""),"　","")="DP"&amp;UPPER($E33&amp;"")))*2+SUMPRODUCT(--(SUBSTITUTE(SUBSTITUTE(SUBSTITUTE(SUBSTITUTE(SUBSTITUTE(SUBSTITUTE(SUBSTITUTE(UPPER($O$3:$Q$20&amp;""),"⌢",""),"⌣",""),"⌵",""),"－",""),"-","")," ",""),"　","")=UPPER($E33&amp;"")&amp;"TP"))*3+SUMPRODUCT(--(SUBSTITUTE(SUBSTITUTE(SUBSTITUTE(SUBSTITUTE(SUBSTITUTE(SUBSTITUTE(SUBSTITUTE(UPPER($O$3:$Q$20&amp;""),"⌢",""),"⌣",""),"⌵",""),"－",""),"-","")," ",""),"　","")="TP"&amp;UPPER($E33&amp;"")))*3+SUMPRODUCT(--(SUBSTITUTE(SUBSTITUTE(SUBSTITUTE(SUBSTITUTE(SUBSTITUTE(SUBSTITUTE(SUBSTITUTE(UPPER($S$3:$U$20&amp;""),"⌢",""),"⌣",""),"⌵",""),"－",""),"-","")," ",""),"　","")=UPPER($E33&amp;"")))+SUMPRODUCT(--(SUBSTITUTE(SUBSTITUTE(SUBSTITUTE(SUBSTITUTE(SUBSTITUTE(SUBSTITUTE(SUBSTITUTE(UPPER($S$3:$U$20&amp;""),"⌢",""),"⌣",""),"⌵",""),"－",""),"-","")," ",""),"　","")=UPPER($E33&amp;"")&amp;"DP"))*2+SUMPRODUCT(--(SUBSTITUTE(SUBSTITUTE(SUBSTITUTE(SUBSTITUTE(SUBSTITUTE(SUBSTITUTE(SUBSTITUTE(UPPER($S$3:$U$20&amp;""),"⌢",""),"⌣",""),"⌵",""),"－",""),"-","")," ",""),"　","")="DP"&amp;UPPER($E33&amp;"")))*2+SUMPRODUCT(--(SUBSTITUTE(SUBSTITUTE(SUBSTITUTE(SUBSTITUTE(SUBSTITUTE(SUBSTITUTE(SUBSTITUTE(UPPER($S$3:$U$20&amp;""),"⌢",""),"⌣",""),"⌵",""),"－",""),"-","")," ",""),"　","")=UPPER($E33&amp;"")&amp;"TP"))*3+SUMPRODUCT(--(SUBSTITUTE(SUBSTITUTE(SUBSTITUTE(SUBSTITUTE(SUBSTITUTE(SUBSTITUTE(SUBSTITUTE(UPPER($S$3:$U$20&amp;""),"⌢",""),"⌣",""),"⌵",""),"－",""),"-","")," ",""),"　","")="TP"&amp;UPPER($E33&amp;"")))*3+SUMPRODUCT(--(SUBSTITUTE(SUBSTITUTE(SUBSTITUTE(SUBSTITUTE(SUBSTITUTE(SUBSTITUTE(SUBSTITUTE(UPPER($W$3:$Y$20&amp;""),"⌢",""),"⌣",""),"⌵",""),"－",""),"-","")," ",""),"　","")=UPPER($E33&amp;"")))+SUMPRODUCT(--(SUBSTITUTE(SUBSTITUTE(SUBSTITUTE(SUBSTITUTE(SUBSTITUTE(SUBSTITUTE(SUBSTITUTE(UPPER($W$3:$Y$20&amp;""),"⌢",""),"⌣",""),"⌵",""),"－",""),"-","")," ",""),"　","")=UPPER($E33&amp;"")&amp;"DP"))*2+SUMPRODUCT(--(SUBSTITUTE(SUBSTITUTE(SUBSTITUTE(SUBSTITUTE(SUBSTITUTE(SUBSTITUTE(SUBSTITUTE(UPPER($W$3:$Y$20&amp;""),"⌢",""),"⌣",""),"⌵",""),"－",""),"-","")," ",""),"　","")="DP"&amp;UPPER($E33&amp;"")))*2+SUMPRODUCT(--(SUBSTITUTE(SUBSTITUTE(SUBSTITUTE(SUBSTITUTE(SUBSTITUTE(SUBSTITUTE(SUBSTITUTE(UPPER($W$3:$Y$20&amp;""),"⌢",""),"⌣",""),"⌵",""),"－",""),"-","")," ",""),"　","")=UPPER($E33&amp;"")&amp;"TP"))*3+SUMPRODUCT(--(SUBSTITUTE(SUBSTITUTE(SUBSTITUTE(SUBSTITUTE(SUBSTITUTE(SUBSTITUTE(SUBSTITUTE(UPPER($W$3:$Y$20&amp;""),"⌢",""),"⌣",""),"⌵",""),"－",""),"-","")," ",""),"　","")="TP"&amp;UPPER($E33&amp;"")))*3+SUMPRODUCT(--(SUBSTITUTE(SUBSTITUTE(SUBSTITUTE(SUBSTITUTE(SUBSTITUTE(SUBSTITUTE(SUBSTITUTE(UPPER($AA$3:$AC$20&amp;""),"⌢",""),"⌣",""),"⌵",""),"－",""),"-","")," ",""),"　","")=UPPER($E33&amp;"")))+SUMPRODUCT(--(SUBSTITUTE(SUBSTITUTE(SUBSTITUTE(SUBSTITUTE(SUBSTITUTE(SUBSTITUTE(SUBSTITUTE(UPPER($AA$3:$AC$20&amp;""),"⌢",""),"⌣",""),"⌵",""),"－",""),"-","")," ",""),"　","")=UPPER($E33&amp;"")&amp;"DP"))*2+SUMPRODUCT(--(SUBSTITUTE(SUBSTITUTE(SUBSTITUTE(SUBSTITUTE(SUBSTITUTE(SUBSTITUTE(SUBSTITUTE(UPPER($AA$3:$AC$20&amp;""),"⌢",""),"⌣",""),"⌵",""),"－",""),"-","")," ",""),"　","")="DP"&amp;UPPER($E33&amp;"")))*2+SUMPRODUCT(--(SUBSTITUTE(SUBSTITUTE(SUBSTITUTE(SUBSTITUTE(SUBSTITUTE(SUBSTITUTE(SUBSTITUTE(UPPER($AA$3:$AC$20&amp;""),"⌢",""),"⌣",""),"⌵",""),"－",""),"-","")," ",""),"　","")=UPPER($E33&amp;"")&amp;"TP"))*3+SUMPRODUCT(--(SUBSTITUTE(SUBSTITUTE(SUBSTITUTE(SUBSTITUTE(SUBSTITUTE(SUBSTITUTE(SUBSTITUTE(UPPER($AA$3:$AC$20&amp;""),"⌢",""),"⌣",""),"⌵",""),"－",""),"-","")," ",""),"　","")="TP"&amp;UPPER($E33&amp;"")))*3+SUMPRODUCT(--(SUBSTITUTE(SUBSTITUTE(SUBSTITUTE(SUBSTITUTE(SUBSTITUTE(SUBSTITUTE(SUBSTITUTE(UPPER($AE$3:$AG$20&amp;""),"⌢",""),"⌣",""),"⌵",""),"－",""),"-","")," ",""),"　","")=UPPER($E33&amp;"")))+SUMPRODUCT(--(SUBSTITUTE(SUBSTITUTE(SUBSTITUTE(SUBSTITUTE(SUBSTITUTE(SUBSTITUTE(SUBSTITUTE(UPPER($AE$3:$AG$20&amp;""),"⌢",""),"⌣",""),"⌵",""),"－",""),"-","")," ",""),"　","")=UPPER($E33&amp;"")&amp;"DP"))*2+SUMPRODUCT(--(SUBSTITUTE(SUBSTITUTE(SUBSTITUTE(SUBSTITUTE(SUBSTITUTE(SUBSTITUTE(SUBSTITUTE(UPPER($AE$3:$AG$20&amp;""),"⌢",""),"⌣",""),"⌵",""),"－",""),"-","")," ",""),"　","")="DP"&amp;UPPER($E33&amp;"")))*2+SUMPRODUCT(--(SUBSTITUTE(SUBSTITUTE(SUBSTITUTE(SUBSTITUTE(SUBSTITUTE(SUBSTITUTE(SUBSTITUTE(UPPER($AE$3:$AG$20&amp;""),"⌢",""),"⌣",""),"⌵",""),"－",""),"-","")," ",""),"　","")=UPPER($E33&amp;"")&amp;"TP"))*3+SUMPRODUCT(--(SUBSTITUTE(SUBSTITUTE(SUBSTITUTE(SUBSTITUTE(SUBSTITUTE(SUBSTITUTE(SUBSTITUTE(UPPER($AE$3:$AG$20&amp;""),"⌢",""),"⌣",""),"⌵",""),"－",""),"-","")," ",""),"　","")="TP"&amp;UPPER($E33&amp;"")))*3)</f>
        <v>0</v>
      </c>
      <c r="B33" s="58"/>
      <c r="C33" s="58"/>
      <c r="D33" s="275"/>
      <c r="E33" s="166"/>
      <c r="F33" s="169"/>
      <c r="G33" s="170"/>
      <c r="H33" s="171"/>
      <c r="I33" s="75"/>
      <c r="J33" s="8"/>
      <c r="K33" s="170"/>
      <c r="L33" s="171"/>
      <c r="M33" s="75"/>
      <c r="N33" s="8"/>
      <c r="O33" s="170"/>
      <c r="P33" s="171"/>
      <c r="Q33" s="75"/>
      <c r="R33" s="8"/>
      <c r="S33" s="170"/>
      <c r="T33" s="171"/>
      <c r="U33" s="75"/>
      <c r="V33" s="8"/>
      <c r="W33" s="170"/>
      <c r="X33" s="171"/>
      <c r="Y33" s="75"/>
      <c r="Z33" s="8"/>
      <c r="AA33" s="170"/>
      <c r="AB33" s="171"/>
      <c r="AC33" s="75"/>
      <c r="AD33" s="8"/>
      <c r="AE33" s="171"/>
      <c r="AF33" s="171"/>
      <c r="AG33" s="75"/>
      <c r="AH33" s="8"/>
      <c r="AI33" s="44">
        <f t="shared" si="16"/>
        <v>0</v>
      </c>
      <c r="AJ33" s="44">
        <f>SUMPRODUCT(--(SUBSTITUTE(SUBSTITUTE(SUBSTITUTE(SUBSTITUTE(SUBSTITUTE(SUBSTITUTE(SUBSTITUTE(UPPER(G33:AG33&amp;""),"⌢",""),"⌣",""),"⌵",""),"－",""),"-","")," ",""),"　","")="R"))+SUMPRODUCT(--(SUBSTITUTE(SUBSTITUTE(SUBSTITUTE(SUBSTITUTE(SUBSTITUTE(SUBSTITUTE(SUBSTITUTE(UPPER(G33:AG33&amp;""),"⌢",""),"⌣",""),"⌵",""),"－",""),"-","")," ",""),"　","")="HR"))*2</f>
        <v>0</v>
      </c>
      <c r="AK33" s="44">
        <f t="shared" si="18"/>
        <v>0</v>
      </c>
      <c r="AL33" s="44">
        <f>$A33</f>
        <v>0</v>
      </c>
      <c r="AM33" s="68"/>
      <c r="AO33" s="73"/>
      <c r="AP33" s="52"/>
      <c r="AQ33" s="73">
        <f>SUMIF($F$23:$F$40,AP33,$AI$23:$AI$40)+SUMIF($F$23:$F$40,AP33&amp;" DF",$AI$23:$AI$40)+SUMIF($F$23:$F$40,AP33&amp;"DF",$AI$23:$AI$40)</f>
        <v>0</v>
      </c>
      <c r="AR33" s="73">
        <f>SUMIF($F$23:$F$40,AP33,$AJ$23:$AJ$40)+SUMIF($F$23:$F$40,AP33&amp;" DF",$AJ$23:$AJ$40)+SUMIF($F$23:$F$40,AP33&amp;"DF",$AJ$23:$AJ$40)</f>
        <v>0</v>
      </c>
      <c r="AS33" s="73">
        <f>SUMIF($F$23:$F$40,AP33,$AK$23:$AK$40)+SUMIF($F$23:$F$40,AP33&amp;" DF",$AK$23:$AK$40)+SUMIF($F$23:$F$40,AP33&amp;"DF",$AK$23:$AK$40)</f>
        <v>0</v>
      </c>
      <c r="AT33" s="73">
        <f>SUMIF($F$23:$F$40,AP33,$AL$23:$AL$40)+SUMIF($F$23:$F$40,AP33&amp;" DF",$AL$23:$AL$40)+SUMIF($F$23:$F$40,AP33&amp;"DF",$AL$23:$AL$40)</f>
        <v>0</v>
      </c>
    </row>
    <row r="34" spans="1:46" ht="15" customHeight="1" thickBot="1">
      <c r="A34" s="58">
        <f>IF($E34="",0,SUMPRODUCT(--(SUBSTITUTE(SUBSTITUTE(SUBSTITUTE(SUBSTITUTE(SUBSTITUTE(SUBSTITUTE(SUBSTITUTE(UPPER($G$3:$I$20&amp;""),"⌢",""),"⌣",""),"⌵",""),"－",""),"-","")," ",""),"　","")=UPPER($E34&amp;"")))+SUMPRODUCT(--(SUBSTITUTE(SUBSTITUTE(SUBSTITUTE(SUBSTITUTE(SUBSTITUTE(SUBSTITUTE(SUBSTITUTE(UPPER($G$3:$I$20&amp;""),"⌢",""),"⌣",""),"⌵",""),"－",""),"-","")," ",""),"　","")=UPPER($E34&amp;"")&amp;"DP"))*2+SUMPRODUCT(--(SUBSTITUTE(SUBSTITUTE(SUBSTITUTE(SUBSTITUTE(SUBSTITUTE(SUBSTITUTE(SUBSTITUTE(UPPER($G$3:$I$20&amp;""),"⌢",""),"⌣",""),"⌵",""),"－",""),"-","")," ",""),"　","")="DP"&amp;UPPER($E34&amp;"")))*2+SUMPRODUCT(--(SUBSTITUTE(SUBSTITUTE(SUBSTITUTE(SUBSTITUTE(SUBSTITUTE(SUBSTITUTE(SUBSTITUTE(UPPER($G$3:$I$20&amp;""),"⌢",""),"⌣",""),"⌵",""),"－",""),"-","")," ",""),"　","")=UPPER($E34&amp;"")&amp;"TP"))*3+SUMPRODUCT(--(SUBSTITUTE(SUBSTITUTE(SUBSTITUTE(SUBSTITUTE(SUBSTITUTE(SUBSTITUTE(SUBSTITUTE(UPPER($G$3:$I$20&amp;""),"⌢",""),"⌣",""),"⌵",""),"－",""),"-","")," ",""),"　","")="TP"&amp;UPPER($E34&amp;"")))*3+SUMPRODUCT(--(SUBSTITUTE(SUBSTITUTE(SUBSTITUTE(SUBSTITUTE(SUBSTITUTE(SUBSTITUTE(SUBSTITUTE(UPPER($K$3:$M$20&amp;""),"⌢",""),"⌣",""),"⌵",""),"－",""),"-","")," ",""),"　","")=UPPER($E34&amp;"")))+SUMPRODUCT(--(SUBSTITUTE(SUBSTITUTE(SUBSTITUTE(SUBSTITUTE(SUBSTITUTE(SUBSTITUTE(SUBSTITUTE(UPPER($K$3:$M$20&amp;""),"⌢",""),"⌣",""),"⌵",""),"－",""),"-","")," ",""),"　","")=UPPER($E34&amp;"")&amp;"DP"))*2+SUMPRODUCT(--(SUBSTITUTE(SUBSTITUTE(SUBSTITUTE(SUBSTITUTE(SUBSTITUTE(SUBSTITUTE(SUBSTITUTE(UPPER($K$3:$M$20&amp;""),"⌢",""),"⌣",""),"⌵",""),"－",""),"-","")," ",""),"　","")="DP"&amp;UPPER($E34&amp;"")))*2+SUMPRODUCT(--(SUBSTITUTE(SUBSTITUTE(SUBSTITUTE(SUBSTITUTE(SUBSTITUTE(SUBSTITUTE(SUBSTITUTE(UPPER($K$3:$M$20&amp;""),"⌢",""),"⌣",""),"⌵",""),"－",""),"-","")," ",""),"　","")=UPPER($E34&amp;"")&amp;"TP"))*3+SUMPRODUCT(--(SUBSTITUTE(SUBSTITUTE(SUBSTITUTE(SUBSTITUTE(SUBSTITUTE(SUBSTITUTE(SUBSTITUTE(UPPER($K$3:$M$20&amp;""),"⌢",""),"⌣",""),"⌵",""),"－",""),"-","")," ",""),"　","")="TP"&amp;UPPER($E34&amp;"")))*3+SUMPRODUCT(--(SUBSTITUTE(SUBSTITUTE(SUBSTITUTE(SUBSTITUTE(SUBSTITUTE(SUBSTITUTE(SUBSTITUTE(UPPER($O$3:$Q$20&amp;""),"⌢",""),"⌣",""),"⌵",""),"－",""),"-","")," ",""),"　","")=UPPER($E34&amp;"")))+SUMPRODUCT(--(SUBSTITUTE(SUBSTITUTE(SUBSTITUTE(SUBSTITUTE(SUBSTITUTE(SUBSTITUTE(SUBSTITUTE(UPPER($O$3:$Q$20&amp;""),"⌢",""),"⌣",""),"⌵",""),"－",""),"-","")," ",""),"　","")=UPPER($E34&amp;"")&amp;"DP"))*2+SUMPRODUCT(--(SUBSTITUTE(SUBSTITUTE(SUBSTITUTE(SUBSTITUTE(SUBSTITUTE(SUBSTITUTE(SUBSTITUTE(UPPER($O$3:$Q$20&amp;""),"⌢",""),"⌣",""),"⌵",""),"－",""),"-","")," ",""),"　","")="DP"&amp;UPPER($E34&amp;"")))*2+SUMPRODUCT(--(SUBSTITUTE(SUBSTITUTE(SUBSTITUTE(SUBSTITUTE(SUBSTITUTE(SUBSTITUTE(SUBSTITUTE(UPPER($O$3:$Q$20&amp;""),"⌢",""),"⌣",""),"⌵",""),"－",""),"-","")," ",""),"　","")=UPPER($E34&amp;"")&amp;"TP"))*3+SUMPRODUCT(--(SUBSTITUTE(SUBSTITUTE(SUBSTITUTE(SUBSTITUTE(SUBSTITUTE(SUBSTITUTE(SUBSTITUTE(UPPER($O$3:$Q$20&amp;""),"⌢",""),"⌣",""),"⌵",""),"－",""),"-","")," ",""),"　","")="TP"&amp;UPPER($E34&amp;"")))*3+SUMPRODUCT(--(SUBSTITUTE(SUBSTITUTE(SUBSTITUTE(SUBSTITUTE(SUBSTITUTE(SUBSTITUTE(SUBSTITUTE(UPPER($S$3:$U$20&amp;""),"⌢",""),"⌣",""),"⌵",""),"－",""),"-","")," ",""),"　","")=UPPER($E34&amp;"")))+SUMPRODUCT(--(SUBSTITUTE(SUBSTITUTE(SUBSTITUTE(SUBSTITUTE(SUBSTITUTE(SUBSTITUTE(SUBSTITUTE(UPPER($S$3:$U$20&amp;""),"⌢",""),"⌣",""),"⌵",""),"－",""),"-","")," ",""),"　","")=UPPER($E34&amp;"")&amp;"DP"))*2+SUMPRODUCT(--(SUBSTITUTE(SUBSTITUTE(SUBSTITUTE(SUBSTITUTE(SUBSTITUTE(SUBSTITUTE(SUBSTITUTE(UPPER($S$3:$U$20&amp;""),"⌢",""),"⌣",""),"⌵",""),"－",""),"-","")," ",""),"　","")="DP"&amp;UPPER($E34&amp;"")))*2+SUMPRODUCT(--(SUBSTITUTE(SUBSTITUTE(SUBSTITUTE(SUBSTITUTE(SUBSTITUTE(SUBSTITUTE(SUBSTITUTE(UPPER($S$3:$U$20&amp;""),"⌢",""),"⌣",""),"⌵",""),"－",""),"-","")," ",""),"　","")=UPPER($E34&amp;"")&amp;"TP"))*3+SUMPRODUCT(--(SUBSTITUTE(SUBSTITUTE(SUBSTITUTE(SUBSTITUTE(SUBSTITUTE(SUBSTITUTE(SUBSTITUTE(UPPER($S$3:$U$20&amp;""),"⌢",""),"⌣",""),"⌵",""),"－",""),"-","")," ",""),"　","")="TP"&amp;UPPER($E34&amp;"")))*3+SUMPRODUCT(--(SUBSTITUTE(SUBSTITUTE(SUBSTITUTE(SUBSTITUTE(SUBSTITUTE(SUBSTITUTE(SUBSTITUTE(UPPER($W$3:$Y$20&amp;""),"⌢",""),"⌣",""),"⌵",""),"－",""),"-","")," ",""),"　","")=UPPER($E34&amp;"")))+SUMPRODUCT(--(SUBSTITUTE(SUBSTITUTE(SUBSTITUTE(SUBSTITUTE(SUBSTITUTE(SUBSTITUTE(SUBSTITUTE(UPPER($W$3:$Y$20&amp;""),"⌢",""),"⌣",""),"⌵",""),"－",""),"-","")," ",""),"　","")=UPPER($E34&amp;"")&amp;"DP"))*2+SUMPRODUCT(--(SUBSTITUTE(SUBSTITUTE(SUBSTITUTE(SUBSTITUTE(SUBSTITUTE(SUBSTITUTE(SUBSTITUTE(UPPER($W$3:$Y$20&amp;""),"⌢",""),"⌣",""),"⌵",""),"－",""),"-","")," ",""),"　","")="DP"&amp;UPPER($E34&amp;"")))*2+SUMPRODUCT(--(SUBSTITUTE(SUBSTITUTE(SUBSTITUTE(SUBSTITUTE(SUBSTITUTE(SUBSTITUTE(SUBSTITUTE(UPPER($W$3:$Y$20&amp;""),"⌢",""),"⌣",""),"⌵",""),"－",""),"-","")," ",""),"　","")=UPPER($E34&amp;"")&amp;"TP"))*3+SUMPRODUCT(--(SUBSTITUTE(SUBSTITUTE(SUBSTITUTE(SUBSTITUTE(SUBSTITUTE(SUBSTITUTE(SUBSTITUTE(UPPER($W$3:$Y$20&amp;""),"⌢",""),"⌣",""),"⌵",""),"－",""),"-","")," ",""),"　","")="TP"&amp;UPPER($E34&amp;"")))*3+SUMPRODUCT(--(SUBSTITUTE(SUBSTITUTE(SUBSTITUTE(SUBSTITUTE(SUBSTITUTE(SUBSTITUTE(SUBSTITUTE(UPPER($AA$3:$AC$20&amp;""),"⌢",""),"⌣",""),"⌵",""),"－",""),"-","")," ",""),"　","")=UPPER($E34&amp;"")))+SUMPRODUCT(--(SUBSTITUTE(SUBSTITUTE(SUBSTITUTE(SUBSTITUTE(SUBSTITUTE(SUBSTITUTE(SUBSTITUTE(UPPER($AA$3:$AC$20&amp;""),"⌢",""),"⌣",""),"⌵",""),"－",""),"-","")," ",""),"　","")=UPPER($E34&amp;"")&amp;"DP"))*2+SUMPRODUCT(--(SUBSTITUTE(SUBSTITUTE(SUBSTITUTE(SUBSTITUTE(SUBSTITUTE(SUBSTITUTE(SUBSTITUTE(UPPER($AA$3:$AC$20&amp;""),"⌢",""),"⌣",""),"⌵",""),"－",""),"-","")," ",""),"　","")="DP"&amp;UPPER($E34&amp;"")))*2+SUMPRODUCT(--(SUBSTITUTE(SUBSTITUTE(SUBSTITUTE(SUBSTITUTE(SUBSTITUTE(SUBSTITUTE(SUBSTITUTE(UPPER($AA$3:$AC$20&amp;""),"⌢",""),"⌣",""),"⌵",""),"－",""),"-","")," ",""),"　","")=UPPER($E34&amp;"")&amp;"TP"))*3+SUMPRODUCT(--(SUBSTITUTE(SUBSTITUTE(SUBSTITUTE(SUBSTITUTE(SUBSTITUTE(SUBSTITUTE(SUBSTITUTE(UPPER($AA$3:$AC$20&amp;""),"⌢",""),"⌣",""),"⌵",""),"－",""),"-","")," ",""),"　","")="TP"&amp;UPPER($E34&amp;"")))*3+SUMPRODUCT(--(SUBSTITUTE(SUBSTITUTE(SUBSTITUTE(SUBSTITUTE(SUBSTITUTE(SUBSTITUTE(SUBSTITUTE(UPPER($AE$3:$AG$20&amp;""),"⌢",""),"⌣",""),"⌵",""),"－",""),"-","")," ",""),"　","")=UPPER($E34&amp;"")))+SUMPRODUCT(--(SUBSTITUTE(SUBSTITUTE(SUBSTITUTE(SUBSTITUTE(SUBSTITUTE(SUBSTITUTE(SUBSTITUTE(UPPER($AE$3:$AG$20&amp;""),"⌢",""),"⌣",""),"⌵",""),"－",""),"-","")," ",""),"　","")=UPPER($E34&amp;"")&amp;"DP"))*2+SUMPRODUCT(--(SUBSTITUTE(SUBSTITUTE(SUBSTITUTE(SUBSTITUTE(SUBSTITUTE(SUBSTITUTE(SUBSTITUTE(UPPER($AE$3:$AG$20&amp;""),"⌢",""),"⌣",""),"⌵",""),"－",""),"-","")," ",""),"　","")="DP"&amp;UPPER($E34&amp;"")))*2+SUMPRODUCT(--(SUBSTITUTE(SUBSTITUTE(SUBSTITUTE(SUBSTITUTE(SUBSTITUTE(SUBSTITUTE(SUBSTITUTE(UPPER($AE$3:$AG$20&amp;""),"⌢",""),"⌣",""),"⌵",""),"－",""),"-","")," ",""),"　","")=UPPER($E34&amp;"")&amp;"TP"))*3+SUMPRODUCT(--(SUBSTITUTE(SUBSTITUTE(SUBSTITUTE(SUBSTITUTE(SUBSTITUTE(SUBSTITUTE(SUBSTITUTE(UPPER($AE$3:$AG$20&amp;""),"⌢",""),"⌣",""),"⌵",""),"－",""),"-","")," ",""),"　","")="TP"&amp;UPPER($E34&amp;"")))*3)</f>
        <v>0</v>
      </c>
      <c r="B34" s="58"/>
      <c r="C34" s="58"/>
      <c r="D34" s="276"/>
      <c r="E34" s="166"/>
      <c r="F34" s="169"/>
      <c r="G34" s="172"/>
      <c r="H34" s="173"/>
      <c r="I34" s="76"/>
      <c r="J34" s="8"/>
      <c r="K34" s="172"/>
      <c r="L34" s="173"/>
      <c r="M34" s="76"/>
      <c r="N34" s="8"/>
      <c r="O34" s="172"/>
      <c r="P34" s="173"/>
      <c r="Q34" s="76"/>
      <c r="R34" s="8"/>
      <c r="S34" s="172"/>
      <c r="T34" s="173"/>
      <c r="U34" s="76"/>
      <c r="V34" s="8"/>
      <c r="W34" s="172"/>
      <c r="X34" s="173"/>
      <c r="Y34" s="76"/>
      <c r="Z34" s="8"/>
      <c r="AA34" s="172"/>
      <c r="AB34" s="173"/>
      <c r="AC34" s="76"/>
      <c r="AD34" s="8"/>
      <c r="AE34" s="173"/>
      <c r="AF34" s="173"/>
      <c r="AG34" s="76"/>
      <c r="AH34" s="8"/>
      <c r="AI34" s="44">
        <f t="shared" si="16"/>
        <v>0</v>
      </c>
      <c r="AJ34" s="44">
        <f>SUMPRODUCT(--(SUBSTITUTE(SUBSTITUTE(SUBSTITUTE(SUBSTITUTE(SUBSTITUTE(SUBSTITUTE(SUBSTITUTE(UPPER(G34:AG34&amp;""),"⌢",""),"⌣",""),"⌵",""),"－",""),"-","")," ",""),"　","")="R"))+SUMPRODUCT(--(SUBSTITUTE(SUBSTITUTE(SUBSTITUTE(SUBSTITUTE(SUBSTITUTE(SUBSTITUTE(SUBSTITUTE(UPPER(G34:AG34&amp;""),"⌢",""),"⌣",""),"⌵",""),"－",""),"-","")," ",""),"　","")="HR"))*2</f>
        <v>0</v>
      </c>
      <c r="AK34" s="44">
        <f t="shared" si="18"/>
        <v>0</v>
      </c>
      <c r="AL34" s="44">
        <f>$A34</f>
        <v>0</v>
      </c>
      <c r="AM34" s="71" t="s">
        <v>11</v>
      </c>
      <c r="AO34" s="73"/>
      <c r="AP34" s="52"/>
      <c r="AQ34" s="73"/>
      <c r="AR34" s="73"/>
      <c r="AS34" s="73"/>
      <c r="AT34" s="73"/>
    </row>
    <row r="35" spans="1:46" ht="15" customHeight="1">
      <c r="A35" s="58">
        <f>IF($E35="",0,SUMPRODUCT(--(SUBSTITUTE(SUBSTITUTE(SUBSTITUTE(SUBSTITUTE(SUBSTITUTE(SUBSTITUTE(SUBSTITUTE(UPPER($G$3:$I$20&amp;""),"⌢",""),"⌣",""),"⌵",""),"－",""),"-","")," ",""),"　","")=UPPER($E35&amp;"")))+SUMPRODUCT(--(SUBSTITUTE(SUBSTITUTE(SUBSTITUTE(SUBSTITUTE(SUBSTITUTE(SUBSTITUTE(SUBSTITUTE(UPPER($G$3:$I$20&amp;""),"⌢",""),"⌣",""),"⌵",""),"－",""),"-","")," ",""),"　","")=UPPER($E35&amp;"")&amp;"DP"))*2+SUMPRODUCT(--(SUBSTITUTE(SUBSTITUTE(SUBSTITUTE(SUBSTITUTE(SUBSTITUTE(SUBSTITUTE(SUBSTITUTE(UPPER($G$3:$I$20&amp;""),"⌢",""),"⌣",""),"⌵",""),"－",""),"-","")," ",""),"　","")="DP"&amp;UPPER($E35&amp;"")))*2+SUMPRODUCT(--(SUBSTITUTE(SUBSTITUTE(SUBSTITUTE(SUBSTITUTE(SUBSTITUTE(SUBSTITUTE(SUBSTITUTE(UPPER($G$3:$I$20&amp;""),"⌢",""),"⌣",""),"⌵",""),"－",""),"-","")," ",""),"　","")=UPPER($E35&amp;"")&amp;"TP"))*3+SUMPRODUCT(--(SUBSTITUTE(SUBSTITUTE(SUBSTITUTE(SUBSTITUTE(SUBSTITUTE(SUBSTITUTE(SUBSTITUTE(UPPER($G$3:$I$20&amp;""),"⌢",""),"⌣",""),"⌵",""),"－",""),"-","")," ",""),"　","")="TP"&amp;UPPER($E35&amp;"")))*3+SUMPRODUCT(--(SUBSTITUTE(SUBSTITUTE(SUBSTITUTE(SUBSTITUTE(SUBSTITUTE(SUBSTITUTE(SUBSTITUTE(UPPER($K$3:$M$20&amp;""),"⌢",""),"⌣",""),"⌵",""),"－",""),"-","")," ",""),"　","")=UPPER($E35&amp;"")))+SUMPRODUCT(--(SUBSTITUTE(SUBSTITUTE(SUBSTITUTE(SUBSTITUTE(SUBSTITUTE(SUBSTITUTE(SUBSTITUTE(UPPER($K$3:$M$20&amp;""),"⌢",""),"⌣",""),"⌵",""),"－",""),"-","")," ",""),"　","")=UPPER($E35&amp;"")&amp;"DP"))*2+SUMPRODUCT(--(SUBSTITUTE(SUBSTITUTE(SUBSTITUTE(SUBSTITUTE(SUBSTITUTE(SUBSTITUTE(SUBSTITUTE(UPPER($K$3:$M$20&amp;""),"⌢",""),"⌣",""),"⌵",""),"－",""),"-","")," ",""),"　","")="DP"&amp;UPPER($E35&amp;"")))*2+SUMPRODUCT(--(SUBSTITUTE(SUBSTITUTE(SUBSTITUTE(SUBSTITUTE(SUBSTITUTE(SUBSTITUTE(SUBSTITUTE(UPPER($K$3:$M$20&amp;""),"⌢",""),"⌣",""),"⌵",""),"－",""),"-","")," ",""),"　","")=UPPER($E35&amp;"")&amp;"TP"))*3+SUMPRODUCT(--(SUBSTITUTE(SUBSTITUTE(SUBSTITUTE(SUBSTITUTE(SUBSTITUTE(SUBSTITUTE(SUBSTITUTE(UPPER($K$3:$M$20&amp;""),"⌢",""),"⌣",""),"⌵",""),"－",""),"-","")," ",""),"　","")="TP"&amp;UPPER($E35&amp;"")))*3+SUMPRODUCT(--(SUBSTITUTE(SUBSTITUTE(SUBSTITUTE(SUBSTITUTE(SUBSTITUTE(SUBSTITUTE(SUBSTITUTE(UPPER($O$3:$Q$20&amp;""),"⌢",""),"⌣",""),"⌵",""),"－",""),"-","")," ",""),"　","")=UPPER($E35&amp;"")))+SUMPRODUCT(--(SUBSTITUTE(SUBSTITUTE(SUBSTITUTE(SUBSTITUTE(SUBSTITUTE(SUBSTITUTE(SUBSTITUTE(UPPER($O$3:$Q$20&amp;""),"⌢",""),"⌣",""),"⌵",""),"－",""),"-","")," ",""),"　","")=UPPER($E35&amp;"")&amp;"DP"))*2+SUMPRODUCT(--(SUBSTITUTE(SUBSTITUTE(SUBSTITUTE(SUBSTITUTE(SUBSTITUTE(SUBSTITUTE(SUBSTITUTE(UPPER($O$3:$Q$20&amp;""),"⌢",""),"⌣",""),"⌵",""),"－",""),"-","")," ",""),"　","")="DP"&amp;UPPER($E35&amp;"")))*2+SUMPRODUCT(--(SUBSTITUTE(SUBSTITUTE(SUBSTITUTE(SUBSTITUTE(SUBSTITUTE(SUBSTITUTE(SUBSTITUTE(UPPER($O$3:$Q$20&amp;""),"⌢",""),"⌣",""),"⌵",""),"－",""),"-","")," ",""),"　","")=UPPER($E35&amp;"")&amp;"TP"))*3+SUMPRODUCT(--(SUBSTITUTE(SUBSTITUTE(SUBSTITUTE(SUBSTITUTE(SUBSTITUTE(SUBSTITUTE(SUBSTITUTE(UPPER($O$3:$Q$20&amp;""),"⌢",""),"⌣",""),"⌵",""),"－",""),"-","")," ",""),"　","")="TP"&amp;UPPER($E35&amp;"")))*3+SUMPRODUCT(--(SUBSTITUTE(SUBSTITUTE(SUBSTITUTE(SUBSTITUTE(SUBSTITUTE(SUBSTITUTE(SUBSTITUTE(UPPER($S$3:$U$20&amp;""),"⌢",""),"⌣",""),"⌵",""),"－",""),"-","")," ",""),"　","")=UPPER($E35&amp;"")))+SUMPRODUCT(--(SUBSTITUTE(SUBSTITUTE(SUBSTITUTE(SUBSTITUTE(SUBSTITUTE(SUBSTITUTE(SUBSTITUTE(UPPER($S$3:$U$20&amp;""),"⌢",""),"⌣",""),"⌵",""),"－",""),"-","")," ",""),"　","")=UPPER($E35&amp;"")&amp;"DP"))*2+SUMPRODUCT(--(SUBSTITUTE(SUBSTITUTE(SUBSTITUTE(SUBSTITUTE(SUBSTITUTE(SUBSTITUTE(SUBSTITUTE(UPPER($S$3:$U$20&amp;""),"⌢",""),"⌣",""),"⌵",""),"－",""),"-","")," ",""),"　","")="DP"&amp;UPPER($E35&amp;"")))*2+SUMPRODUCT(--(SUBSTITUTE(SUBSTITUTE(SUBSTITUTE(SUBSTITUTE(SUBSTITUTE(SUBSTITUTE(SUBSTITUTE(UPPER($S$3:$U$20&amp;""),"⌢",""),"⌣",""),"⌵",""),"－",""),"-","")," ",""),"　","")=UPPER($E35&amp;"")&amp;"TP"))*3+SUMPRODUCT(--(SUBSTITUTE(SUBSTITUTE(SUBSTITUTE(SUBSTITUTE(SUBSTITUTE(SUBSTITUTE(SUBSTITUTE(UPPER($S$3:$U$20&amp;""),"⌢",""),"⌣",""),"⌵",""),"－",""),"-","")," ",""),"　","")="TP"&amp;UPPER($E35&amp;"")))*3+SUMPRODUCT(--(SUBSTITUTE(SUBSTITUTE(SUBSTITUTE(SUBSTITUTE(SUBSTITUTE(SUBSTITUTE(SUBSTITUTE(UPPER($W$3:$Y$20&amp;""),"⌢",""),"⌣",""),"⌵",""),"－",""),"-","")," ",""),"　","")=UPPER($E35&amp;"")))+SUMPRODUCT(--(SUBSTITUTE(SUBSTITUTE(SUBSTITUTE(SUBSTITUTE(SUBSTITUTE(SUBSTITUTE(SUBSTITUTE(UPPER($W$3:$Y$20&amp;""),"⌢",""),"⌣",""),"⌵",""),"－",""),"-","")," ",""),"　","")=UPPER($E35&amp;"")&amp;"DP"))*2+SUMPRODUCT(--(SUBSTITUTE(SUBSTITUTE(SUBSTITUTE(SUBSTITUTE(SUBSTITUTE(SUBSTITUTE(SUBSTITUTE(UPPER($W$3:$Y$20&amp;""),"⌢",""),"⌣",""),"⌵",""),"－",""),"-","")," ",""),"　","")="DP"&amp;UPPER($E35&amp;"")))*2+SUMPRODUCT(--(SUBSTITUTE(SUBSTITUTE(SUBSTITUTE(SUBSTITUTE(SUBSTITUTE(SUBSTITUTE(SUBSTITUTE(UPPER($W$3:$Y$20&amp;""),"⌢",""),"⌣",""),"⌵",""),"－",""),"-","")," ",""),"　","")=UPPER($E35&amp;"")&amp;"TP"))*3+SUMPRODUCT(--(SUBSTITUTE(SUBSTITUTE(SUBSTITUTE(SUBSTITUTE(SUBSTITUTE(SUBSTITUTE(SUBSTITUTE(UPPER($W$3:$Y$20&amp;""),"⌢",""),"⌣",""),"⌵",""),"－",""),"-","")," ",""),"　","")="TP"&amp;UPPER($E35&amp;"")))*3+SUMPRODUCT(--(SUBSTITUTE(SUBSTITUTE(SUBSTITUTE(SUBSTITUTE(SUBSTITUTE(SUBSTITUTE(SUBSTITUTE(UPPER($AA$3:$AC$20&amp;""),"⌢",""),"⌣",""),"⌵",""),"－",""),"-","")," ",""),"　","")=UPPER($E35&amp;"")))+SUMPRODUCT(--(SUBSTITUTE(SUBSTITUTE(SUBSTITUTE(SUBSTITUTE(SUBSTITUTE(SUBSTITUTE(SUBSTITUTE(UPPER($AA$3:$AC$20&amp;""),"⌢",""),"⌣",""),"⌵",""),"－",""),"-","")," ",""),"　","")=UPPER($E35&amp;"")&amp;"DP"))*2+SUMPRODUCT(--(SUBSTITUTE(SUBSTITUTE(SUBSTITUTE(SUBSTITUTE(SUBSTITUTE(SUBSTITUTE(SUBSTITUTE(UPPER($AA$3:$AC$20&amp;""),"⌢",""),"⌣",""),"⌵",""),"－",""),"-","")," ",""),"　","")="DP"&amp;UPPER($E35&amp;"")))*2+SUMPRODUCT(--(SUBSTITUTE(SUBSTITUTE(SUBSTITUTE(SUBSTITUTE(SUBSTITUTE(SUBSTITUTE(SUBSTITUTE(UPPER($AA$3:$AC$20&amp;""),"⌢",""),"⌣",""),"⌵",""),"－",""),"-","")," ",""),"　","")=UPPER($E35&amp;"")&amp;"TP"))*3+SUMPRODUCT(--(SUBSTITUTE(SUBSTITUTE(SUBSTITUTE(SUBSTITUTE(SUBSTITUTE(SUBSTITUTE(SUBSTITUTE(UPPER($AA$3:$AC$20&amp;""),"⌢",""),"⌣",""),"⌵",""),"－",""),"-","")," ",""),"　","")="TP"&amp;UPPER($E35&amp;"")))*3+SUMPRODUCT(--(SUBSTITUTE(SUBSTITUTE(SUBSTITUTE(SUBSTITUTE(SUBSTITUTE(SUBSTITUTE(SUBSTITUTE(UPPER($AE$3:$AG$20&amp;""),"⌢",""),"⌣",""),"⌵",""),"－",""),"-","")," ",""),"　","")=UPPER($E35&amp;"")))+SUMPRODUCT(--(SUBSTITUTE(SUBSTITUTE(SUBSTITUTE(SUBSTITUTE(SUBSTITUTE(SUBSTITUTE(SUBSTITUTE(UPPER($AE$3:$AG$20&amp;""),"⌢",""),"⌣",""),"⌵",""),"－",""),"-","")," ",""),"　","")=UPPER($E35&amp;"")&amp;"DP"))*2+SUMPRODUCT(--(SUBSTITUTE(SUBSTITUTE(SUBSTITUTE(SUBSTITUTE(SUBSTITUTE(SUBSTITUTE(SUBSTITUTE(UPPER($AE$3:$AG$20&amp;""),"⌢",""),"⌣",""),"⌵",""),"－",""),"-","")," ",""),"　","")="DP"&amp;UPPER($E35&amp;"")))*2+SUMPRODUCT(--(SUBSTITUTE(SUBSTITUTE(SUBSTITUTE(SUBSTITUTE(SUBSTITUTE(SUBSTITUTE(SUBSTITUTE(UPPER($AE$3:$AG$20&amp;""),"⌢",""),"⌣",""),"⌵",""),"－",""),"-","")," ",""),"　","")=UPPER($E35&amp;"")&amp;"TP"))*3+SUMPRODUCT(--(SUBSTITUTE(SUBSTITUTE(SUBSTITUTE(SUBSTITUTE(SUBSTITUTE(SUBSTITUTE(SUBSTITUTE(UPPER($AE$3:$AG$20&amp;""),"⌢",""),"⌣",""),"⌵",""),"－",""),"-","")," ",""),"　","")="TP"&amp;UPPER($E35&amp;"")))*3)</f>
        <v>3</v>
      </c>
      <c r="B35" s="58"/>
      <c r="C35" s="58"/>
      <c r="D35" s="274">
        <v>5</v>
      </c>
      <c r="E35" s="166" t="s">
        <v>203</v>
      </c>
      <c r="F35" s="169" t="s">
        <v>75</v>
      </c>
      <c r="G35" s="175" t="inlineStr">
        <is>
          <t>99 －</t>
        </is>
      </c>
      <c r="H35" s="176"/>
      <c r="I35" s="77"/>
      <c r="J35" s="8"/>
      <c r="K35" s="175"/>
      <c r="L35" s="176"/>
      <c r="M35" s="77"/>
      <c r="N35" s="8"/>
      <c r="O35" s="175" t="inlineStr">
        <is>
          <t>55 ⌵</t>
        </is>
      </c>
      <c r="P35" s="176"/>
      <c r="Q35" s="77"/>
      <c r="R35" s="8"/>
      <c r="S35" s="175" t="s">
        <v>204</v>
      </c>
      <c r="T35" s="176"/>
      <c r="U35" s="77"/>
      <c r="V35" s="8"/>
      <c r="W35" s="175"/>
      <c r="X35" s="176"/>
      <c r="Y35" s="77"/>
      <c r="Z35" s="8"/>
      <c r="AA35" s="175" t="s">
        <v>204</v>
      </c>
      <c r="AB35" s="176"/>
      <c r="AC35" s="77"/>
      <c r="AD35" s="8"/>
      <c r="AE35" s="176"/>
      <c r="AF35" s="176"/>
      <c r="AG35" s="77"/>
      <c r="AH35" s="8"/>
      <c r="AI35" s="44">
        <f t="shared" si="16"/>
        <v>4</v>
      </c>
      <c r="AJ35" s="44">
        <f>SUMPRODUCT(--(SUBSTITUTE(SUBSTITUTE(SUBSTITUTE(SUBSTITUTE(SUBSTITUTE(SUBSTITUTE(SUBSTITUTE(UPPER(G35:AG35&amp;""),"⌢",""),"⌣",""),"⌵",""),"－",""),"-","")," ",""),"　","")="R"))+SUMPRODUCT(--(SUBSTITUTE(SUBSTITUTE(SUBSTITUTE(SUBSTITUTE(SUBSTITUTE(SUBSTITUTE(SUBSTITUTE(UPPER(G35:AG35&amp;""),"⌢",""),"⌣",""),"⌵",""),"－",""),"-","")," ",""),"　","")="HR"))*2</f>
        <v>0</v>
      </c>
      <c r="AK35" s="44">
        <f t="shared" si="18"/>
        <v>2</v>
      </c>
      <c r="AL35" s="44">
        <f>$A35</f>
        <v>3</v>
      </c>
      <c r="AM35" s="294"/>
      <c r="AQ35" s="74">
        <f>SUM(AQ23:AQ34)</f>
        <v>25</v>
      </c>
      <c r="AR35" s="74">
        <f t="shared" ref="AR35:AT35" si="28">SUM(AR23:AR34)</f>
        <v>7</v>
      </c>
      <c r="AS35" s="74">
        <f t="shared" si="28"/>
        <v>11</v>
      </c>
      <c r="AT35" s="74">
        <f t="shared" si="28"/>
        <v>10</v>
      </c>
    </row>
    <row r="36" spans="1:46" ht="15" customHeight="1">
      <c r="A36" s="58">
        <f>IF($E36="",0,SUMPRODUCT(--(SUBSTITUTE(SUBSTITUTE(SUBSTITUTE(SUBSTITUTE(SUBSTITUTE(SUBSTITUTE(SUBSTITUTE(UPPER($G$3:$I$20&amp;""),"⌢",""),"⌣",""),"⌵",""),"－",""),"-","")," ",""),"　","")=UPPER($E36&amp;"")))+SUMPRODUCT(--(SUBSTITUTE(SUBSTITUTE(SUBSTITUTE(SUBSTITUTE(SUBSTITUTE(SUBSTITUTE(SUBSTITUTE(UPPER($G$3:$I$20&amp;""),"⌢",""),"⌣",""),"⌵",""),"－",""),"-","")," ",""),"　","")=UPPER($E36&amp;"")&amp;"DP"))*2+SUMPRODUCT(--(SUBSTITUTE(SUBSTITUTE(SUBSTITUTE(SUBSTITUTE(SUBSTITUTE(SUBSTITUTE(SUBSTITUTE(UPPER($G$3:$I$20&amp;""),"⌢",""),"⌣",""),"⌵",""),"－",""),"-","")," ",""),"　","")="DP"&amp;UPPER($E36&amp;"")))*2+SUMPRODUCT(--(SUBSTITUTE(SUBSTITUTE(SUBSTITUTE(SUBSTITUTE(SUBSTITUTE(SUBSTITUTE(SUBSTITUTE(UPPER($G$3:$I$20&amp;""),"⌢",""),"⌣",""),"⌵",""),"－",""),"-","")," ",""),"　","")=UPPER($E36&amp;"")&amp;"TP"))*3+SUMPRODUCT(--(SUBSTITUTE(SUBSTITUTE(SUBSTITUTE(SUBSTITUTE(SUBSTITUTE(SUBSTITUTE(SUBSTITUTE(UPPER($G$3:$I$20&amp;""),"⌢",""),"⌣",""),"⌵",""),"－",""),"-","")," ",""),"　","")="TP"&amp;UPPER($E36&amp;"")))*3+SUMPRODUCT(--(SUBSTITUTE(SUBSTITUTE(SUBSTITUTE(SUBSTITUTE(SUBSTITUTE(SUBSTITUTE(SUBSTITUTE(UPPER($K$3:$M$20&amp;""),"⌢",""),"⌣",""),"⌵",""),"－",""),"-","")," ",""),"　","")=UPPER($E36&amp;"")))+SUMPRODUCT(--(SUBSTITUTE(SUBSTITUTE(SUBSTITUTE(SUBSTITUTE(SUBSTITUTE(SUBSTITUTE(SUBSTITUTE(UPPER($K$3:$M$20&amp;""),"⌢",""),"⌣",""),"⌵",""),"－",""),"-","")," ",""),"　","")=UPPER($E36&amp;"")&amp;"DP"))*2+SUMPRODUCT(--(SUBSTITUTE(SUBSTITUTE(SUBSTITUTE(SUBSTITUTE(SUBSTITUTE(SUBSTITUTE(SUBSTITUTE(UPPER($K$3:$M$20&amp;""),"⌢",""),"⌣",""),"⌵",""),"－",""),"-","")," ",""),"　","")="DP"&amp;UPPER($E36&amp;"")))*2+SUMPRODUCT(--(SUBSTITUTE(SUBSTITUTE(SUBSTITUTE(SUBSTITUTE(SUBSTITUTE(SUBSTITUTE(SUBSTITUTE(UPPER($K$3:$M$20&amp;""),"⌢",""),"⌣",""),"⌵",""),"－",""),"-","")," ",""),"　","")=UPPER($E36&amp;"")&amp;"TP"))*3+SUMPRODUCT(--(SUBSTITUTE(SUBSTITUTE(SUBSTITUTE(SUBSTITUTE(SUBSTITUTE(SUBSTITUTE(SUBSTITUTE(UPPER($K$3:$M$20&amp;""),"⌢",""),"⌣",""),"⌵",""),"－",""),"-","")," ",""),"　","")="TP"&amp;UPPER($E36&amp;"")))*3+SUMPRODUCT(--(SUBSTITUTE(SUBSTITUTE(SUBSTITUTE(SUBSTITUTE(SUBSTITUTE(SUBSTITUTE(SUBSTITUTE(UPPER($O$3:$Q$20&amp;""),"⌢",""),"⌣",""),"⌵",""),"－",""),"-","")," ",""),"　","")=UPPER($E36&amp;"")))+SUMPRODUCT(--(SUBSTITUTE(SUBSTITUTE(SUBSTITUTE(SUBSTITUTE(SUBSTITUTE(SUBSTITUTE(SUBSTITUTE(UPPER($O$3:$Q$20&amp;""),"⌢",""),"⌣",""),"⌵",""),"－",""),"-","")," ",""),"　","")=UPPER($E36&amp;"")&amp;"DP"))*2+SUMPRODUCT(--(SUBSTITUTE(SUBSTITUTE(SUBSTITUTE(SUBSTITUTE(SUBSTITUTE(SUBSTITUTE(SUBSTITUTE(UPPER($O$3:$Q$20&amp;""),"⌢",""),"⌣",""),"⌵",""),"－",""),"-","")," ",""),"　","")="DP"&amp;UPPER($E36&amp;"")))*2+SUMPRODUCT(--(SUBSTITUTE(SUBSTITUTE(SUBSTITUTE(SUBSTITUTE(SUBSTITUTE(SUBSTITUTE(SUBSTITUTE(UPPER($O$3:$Q$20&amp;""),"⌢",""),"⌣",""),"⌵",""),"－",""),"-","")," ",""),"　","")=UPPER($E36&amp;"")&amp;"TP"))*3+SUMPRODUCT(--(SUBSTITUTE(SUBSTITUTE(SUBSTITUTE(SUBSTITUTE(SUBSTITUTE(SUBSTITUTE(SUBSTITUTE(UPPER($O$3:$Q$20&amp;""),"⌢",""),"⌣",""),"⌵",""),"－",""),"-","")," ",""),"　","")="TP"&amp;UPPER($E36&amp;"")))*3+SUMPRODUCT(--(SUBSTITUTE(SUBSTITUTE(SUBSTITUTE(SUBSTITUTE(SUBSTITUTE(SUBSTITUTE(SUBSTITUTE(UPPER($S$3:$U$20&amp;""),"⌢",""),"⌣",""),"⌵",""),"－",""),"-","")," ",""),"　","")=UPPER($E36&amp;"")))+SUMPRODUCT(--(SUBSTITUTE(SUBSTITUTE(SUBSTITUTE(SUBSTITUTE(SUBSTITUTE(SUBSTITUTE(SUBSTITUTE(UPPER($S$3:$U$20&amp;""),"⌢",""),"⌣",""),"⌵",""),"－",""),"-","")," ",""),"　","")=UPPER($E36&amp;"")&amp;"DP"))*2+SUMPRODUCT(--(SUBSTITUTE(SUBSTITUTE(SUBSTITUTE(SUBSTITUTE(SUBSTITUTE(SUBSTITUTE(SUBSTITUTE(UPPER($S$3:$U$20&amp;""),"⌢",""),"⌣",""),"⌵",""),"－",""),"-","")," ",""),"　","")="DP"&amp;UPPER($E36&amp;"")))*2+SUMPRODUCT(--(SUBSTITUTE(SUBSTITUTE(SUBSTITUTE(SUBSTITUTE(SUBSTITUTE(SUBSTITUTE(SUBSTITUTE(UPPER($S$3:$U$20&amp;""),"⌢",""),"⌣",""),"⌵",""),"－",""),"-","")," ",""),"　","")=UPPER($E36&amp;"")&amp;"TP"))*3+SUMPRODUCT(--(SUBSTITUTE(SUBSTITUTE(SUBSTITUTE(SUBSTITUTE(SUBSTITUTE(SUBSTITUTE(SUBSTITUTE(UPPER($S$3:$U$20&amp;""),"⌢",""),"⌣",""),"⌵",""),"－",""),"-","")," ",""),"　","")="TP"&amp;UPPER($E36&amp;"")))*3+SUMPRODUCT(--(SUBSTITUTE(SUBSTITUTE(SUBSTITUTE(SUBSTITUTE(SUBSTITUTE(SUBSTITUTE(SUBSTITUTE(UPPER($W$3:$Y$20&amp;""),"⌢",""),"⌣",""),"⌵",""),"－",""),"-","")," ",""),"　","")=UPPER($E36&amp;"")))+SUMPRODUCT(--(SUBSTITUTE(SUBSTITUTE(SUBSTITUTE(SUBSTITUTE(SUBSTITUTE(SUBSTITUTE(SUBSTITUTE(UPPER($W$3:$Y$20&amp;""),"⌢",""),"⌣",""),"⌵",""),"－",""),"-","")," ",""),"　","")=UPPER($E36&amp;"")&amp;"DP"))*2+SUMPRODUCT(--(SUBSTITUTE(SUBSTITUTE(SUBSTITUTE(SUBSTITUTE(SUBSTITUTE(SUBSTITUTE(SUBSTITUTE(UPPER($W$3:$Y$20&amp;""),"⌢",""),"⌣",""),"⌵",""),"－",""),"-","")," ",""),"　","")="DP"&amp;UPPER($E36&amp;"")))*2+SUMPRODUCT(--(SUBSTITUTE(SUBSTITUTE(SUBSTITUTE(SUBSTITUTE(SUBSTITUTE(SUBSTITUTE(SUBSTITUTE(UPPER($W$3:$Y$20&amp;""),"⌢",""),"⌣",""),"⌵",""),"－",""),"-","")," ",""),"　","")=UPPER($E36&amp;"")&amp;"TP"))*3+SUMPRODUCT(--(SUBSTITUTE(SUBSTITUTE(SUBSTITUTE(SUBSTITUTE(SUBSTITUTE(SUBSTITUTE(SUBSTITUTE(UPPER($W$3:$Y$20&amp;""),"⌢",""),"⌣",""),"⌵",""),"－",""),"-","")," ",""),"　","")="TP"&amp;UPPER($E36&amp;"")))*3+SUMPRODUCT(--(SUBSTITUTE(SUBSTITUTE(SUBSTITUTE(SUBSTITUTE(SUBSTITUTE(SUBSTITUTE(SUBSTITUTE(UPPER($AA$3:$AC$20&amp;""),"⌢",""),"⌣",""),"⌵",""),"－",""),"-","")," ",""),"　","")=UPPER($E36&amp;"")))+SUMPRODUCT(--(SUBSTITUTE(SUBSTITUTE(SUBSTITUTE(SUBSTITUTE(SUBSTITUTE(SUBSTITUTE(SUBSTITUTE(UPPER($AA$3:$AC$20&amp;""),"⌢",""),"⌣",""),"⌵",""),"－",""),"-","")," ",""),"　","")=UPPER($E36&amp;"")&amp;"DP"))*2+SUMPRODUCT(--(SUBSTITUTE(SUBSTITUTE(SUBSTITUTE(SUBSTITUTE(SUBSTITUTE(SUBSTITUTE(SUBSTITUTE(UPPER($AA$3:$AC$20&amp;""),"⌢",""),"⌣",""),"⌵",""),"－",""),"-","")," ",""),"　","")="DP"&amp;UPPER($E36&amp;"")))*2+SUMPRODUCT(--(SUBSTITUTE(SUBSTITUTE(SUBSTITUTE(SUBSTITUTE(SUBSTITUTE(SUBSTITUTE(SUBSTITUTE(UPPER($AA$3:$AC$20&amp;""),"⌢",""),"⌣",""),"⌵",""),"－",""),"-","")," ",""),"　","")=UPPER($E36&amp;"")&amp;"TP"))*3+SUMPRODUCT(--(SUBSTITUTE(SUBSTITUTE(SUBSTITUTE(SUBSTITUTE(SUBSTITUTE(SUBSTITUTE(SUBSTITUTE(UPPER($AA$3:$AC$20&amp;""),"⌢",""),"⌣",""),"⌵",""),"－",""),"-","")," ",""),"　","")="TP"&amp;UPPER($E36&amp;"")))*3+SUMPRODUCT(--(SUBSTITUTE(SUBSTITUTE(SUBSTITUTE(SUBSTITUTE(SUBSTITUTE(SUBSTITUTE(SUBSTITUTE(UPPER($AE$3:$AG$20&amp;""),"⌢",""),"⌣",""),"⌵",""),"－",""),"-","")," ",""),"　","")=UPPER($E36&amp;"")))+SUMPRODUCT(--(SUBSTITUTE(SUBSTITUTE(SUBSTITUTE(SUBSTITUTE(SUBSTITUTE(SUBSTITUTE(SUBSTITUTE(UPPER($AE$3:$AG$20&amp;""),"⌢",""),"⌣",""),"⌵",""),"－",""),"-","")," ",""),"　","")=UPPER($E36&amp;"")&amp;"DP"))*2+SUMPRODUCT(--(SUBSTITUTE(SUBSTITUTE(SUBSTITUTE(SUBSTITUTE(SUBSTITUTE(SUBSTITUTE(SUBSTITUTE(UPPER($AE$3:$AG$20&amp;""),"⌢",""),"⌣",""),"⌵",""),"－",""),"-","")," ",""),"　","")="DP"&amp;UPPER($E36&amp;"")))*2+SUMPRODUCT(--(SUBSTITUTE(SUBSTITUTE(SUBSTITUTE(SUBSTITUTE(SUBSTITUTE(SUBSTITUTE(SUBSTITUTE(UPPER($AE$3:$AG$20&amp;""),"⌢",""),"⌣",""),"⌵",""),"－",""),"-","")," ",""),"　","")=UPPER($E36&amp;"")&amp;"TP"))*3+SUMPRODUCT(--(SUBSTITUTE(SUBSTITUTE(SUBSTITUTE(SUBSTITUTE(SUBSTITUTE(SUBSTITUTE(SUBSTITUTE(UPPER($AE$3:$AG$20&amp;""),"⌢",""),"⌣",""),"⌵",""),"－",""),"-","")," ",""),"　","")="TP"&amp;UPPER($E36&amp;"")))*3)</f>
        <v>0</v>
      </c>
      <c r="B36" s="58"/>
      <c r="C36" s="58"/>
      <c r="D36" s="275"/>
      <c r="E36" s="166"/>
      <c r="F36" s="169"/>
      <c r="G36" s="170"/>
      <c r="H36" s="171"/>
      <c r="I36" s="75"/>
      <c r="J36" s="8"/>
      <c r="K36" s="170"/>
      <c r="L36" s="171"/>
      <c r="M36" s="75"/>
      <c r="N36" s="8"/>
      <c r="O36" s="170"/>
      <c r="P36" s="171"/>
      <c r="Q36" s="75"/>
      <c r="R36" s="8"/>
      <c r="S36" s="170"/>
      <c r="T36" s="171"/>
      <c r="U36" s="75"/>
      <c r="V36" s="8"/>
      <c r="W36" s="170"/>
      <c r="X36" s="171"/>
      <c r="Y36" s="75"/>
      <c r="Z36" s="8"/>
      <c r="AA36" s="170"/>
      <c r="AB36" s="171"/>
      <c r="AC36" s="75"/>
      <c r="AD36" s="8"/>
      <c r="AE36" s="171"/>
      <c r="AF36" s="171"/>
      <c r="AG36" s="75"/>
      <c r="AH36" s="8"/>
      <c r="AI36" s="44">
        <f t="shared" si="16"/>
        <v>0</v>
      </c>
      <c r="AJ36" s="44">
        <f>SUMPRODUCT(--(SUBSTITUTE(SUBSTITUTE(SUBSTITUTE(SUBSTITUTE(SUBSTITUTE(SUBSTITUTE(SUBSTITUTE(UPPER(G36:AG36&amp;""),"⌢",""),"⌣",""),"⌵",""),"－",""),"-","")," ",""),"　","")="R"))+SUMPRODUCT(--(SUBSTITUTE(SUBSTITUTE(SUBSTITUTE(SUBSTITUTE(SUBSTITUTE(SUBSTITUTE(SUBSTITUTE(UPPER(G36:AG36&amp;""),"⌢",""),"⌣",""),"⌵",""),"－",""),"-","")," ",""),"　","")="HR"))*2</f>
        <v>0</v>
      </c>
      <c r="AK36" s="44">
        <f t="shared" si="18"/>
        <v>0</v>
      </c>
      <c r="AL36" s="44">
        <f>$A36</f>
        <v>0</v>
      </c>
      <c r="AM36" s="295"/>
    </row>
    <row r="37" spans="1:46" ht="15" customHeight="1">
      <c r="A37" s="58">
        <f>IF($E37="",0,SUMPRODUCT(--(SUBSTITUTE(SUBSTITUTE(SUBSTITUTE(SUBSTITUTE(SUBSTITUTE(SUBSTITUTE(SUBSTITUTE(UPPER($G$3:$I$20&amp;""),"⌢",""),"⌣",""),"⌵",""),"－",""),"-","")," ",""),"　","")=UPPER($E37&amp;"")))+SUMPRODUCT(--(SUBSTITUTE(SUBSTITUTE(SUBSTITUTE(SUBSTITUTE(SUBSTITUTE(SUBSTITUTE(SUBSTITUTE(UPPER($G$3:$I$20&amp;""),"⌢",""),"⌣",""),"⌵",""),"－",""),"-","")," ",""),"　","")=UPPER($E37&amp;"")&amp;"DP"))*2+SUMPRODUCT(--(SUBSTITUTE(SUBSTITUTE(SUBSTITUTE(SUBSTITUTE(SUBSTITUTE(SUBSTITUTE(SUBSTITUTE(UPPER($G$3:$I$20&amp;""),"⌢",""),"⌣",""),"⌵",""),"－",""),"-","")," ",""),"　","")="DP"&amp;UPPER($E37&amp;"")))*2+SUMPRODUCT(--(SUBSTITUTE(SUBSTITUTE(SUBSTITUTE(SUBSTITUTE(SUBSTITUTE(SUBSTITUTE(SUBSTITUTE(UPPER($G$3:$I$20&amp;""),"⌢",""),"⌣",""),"⌵",""),"－",""),"-","")," ",""),"　","")=UPPER($E37&amp;"")&amp;"TP"))*3+SUMPRODUCT(--(SUBSTITUTE(SUBSTITUTE(SUBSTITUTE(SUBSTITUTE(SUBSTITUTE(SUBSTITUTE(SUBSTITUTE(UPPER($G$3:$I$20&amp;""),"⌢",""),"⌣",""),"⌵",""),"－",""),"-","")," ",""),"　","")="TP"&amp;UPPER($E37&amp;"")))*3+SUMPRODUCT(--(SUBSTITUTE(SUBSTITUTE(SUBSTITUTE(SUBSTITUTE(SUBSTITUTE(SUBSTITUTE(SUBSTITUTE(UPPER($K$3:$M$20&amp;""),"⌢",""),"⌣",""),"⌵",""),"－",""),"-","")," ",""),"　","")=UPPER($E37&amp;"")))+SUMPRODUCT(--(SUBSTITUTE(SUBSTITUTE(SUBSTITUTE(SUBSTITUTE(SUBSTITUTE(SUBSTITUTE(SUBSTITUTE(UPPER($K$3:$M$20&amp;""),"⌢",""),"⌣",""),"⌵",""),"－",""),"-","")," ",""),"　","")=UPPER($E37&amp;"")&amp;"DP"))*2+SUMPRODUCT(--(SUBSTITUTE(SUBSTITUTE(SUBSTITUTE(SUBSTITUTE(SUBSTITUTE(SUBSTITUTE(SUBSTITUTE(UPPER($K$3:$M$20&amp;""),"⌢",""),"⌣",""),"⌵",""),"－",""),"-","")," ",""),"　","")="DP"&amp;UPPER($E37&amp;"")))*2+SUMPRODUCT(--(SUBSTITUTE(SUBSTITUTE(SUBSTITUTE(SUBSTITUTE(SUBSTITUTE(SUBSTITUTE(SUBSTITUTE(UPPER($K$3:$M$20&amp;""),"⌢",""),"⌣",""),"⌵",""),"－",""),"-","")," ",""),"　","")=UPPER($E37&amp;"")&amp;"TP"))*3+SUMPRODUCT(--(SUBSTITUTE(SUBSTITUTE(SUBSTITUTE(SUBSTITUTE(SUBSTITUTE(SUBSTITUTE(SUBSTITUTE(UPPER($K$3:$M$20&amp;""),"⌢",""),"⌣",""),"⌵",""),"－",""),"-","")," ",""),"　","")="TP"&amp;UPPER($E37&amp;"")))*3+SUMPRODUCT(--(SUBSTITUTE(SUBSTITUTE(SUBSTITUTE(SUBSTITUTE(SUBSTITUTE(SUBSTITUTE(SUBSTITUTE(UPPER($O$3:$Q$20&amp;""),"⌢",""),"⌣",""),"⌵",""),"－",""),"-","")," ",""),"　","")=UPPER($E37&amp;"")))+SUMPRODUCT(--(SUBSTITUTE(SUBSTITUTE(SUBSTITUTE(SUBSTITUTE(SUBSTITUTE(SUBSTITUTE(SUBSTITUTE(UPPER($O$3:$Q$20&amp;""),"⌢",""),"⌣",""),"⌵",""),"－",""),"-","")," ",""),"　","")=UPPER($E37&amp;"")&amp;"DP"))*2+SUMPRODUCT(--(SUBSTITUTE(SUBSTITUTE(SUBSTITUTE(SUBSTITUTE(SUBSTITUTE(SUBSTITUTE(SUBSTITUTE(UPPER($O$3:$Q$20&amp;""),"⌢",""),"⌣",""),"⌵",""),"－",""),"-","")," ",""),"　","")="DP"&amp;UPPER($E37&amp;"")))*2+SUMPRODUCT(--(SUBSTITUTE(SUBSTITUTE(SUBSTITUTE(SUBSTITUTE(SUBSTITUTE(SUBSTITUTE(SUBSTITUTE(UPPER($O$3:$Q$20&amp;""),"⌢",""),"⌣",""),"⌵",""),"－",""),"-","")," ",""),"　","")=UPPER($E37&amp;"")&amp;"TP"))*3+SUMPRODUCT(--(SUBSTITUTE(SUBSTITUTE(SUBSTITUTE(SUBSTITUTE(SUBSTITUTE(SUBSTITUTE(SUBSTITUTE(UPPER($O$3:$Q$20&amp;""),"⌢",""),"⌣",""),"⌵",""),"－",""),"-","")," ",""),"　","")="TP"&amp;UPPER($E37&amp;"")))*3+SUMPRODUCT(--(SUBSTITUTE(SUBSTITUTE(SUBSTITUTE(SUBSTITUTE(SUBSTITUTE(SUBSTITUTE(SUBSTITUTE(UPPER($S$3:$U$20&amp;""),"⌢",""),"⌣",""),"⌵",""),"－",""),"-","")," ",""),"　","")=UPPER($E37&amp;"")))+SUMPRODUCT(--(SUBSTITUTE(SUBSTITUTE(SUBSTITUTE(SUBSTITUTE(SUBSTITUTE(SUBSTITUTE(SUBSTITUTE(UPPER($S$3:$U$20&amp;""),"⌢",""),"⌣",""),"⌵",""),"－",""),"-","")," ",""),"　","")=UPPER($E37&amp;"")&amp;"DP"))*2+SUMPRODUCT(--(SUBSTITUTE(SUBSTITUTE(SUBSTITUTE(SUBSTITUTE(SUBSTITUTE(SUBSTITUTE(SUBSTITUTE(UPPER($S$3:$U$20&amp;""),"⌢",""),"⌣",""),"⌵",""),"－",""),"-","")," ",""),"　","")="DP"&amp;UPPER($E37&amp;"")))*2+SUMPRODUCT(--(SUBSTITUTE(SUBSTITUTE(SUBSTITUTE(SUBSTITUTE(SUBSTITUTE(SUBSTITUTE(SUBSTITUTE(UPPER($S$3:$U$20&amp;""),"⌢",""),"⌣",""),"⌵",""),"－",""),"-","")," ",""),"　","")=UPPER($E37&amp;"")&amp;"TP"))*3+SUMPRODUCT(--(SUBSTITUTE(SUBSTITUTE(SUBSTITUTE(SUBSTITUTE(SUBSTITUTE(SUBSTITUTE(SUBSTITUTE(UPPER($S$3:$U$20&amp;""),"⌢",""),"⌣",""),"⌵",""),"－",""),"-","")," ",""),"　","")="TP"&amp;UPPER($E37&amp;"")))*3+SUMPRODUCT(--(SUBSTITUTE(SUBSTITUTE(SUBSTITUTE(SUBSTITUTE(SUBSTITUTE(SUBSTITUTE(SUBSTITUTE(UPPER($W$3:$Y$20&amp;""),"⌢",""),"⌣",""),"⌵",""),"－",""),"-","")," ",""),"　","")=UPPER($E37&amp;"")))+SUMPRODUCT(--(SUBSTITUTE(SUBSTITUTE(SUBSTITUTE(SUBSTITUTE(SUBSTITUTE(SUBSTITUTE(SUBSTITUTE(UPPER($W$3:$Y$20&amp;""),"⌢",""),"⌣",""),"⌵",""),"－",""),"-","")," ",""),"　","")=UPPER($E37&amp;"")&amp;"DP"))*2+SUMPRODUCT(--(SUBSTITUTE(SUBSTITUTE(SUBSTITUTE(SUBSTITUTE(SUBSTITUTE(SUBSTITUTE(SUBSTITUTE(UPPER($W$3:$Y$20&amp;""),"⌢",""),"⌣",""),"⌵",""),"－",""),"-","")," ",""),"　","")="DP"&amp;UPPER($E37&amp;"")))*2+SUMPRODUCT(--(SUBSTITUTE(SUBSTITUTE(SUBSTITUTE(SUBSTITUTE(SUBSTITUTE(SUBSTITUTE(SUBSTITUTE(UPPER($W$3:$Y$20&amp;""),"⌢",""),"⌣",""),"⌵",""),"－",""),"-","")," ",""),"　","")=UPPER($E37&amp;"")&amp;"TP"))*3+SUMPRODUCT(--(SUBSTITUTE(SUBSTITUTE(SUBSTITUTE(SUBSTITUTE(SUBSTITUTE(SUBSTITUTE(SUBSTITUTE(UPPER($W$3:$Y$20&amp;""),"⌢",""),"⌣",""),"⌵",""),"－",""),"-","")," ",""),"　","")="TP"&amp;UPPER($E37&amp;"")))*3+SUMPRODUCT(--(SUBSTITUTE(SUBSTITUTE(SUBSTITUTE(SUBSTITUTE(SUBSTITUTE(SUBSTITUTE(SUBSTITUTE(UPPER($AA$3:$AC$20&amp;""),"⌢",""),"⌣",""),"⌵",""),"－",""),"-","")," ",""),"　","")=UPPER($E37&amp;"")))+SUMPRODUCT(--(SUBSTITUTE(SUBSTITUTE(SUBSTITUTE(SUBSTITUTE(SUBSTITUTE(SUBSTITUTE(SUBSTITUTE(UPPER($AA$3:$AC$20&amp;""),"⌢",""),"⌣",""),"⌵",""),"－",""),"-","")," ",""),"　","")=UPPER($E37&amp;"")&amp;"DP"))*2+SUMPRODUCT(--(SUBSTITUTE(SUBSTITUTE(SUBSTITUTE(SUBSTITUTE(SUBSTITUTE(SUBSTITUTE(SUBSTITUTE(UPPER($AA$3:$AC$20&amp;""),"⌢",""),"⌣",""),"⌵",""),"－",""),"-","")," ",""),"　","")="DP"&amp;UPPER($E37&amp;"")))*2+SUMPRODUCT(--(SUBSTITUTE(SUBSTITUTE(SUBSTITUTE(SUBSTITUTE(SUBSTITUTE(SUBSTITUTE(SUBSTITUTE(UPPER($AA$3:$AC$20&amp;""),"⌢",""),"⌣",""),"⌵",""),"－",""),"-","")," ",""),"　","")=UPPER($E37&amp;"")&amp;"TP"))*3+SUMPRODUCT(--(SUBSTITUTE(SUBSTITUTE(SUBSTITUTE(SUBSTITUTE(SUBSTITUTE(SUBSTITUTE(SUBSTITUTE(UPPER($AA$3:$AC$20&amp;""),"⌢",""),"⌣",""),"⌵",""),"－",""),"-","")," ",""),"　","")="TP"&amp;UPPER($E37&amp;"")))*3+SUMPRODUCT(--(SUBSTITUTE(SUBSTITUTE(SUBSTITUTE(SUBSTITUTE(SUBSTITUTE(SUBSTITUTE(SUBSTITUTE(UPPER($AE$3:$AG$20&amp;""),"⌢",""),"⌣",""),"⌵",""),"－",""),"-","")," ",""),"　","")=UPPER($E37&amp;"")))+SUMPRODUCT(--(SUBSTITUTE(SUBSTITUTE(SUBSTITUTE(SUBSTITUTE(SUBSTITUTE(SUBSTITUTE(SUBSTITUTE(UPPER($AE$3:$AG$20&amp;""),"⌢",""),"⌣",""),"⌵",""),"－",""),"-","")," ",""),"　","")=UPPER($E37&amp;"")&amp;"DP"))*2+SUMPRODUCT(--(SUBSTITUTE(SUBSTITUTE(SUBSTITUTE(SUBSTITUTE(SUBSTITUTE(SUBSTITUTE(SUBSTITUTE(UPPER($AE$3:$AG$20&amp;""),"⌢",""),"⌣",""),"⌵",""),"－",""),"-","")," ",""),"　","")="DP"&amp;UPPER($E37&amp;"")))*2+SUMPRODUCT(--(SUBSTITUTE(SUBSTITUTE(SUBSTITUTE(SUBSTITUTE(SUBSTITUTE(SUBSTITUTE(SUBSTITUTE(UPPER($AE$3:$AG$20&amp;""),"⌢",""),"⌣",""),"⌵",""),"－",""),"-","")," ",""),"　","")=UPPER($E37&amp;"")&amp;"TP"))*3+SUMPRODUCT(--(SUBSTITUTE(SUBSTITUTE(SUBSTITUTE(SUBSTITUTE(SUBSTITUTE(SUBSTITUTE(SUBSTITUTE(UPPER($AE$3:$AG$20&amp;""),"⌢",""),"⌣",""),"⌵",""),"－",""),"-","")," ",""),"　","")="TP"&amp;UPPER($E37&amp;"")))*3)</f>
        <v>0</v>
      </c>
      <c r="B37" s="58"/>
      <c r="C37" s="58"/>
      <c r="D37" s="276"/>
      <c r="E37" s="166"/>
      <c r="F37" s="169"/>
      <c r="G37" s="172"/>
      <c r="H37" s="173"/>
      <c r="I37" s="76"/>
      <c r="J37" s="8"/>
      <c r="K37" s="172"/>
      <c r="L37" s="173"/>
      <c r="M37" s="76"/>
      <c r="N37" s="8"/>
      <c r="O37" s="172"/>
      <c r="P37" s="173"/>
      <c r="Q37" s="76"/>
      <c r="R37" s="8"/>
      <c r="S37" s="172"/>
      <c r="T37" s="173"/>
      <c r="U37" s="76"/>
      <c r="V37" s="8"/>
      <c r="W37" s="172"/>
      <c r="X37" s="173"/>
      <c r="Y37" s="76"/>
      <c r="Z37" s="8"/>
      <c r="AA37" s="172"/>
      <c r="AB37" s="173"/>
      <c r="AC37" s="76"/>
      <c r="AD37" s="8"/>
      <c r="AE37" s="173"/>
      <c r="AF37" s="173"/>
      <c r="AG37" s="76"/>
      <c r="AH37" s="8"/>
      <c r="AI37" s="44">
        <f t="shared" si="16"/>
        <v>0</v>
      </c>
      <c r="AJ37" s="44">
        <f>SUMPRODUCT(--(SUBSTITUTE(SUBSTITUTE(SUBSTITUTE(SUBSTITUTE(SUBSTITUTE(SUBSTITUTE(SUBSTITUTE(UPPER(G37:AG37&amp;""),"⌢",""),"⌣",""),"⌵",""),"－",""),"-","")," ",""),"　","")="R"))+SUMPRODUCT(--(SUBSTITUTE(SUBSTITUTE(SUBSTITUTE(SUBSTITUTE(SUBSTITUTE(SUBSTITUTE(SUBSTITUTE(UPPER(G37:AG37&amp;""),"⌢",""),"⌣",""),"⌵",""),"－",""),"-","")," ",""),"　","")="HR"))*2</f>
        <v>0</v>
      </c>
      <c r="AK37" s="44">
        <f t="shared" si="18"/>
        <v>0</v>
      </c>
      <c r="AL37" s="44">
        <f>$A37</f>
        <v>0</v>
      </c>
      <c r="AM37" s="295"/>
    </row>
    <row r="38" spans="1:46" ht="15" customHeight="1">
      <c r="A38" s="58">
        <f>IF($E38="",0,SUMPRODUCT(--(SUBSTITUTE(SUBSTITUTE(SUBSTITUTE(SUBSTITUTE(SUBSTITUTE(SUBSTITUTE(SUBSTITUTE(UPPER($G$3:$I$20&amp;""),"⌢",""),"⌣",""),"⌵",""),"－",""),"-","")," ",""),"　","")=UPPER($E38&amp;"")))+SUMPRODUCT(--(SUBSTITUTE(SUBSTITUTE(SUBSTITUTE(SUBSTITUTE(SUBSTITUTE(SUBSTITUTE(SUBSTITUTE(UPPER($G$3:$I$20&amp;""),"⌢",""),"⌣",""),"⌵",""),"－",""),"-","")," ",""),"　","")=UPPER($E38&amp;"")&amp;"DP"))*2+SUMPRODUCT(--(SUBSTITUTE(SUBSTITUTE(SUBSTITUTE(SUBSTITUTE(SUBSTITUTE(SUBSTITUTE(SUBSTITUTE(UPPER($G$3:$I$20&amp;""),"⌢",""),"⌣",""),"⌵",""),"－",""),"-","")," ",""),"　","")="DP"&amp;UPPER($E38&amp;"")))*2+SUMPRODUCT(--(SUBSTITUTE(SUBSTITUTE(SUBSTITUTE(SUBSTITUTE(SUBSTITUTE(SUBSTITUTE(SUBSTITUTE(UPPER($G$3:$I$20&amp;""),"⌢",""),"⌣",""),"⌵",""),"－",""),"-","")," ",""),"　","")=UPPER($E38&amp;"")&amp;"TP"))*3+SUMPRODUCT(--(SUBSTITUTE(SUBSTITUTE(SUBSTITUTE(SUBSTITUTE(SUBSTITUTE(SUBSTITUTE(SUBSTITUTE(UPPER($G$3:$I$20&amp;""),"⌢",""),"⌣",""),"⌵",""),"－",""),"-","")," ",""),"　","")="TP"&amp;UPPER($E38&amp;"")))*3+SUMPRODUCT(--(SUBSTITUTE(SUBSTITUTE(SUBSTITUTE(SUBSTITUTE(SUBSTITUTE(SUBSTITUTE(SUBSTITUTE(UPPER($K$3:$M$20&amp;""),"⌢",""),"⌣",""),"⌵",""),"－",""),"-","")," ",""),"　","")=UPPER($E38&amp;"")))+SUMPRODUCT(--(SUBSTITUTE(SUBSTITUTE(SUBSTITUTE(SUBSTITUTE(SUBSTITUTE(SUBSTITUTE(SUBSTITUTE(UPPER($K$3:$M$20&amp;""),"⌢",""),"⌣",""),"⌵",""),"－",""),"-","")," ",""),"　","")=UPPER($E38&amp;"")&amp;"DP"))*2+SUMPRODUCT(--(SUBSTITUTE(SUBSTITUTE(SUBSTITUTE(SUBSTITUTE(SUBSTITUTE(SUBSTITUTE(SUBSTITUTE(UPPER($K$3:$M$20&amp;""),"⌢",""),"⌣",""),"⌵",""),"－",""),"-","")," ",""),"　","")="DP"&amp;UPPER($E38&amp;"")))*2+SUMPRODUCT(--(SUBSTITUTE(SUBSTITUTE(SUBSTITUTE(SUBSTITUTE(SUBSTITUTE(SUBSTITUTE(SUBSTITUTE(UPPER($K$3:$M$20&amp;""),"⌢",""),"⌣",""),"⌵",""),"－",""),"-","")," ",""),"　","")=UPPER($E38&amp;"")&amp;"TP"))*3+SUMPRODUCT(--(SUBSTITUTE(SUBSTITUTE(SUBSTITUTE(SUBSTITUTE(SUBSTITUTE(SUBSTITUTE(SUBSTITUTE(UPPER($K$3:$M$20&amp;""),"⌢",""),"⌣",""),"⌵",""),"－",""),"-","")," ",""),"　","")="TP"&amp;UPPER($E38&amp;"")))*3+SUMPRODUCT(--(SUBSTITUTE(SUBSTITUTE(SUBSTITUTE(SUBSTITUTE(SUBSTITUTE(SUBSTITUTE(SUBSTITUTE(UPPER($O$3:$Q$20&amp;""),"⌢",""),"⌣",""),"⌵",""),"－",""),"-","")," ",""),"　","")=UPPER($E38&amp;"")))+SUMPRODUCT(--(SUBSTITUTE(SUBSTITUTE(SUBSTITUTE(SUBSTITUTE(SUBSTITUTE(SUBSTITUTE(SUBSTITUTE(UPPER($O$3:$Q$20&amp;""),"⌢",""),"⌣",""),"⌵",""),"－",""),"-","")," ",""),"　","")=UPPER($E38&amp;"")&amp;"DP"))*2+SUMPRODUCT(--(SUBSTITUTE(SUBSTITUTE(SUBSTITUTE(SUBSTITUTE(SUBSTITUTE(SUBSTITUTE(SUBSTITUTE(UPPER($O$3:$Q$20&amp;""),"⌢",""),"⌣",""),"⌵",""),"－",""),"-","")," ",""),"　","")="DP"&amp;UPPER($E38&amp;"")))*2+SUMPRODUCT(--(SUBSTITUTE(SUBSTITUTE(SUBSTITUTE(SUBSTITUTE(SUBSTITUTE(SUBSTITUTE(SUBSTITUTE(UPPER($O$3:$Q$20&amp;""),"⌢",""),"⌣",""),"⌵",""),"－",""),"-","")," ",""),"　","")=UPPER($E38&amp;"")&amp;"TP"))*3+SUMPRODUCT(--(SUBSTITUTE(SUBSTITUTE(SUBSTITUTE(SUBSTITUTE(SUBSTITUTE(SUBSTITUTE(SUBSTITUTE(UPPER($O$3:$Q$20&amp;""),"⌢",""),"⌣",""),"⌵",""),"－",""),"-","")," ",""),"　","")="TP"&amp;UPPER($E38&amp;"")))*3+SUMPRODUCT(--(SUBSTITUTE(SUBSTITUTE(SUBSTITUTE(SUBSTITUTE(SUBSTITUTE(SUBSTITUTE(SUBSTITUTE(UPPER($S$3:$U$20&amp;""),"⌢",""),"⌣",""),"⌵",""),"－",""),"-","")," ",""),"　","")=UPPER($E38&amp;"")))+SUMPRODUCT(--(SUBSTITUTE(SUBSTITUTE(SUBSTITUTE(SUBSTITUTE(SUBSTITUTE(SUBSTITUTE(SUBSTITUTE(UPPER($S$3:$U$20&amp;""),"⌢",""),"⌣",""),"⌵",""),"－",""),"-","")," ",""),"　","")=UPPER($E38&amp;"")&amp;"DP"))*2+SUMPRODUCT(--(SUBSTITUTE(SUBSTITUTE(SUBSTITUTE(SUBSTITUTE(SUBSTITUTE(SUBSTITUTE(SUBSTITUTE(UPPER($S$3:$U$20&amp;""),"⌢",""),"⌣",""),"⌵",""),"－",""),"-","")," ",""),"　","")="DP"&amp;UPPER($E38&amp;"")))*2+SUMPRODUCT(--(SUBSTITUTE(SUBSTITUTE(SUBSTITUTE(SUBSTITUTE(SUBSTITUTE(SUBSTITUTE(SUBSTITUTE(UPPER($S$3:$U$20&amp;""),"⌢",""),"⌣",""),"⌵",""),"－",""),"-","")," ",""),"　","")=UPPER($E38&amp;"")&amp;"TP"))*3+SUMPRODUCT(--(SUBSTITUTE(SUBSTITUTE(SUBSTITUTE(SUBSTITUTE(SUBSTITUTE(SUBSTITUTE(SUBSTITUTE(UPPER($S$3:$U$20&amp;""),"⌢",""),"⌣",""),"⌵",""),"－",""),"-","")," ",""),"　","")="TP"&amp;UPPER($E38&amp;"")))*3+SUMPRODUCT(--(SUBSTITUTE(SUBSTITUTE(SUBSTITUTE(SUBSTITUTE(SUBSTITUTE(SUBSTITUTE(SUBSTITUTE(UPPER($W$3:$Y$20&amp;""),"⌢",""),"⌣",""),"⌵",""),"－",""),"-","")," ",""),"　","")=UPPER($E38&amp;"")))+SUMPRODUCT(--(SUBSTITUTE(SUBSTITUTE(SUBSTITUTE(SUBSTITUTE(SUBSTITUTE(SUBSTITUTE(SUBSTITUTE(UPPER($W$3:$Y$20&amp;""),"⌢",""),"⌣",""),"⌵",""),"－",""),"-","")," ",""),"　","")=UPPER($E38&amp;"")&amp;"DP"))*2+SUMPRODUCT(--(SUBSTITUTE(SUBSTITUTE(SUBSTITUTE(SUBSTITUTE(SUBSTITUTE(SUBSTITUTE(SUBSTITUTE(UPPER($W$3:$Y$20&amp;""),"⌢",""),"⌣",""),"⌵",""),"－",""),"-","")," ",""),"　","")="DP"&amp;UPPER($E38&amp;"")))*2+SUMPRODUCT(--(SUBSTITUTE(SUBSTITUTE(SUBSTITUTE(SUBSTITUTE(SUBSTITUTE(SUBSTITUTE(SUBSTITUTE(UPPER($W$3:$Y$20&amp;""),"⌢",""),"⌣",""),"⌵",""),"－",""),"-","")," ",""),"　","")=UPPER($E38&amp;"")&amp;"TP"))*3+SUMPRODUCT(--(SUBSTITUTE(SUBSTITUTE(SUBSTITUTE(SUBSTITUTE(SUBSTITUTE(SUBSTITUTE(SUBSTITUTE(UPPER($W$3:$Y$20&amp;""),"⌢",""),"⌣",""),"⌵",""),"－",""),"-","")," ",""),"　","")="TP"&amp;UPPER($E38&amp;"")))*3+SUMPRODUCT(--(SUBSTITUTE(SUBSTITUTE(SUBSTITUTE(SUBSTITUTE(SUBSTITUTE(SUBSTITUTE(SUBSTITUTE(UPPER($AA$3:$AC$20&amp;""),"⌢",""),"⌣",""),"⌵",""),"－",""),"-","")," ",""),"　","")=UPPER($E38&amp;"")))+SUMPRODUCT(--(SUBSTITUTE(SUBSTITUTE(SUBSTITUTE(SUBSTITUTE(SUBSTITUTE(SUBSTITUTE(SUBSTITUTE(UPPER($AA$3:$AC$20&amp;""),"⌢",""),"⌣",""),"⌵",""),"－",""),"-","")," ",""),"　","")=UPPER($E38&amp;"")&amp;"DP"))*2+SUMPRODUCT(--(SUBSTITUTE(SUBSTITUTE(SUBSTITUTE(SUBSTITUTE(SUBSTITUTE(SUBSTITUTE(SUBSTITUTE(UPPER($AA$3:$AC$20&amp;""),"⌢",""),"⌣",""),"⌵",""),"－",""),"-","")," ",""),"　","")="DP"&amp;UPPER($E38&amp;"")))*2+SUMPRODUCT(--(SUBSTITUTE(SUBSTITUTE(SUBSTITUTE(SUBSTITUTE(SUBSTITUTE(SUBSTITUTE(SUBSTITUTE(UPPER($AA$3:$AC$20&amp;""),"⌢",""),"⌣",""),"⌵",""),"－",""),"-","")," ",""),"　","")=UPPER($E38&amp;"")&amp;"TP"))*3+SUMPRODUCT(--(SUBSTITUTE(SUBSTITUTE(SUBSTITUTE(SUBSTITUTE(SUBSTITUTE(SUBSTITUTE(SUBSTITUTE(UPPER($AA$3:$AC$20&amp;""),"⌢",""),"⌣",""),"⌵",""),"－",""),"-","")," ",""),"　","")="TP"&amp;UPPER($E38&amp;"")))*3+SUMPRODUCT(--(SUBSTITUTE(SUBSTITUTE(SUBSTITUTE(SUBSTITUTE(SUBSTITUTE(SUBSTITUTE(SUBSTITUTE(UPPER($AE$3:$AG$20&amp;""),"⌢",""),"⌣",""),"⌵",""),"－",""),"-","")," ",""),"　","")=UPPER($E38&amp;"")))+SUMPRODUCT(--(SUBSTITUTE(SUBSTITUTE(SUBSTITUTE(SUBSTITUTE(SUBSTITUTE(SUBSTITUTE(SUBSTITUTE(UPPER($AE$3:$AG$20&amp;""),"⌢",""),"⌣",""),"⌵",""),"－",""),"-","")," ",""),"　","")=UPPER($E38&amp;"")&amp;"DP"))*2+SUMPRODUCT(--(SUBSTITUTE(SUBSTITUTE(SUBSTITUTE(SUBSTITUTE(SUBSTITUTE(SUBSTITUTE(SUBSTITUTE(UPPER($AE$3:$AG$20&amp;""),"⌢",""),"⌣",""),"⌵",""),"－",""),"-","")," ",""),"　","")="DP"&amp;UPPER($E38&amp;"")))*2+SUMPRODUCT(--(SUBSTITUTE(SUBSTITUTE(SUBSTITUTE(SUBSTITUTE(SUBSTITUTE(SUBSTITUTE(SUBSTITUTE(UPPER($AE$3:$AG$20&amp;""),"⌢",""),"⌣",""),"⌵",""),"－",""),"-","")," ",""),"　","")=UPPER($E38&amp;"")&amp;"TP"))*3+SUMPRODUCT(--(SUBSTITUTE(SUBSTITUTE(SUBSTITUTE(SUBSTITUTE(SUBSTITUTE(SUBSTITUTE(SUBSTITUTE(UPPER($AE$3:$AG$20&amp;""),"⌢",""),"⌣",""),"⌵",""),"－",""),"-","")," ",""),"　","")="TP"&amp;UPPER($E38&amp;"")))*3)</f>
        <v>2</v>
      </c>
      <c r="B38" s="58"/>
      <c r="C38" s="58"/>
      <c r="D38" s="274">
        <v>6</v>
      </c>
      <c r="E38" s="166" t="s">
        <v>213</v>
      </c>
      <c r="F38" s="169" t="s">
        <v>76</v>
      </c>
      <c r="G38" s="175"/>
      <c r="H38" s="176"/>
      <c r="I38" s="77"/>
      <c r="J38" s="8"/>
      <c r="K38" s="175" t="s">
        <v>204</v>
      </c>
      <c r="L38" s="176"/>
      <c r="M38" s="77"/>
      <c r="N38" s="8"/>
      <c r="O38" s="175" t="s">
        <v>204</v>
      </c>
      <c r="P38" s="176"/>
      <c r="Q38" s="77"/>
      <c r="R38" s="8"/>
      <c r="S38" s="175" t="s">
        <v>204</v>
      </c>
      <c r="T38" s="176"/>
      <c r="U38" s="77"/>
      <c r="V38" s="8"/>
      <c r="W38" s="175"/>
      <c r="X38" s="176"/>
      <c r="Y38" s="77"/>
      <c r="Z38" s="8"/>
      <c r="AA38" s="175" t="s">
        <v>204</v>
      </c>
      <c r="AB38" s="176"/>
      <c r="AC38" s="77"/>
      <c r="AD38" s="8"/>
      <c r="AE38" s="176"/>
      <c r="AF38" s="176"/>
      <c r="AG38" s="77"/>
      <c r="AH38" s="8"/>
      <c r="AI38" s="44">
        <f t="shared" si="16"/>
        <v>4</v>
      </c>
      <c r="AJ38" s="44">
        <f>SUMPRODUCT(--(SUBSTITUTE(SUBSTITUTE(SUBSTITUTE(SUBSTITUTE(SUBSTITUTE(SUBSTITUTE(SUBSTITUTE(UPPER(G38:AG38&amp;""),"⌢",""),"⌣",""),"⌵",""),"－",""),"-","")," ",""),"　","")="R"))+SUMPRODUCT(--(SUBSTITUTE(SUBSTITUTE(SUBSTITUTE(SUBSTITUTE(SUBSTITUTE(SUBSTITUTE(SUBSTITUTE(UPPER(G38:AG38&amp;""),"⌢",""),"⌣",""),"⌵",""),"－",""),"-","")," ",""),"　","")="HR"))*2</f>
        <v>0</v>
      </c>
      <c r="AK38" s="44">
        <f t="shared" si="18"/>
        <v>4</v>
      </c>
      <c r="AL38" s="44">
        <f>$A38</f>
        <v>2</v>
      </c>
      <c r="AM38" s="295"/>
    </row>
    <row r="39" spans="1:46" ht="15" customHeight="1">
      <c r="A39" s="58">
        <f>IF($E39="",0,SUMPRODUCT(--(SUBSTITUTE(SUBSTITUTE(SUBSTITUTE(SUBSTITUTE(SUBSTITUTE(SUBSTITUTE(SUBSTITUTE(UPPER($G$3:$I$20&amp;""),"⌢",""),"⌣",""),"⌵",""),"－",""),"-","")," ",""),"　","")=UPPER($E39&amp;"")))+SUMPRODUCT(--(SUBSTITUTE(SUBSTITUTE(SUBSTITUTE(SUBSTITUTE(SUBSTITUTE(SUBSTITUTE(SUBSTITUTE(UPPER($G$3:$I$20&amp;""),"⌢",""),"⌣",""),"⌵",""),"－",""),"-","")," ",""),"　","")=UPPER($E39&amp;"")&amp;"DP"))*2+SUMPRODUCT(--(SUBSTITUTE(SUBSTITUTE(SUBSTITUTE(SUBSTITUTE(SUBSTITUTE(SUBSTITUTE(SUBSTITUTE(UPPER($G$3:$I$20&amp;""),"⌢",""),"⌣",""),"⌵",""),"－",""),"-","")," ",""),"　","")="DP"&amp;UPPER($E39&amp;"")))*2+SUMPRODUCT(--(SUBSTITUTE(SUBSTITUTE(SUBSTITUTE(SUBSTITUTE(SUBSTITUTE(SUBSTITUTE(SUBSTITUTE(UPPER($G$3:$I$20&amp;""),"⌢",""),"⌣",""),"⌵",""),"－",""),"-","")," ",""),"　","")=UPPER($E39&amp;"")&amp;"TP"))*3+SUMPRODUCT(--(SUBSTITUTE(SUBSTITUTE(SUBSTITUTE(SUBSTITUTE(SUBSTITUTE(SUBSTITUTE(SUBSTITUTE(UPPER($G$3:$I$20&amp;""),"⌢",""),"⌣",""),"⌵",""),"－",""),"-","")," ",""),"　","")="TP"&amp;UPPER($E39&amp;"")))*3+SUMPRODUCT(--(SUBSTITUTE(SUBSTITUTE(SUBSTITUTE(SUBSTITUTE(SUBSTITUTE(SUBSTITUTE(SUBSTITUTE(UPPER($K$3:$M$20&amp;""),"⌢",""),"⌣",""),"⌵",""),"－",""),"-","")," ",""),"　","")=UPPER($E39&amp;"")))+SUMPRODUCT(--(SUBSTITUTE(SUBSTITUTE(SUBSTITUTE(SUBSTITUTE(SUBSTITUTE(SUBSTITUTE(SUBSTITUTE(UPPER($K$3:$M$20&amp;""),"⌢",""),"⌣",""),"⌵",""),"－",""),"-","")," ",""),"　","")=UPPER($E39&amp;"")&amp;"DP"))*2+SUMPRODUCT(--(SUBSTITUTE(SUBSTITUTE(SUBSTITUTE(SUBSTITUTE(SUBSTITUTE(SUBSTITUTE(SUBSTITUTE(UPPER($K$3:$M$20&amp;""),"⌢",""),"⌣",""),"⌵",""),"－",""),"-","")," ",""),"　","")="DP"&amp;UPPER($E39&amp;"")))*2+SUMPRODUCT(--(SUBSTITUTE(SUBSTITUTE(SUBSTITUTE(SUBSTITUTE(SUBSTITUTE(SUBSTITUTE(SUBSTITUTE(UPPER($K$3:$M$20&amp;""),"⌢",""),"⌣",""),"⌵",""),"－",""),"-","")," ",""),"　","")=UPPER($E39&amp;"")&amp;"TP"))*3+SUMPRODUCT(--(SUBSTITUTE(SUBSTITUTE(SUBSTITUTE(SUBSTITUTE(SUBSTITUTE(SUBSTITUTE(SUBSTITUTE(UPPER($K$3:$M$20&amp;""),"⌢",""),"⌣",""),"⌵",""),"－",""),"-","")," ",""),"　","")="TP"&amp;UPPER($E39&amp;"")))*3+SUMPRODUCT(--(SUBSTITUTE(SUBSTITUTE(SUBSTITUTE(SUBSTITUTE(SUBSTITUTE(SUBSTITUTE(SUBSTITUTE(UPPER($O$3:$Q$20&amp;""),"⌢",""),"⌣",""),"⌵",""),"－",""),"-","")," ",""),"　","")=UPPER($E39&amp;"")))+SUMPRODUCT(--(SUBSTITUTE(SUBSTITUTE(SUBSTITUTE(SUBSTITUTE(SUBSTITUTE(SUBSTITUTE(SUBSTITUTE(UPPER($O$3:$Q$20&amp;""),"⌢",""),"⌣",""),"⌵",""),"－",""),"-","")," ",""),"　","")=UPPER($E39&amp;"")&amp;"DP"))*2+SUMPRODUCT(--(SUBSTITUTE(SUBSTITUTE(SUBSTITUTE(SUBSTITUTE(SUBSTITUTE(SUBSTITUTE(SUBSTITUTE(UPPER($O$3:$Q$20&amp;""),"⌢",""),"⌣",""),"⌵",""),"－",""),"-","")," ",""),"　","")="DP"&amp;UPPER($E39&amp;"")))*2+SUMPRODUCT(--(SUBSTITUTE(SUBSTITUTE(SUBSTITUTE(SUBSTITUTE(SUBSTITUTE(SUBSTITUTE(SUBSTITUTE(UPPER($O$3:$Q$20&amp;""),"⌢",""),"⌣",""),"⌵",""),"－",""),"-","")," ",""),"　","")=UPPER($E39&amp;"")&amp;"TP"))*3+SUMPRODUCT(--(SUBSTITUTE(SUBSTITUTE(SUBSTITUTE(SUBSTITUTE(SUBSTITUTE(SUBSTITUTE(SUBSTITUTE(UPPER($O$3:$Q$20&amp;""),"⌢",""),"⌣",""),"⌵",""),"－",""),"-","")," ",""),"　","")="TP"&amp;UPPER($E39&amp;"")))*3+SUMPRODUCT(--(SUBSTITUTE(SUBSTITUTE(SUBSTITUTE(SUBSTITUTE(SUBSTITUTE(SUBSTITUTE(SUBSTITUTE(UPPER($S$3:$U$20&amp;""),"⌢",""),"⌣",""),"⌵",""),"－",""),"-","")," ",""),"　","")=UPPER($E39&amp;"")))+SUMPRODUCT(--(SUBSTITUTE(SUBSTITUTE(SUBSTITUTE(SUBSTITUTE(SUBSTITUTE(SUBSTITUTE(SUBSTITUTE(UPPER($S$3:$U$20&amp;""),"⌢",""),"⌣",""),"⌵",""),"－",""),"-","")," ",""),"　","")=UPPER($E39&amp;"")&amp;"DP"))*2+SUMPRODUCT(--(SUBSTITUTE(SUBSTITUTE(SUBSTITUTE(SUBSTITUTE(SUBSTITUTE(SUBSTITUTE(SUBSTITUTE(UPPER($S$3:$U$20&amp;""),"⌢",""),"⌣",""),"⌵",""),"－",""),"-","")," ",""),"　","")="DP"&amp;UPPER($E39&amp;"")))*2+SUMPRODUCT(--(SUBSTITUTE(SUBSTITUTE(SUBSTITUTE(SUBSTITUTE(SUBSTITUTE(SUBSTITUTE(SUBSTITUTE(UPPER($S$3:$U$20&amp;""),"⌢",""),"⌣",""),"⌵",""),"－",""),"-","")," ",""),"　","")=UPPER($E39&amp;"")&amp;"TP"))*3+SUMPRODUCT(--(SUBSTITUTE(SUBSTITUTE(SUBSTITUTE(SUBSTITUTE(SUBSTITUTE(SUBSTITUTE(SUBSTITUTE(UPPER($S$3:$U$20&amp;""),"⌢",""),"⌣",""),"⌵",""),"－",""),"-","")," ",""),"　","")="TP"&amp;UPPER($E39&amp;"")))*3+SUMPRODUCT(--(SUBSTITUTE(SUBSTITUTE(SUBSTITUTE(SUBSTITUTE(SUBSTITUTE(SUBSTITUTE(SUBSTITUTE(UPPER($W$3:$Y$20&amp;""),"⌢",""),"⌣",""),"⌵",""),"－",""),"-","")," ",""),"　","")=UPPER($E39&amp;"")))+SUMPRODUCT(--(SUBSTITUTE(SUBSTITUTE(SUBSTITUTE(SUBSTITUTE(SUBSTITUTE(SUBSTITUTE(SUBSTITUTE(UPPER($W$3:$Y$20&amp;""),"⌢",""),"⌣",""),"⌵",""),"－",""),"-","")," ",""),"　","")=UPPER($E39&amp;"")&amp;"DP"))*2+SUMPRODUCT(--(SUBSTITUTE(SUBSTITUTE(SUBSTITUTE(SUBSTITUTE(SUBSTITUTE(SUBSTITUTE(SUBSTITUTE(UPPER($W$3:$Y$20&amp;""),"⌢",""),"⌣",""),"⌵",""),"－",""),"-","")," ",""),"　","")="DP"&amp;UPPER($E39&amp;"")))*2+SUMPRODUCT(--(SUBSTITUTE(SUBSTITUTE(SUBSTITUTE(SUBSTITUTE(SUBSTITUTE(SUBSTITUTE(SUBSTITUTE(UPPER($W$3:$Y$20&amp;""),"⌢",""),"⌣",""),"⌵",""),"－",""),"-","")," ",""),"　","")=UPPER($E39&amp;"")&amp;"TP"))*3+SUMPRODUCT(--(SUBSTITUTE(SUBSTITUTE(SUBSTITUTE(SUBSTITUTE(SUBSTITUTE(SUBSTITUTE(SUBSTITUTE(UPPER($W$3:$Y$20&amp;""),"⌢",""),"⌣",""),"⌵",""),"－",""),"-","")," ",""),"　","")="TP"&amp;UPPER($E39&amp;"")))*3+SUMPRODUCT(--(SUBSTITUTE(SUBSTITUTE(SUBSTITUTE(SUBSTITUTE(SUBSTITUTE(SUBSTITUTE(SUBSTITUTE(UPPER($AA$3:$AC$20&amp;""),"⌢",""),"⌣",""),"⌵",""),"－",""),"-","")," ",""),"　","")=UPPER($E39&amp;"")))+SUMPRODUCT(--(SUBSTITUTE(SUBSTITUTE(SUBSTITUTE(SUBSTITUTE(SUBSTITUTE(SUBSTITUTE(SUBSTITUTE(UPPER($AA$3:$AC$20&amp;""),"⌢",""),"⌣",""),"⌵",""),"－",""),"-","")," ",""),"　","")=UPPER($E39&amp;"")&amp;"DP"))*2+SUMPRODUCT(--(SUBSTITUTE(SUBSTITUTE(SUBSTITUTE(SUBSTITUTE(SUBSTITUTE(SUBSTITUTE(SUBSTITUTE(UPPER($AA$3:$AC$20&amp;""),"⌢",""),"⌣",""),"⌵",""),"－",""),"-","")," ",""),"　","")="DP"&amp;UPPER($E39&amp;"")))*2+SUMPRODUCT(--(SUBSTITUTE(SUBSTITUTE(SUBSTITUTE(SUBSTITUTE(SUBSTITUTE(SUBSTITUTE(SUBSTITUTE(UPPER($AA$3:$AC$20&amp;""),"⌢",""),"⌣",""),"⌵",""),"－",""),"-","")," ",""),"　","")=UPPER($E39&amp;"")&amp;"TP"))*3+SUMPRODUCT(--(SUBSTITUTE(SUBSTITUTE(SUBSTITUTE(SUBSTITUTE(SUBSTITUTE(SUBSTITUTE(SUBSTITUTE(UPPER($AA$3:$AC$20&amp;""),"⌢",""),"⌣",""),"⌵",""),"－",""),"-","")," ",""),"　","")="TP"&amp;UPPER($E39&amp;"")))*3+SUMPRODUCT(--(SUBSTITUTE(SUBSTITUTE(SUBSTITUTE(SUBSTITUTE(SUBSTITUTE(SUBSTITUTE(SUBSTITUTE(UPPER($AE$3:$AG$20&amp;""),"⌢",""),"⌣",""),"⌵",""),"－",""),"-","")," ",""),"　","")=UPPER($E39&amp;"")))+SUMPRODUCT(--(SUBSTITUTE(SUBSTITUTE(SUBSTITUTE(SUBSTITUTE(SUBSTITUTE(SUBSTITUTE(SUBSTITUTE(UPPER($AE$3:$AG$20&amp;""),"⌢",""),"⌣",""),"⌵",""),"－",""),"-","")," ",""),"　","")=UPPER($E39&amp;"")&amp;"DP"))*2+SUMPRODUCT(--(SUBSTITUTE(SUBSTITUTE(SUBSTITUTE(SUBSTITUTE(SUBSTITUTE(SUBSTITUTE(SUBSTITUTE(UPPER($AE$3:$AG$20&amp;""),"⌢",""),"⌣",""),"⌵",""),"－",""),"-","")," ",""),"　","")="DP"&amp;UPPER($E39&amp;"")))*2+SUMPRODUCT(--(SUBSTITUTE(SUBSTITUTE(SUBSTITUTE(SUBSTITUTE(SUBSTITUTE(SUBSTITUTE(SUBSTITUTE(UPPER($AE$3:$AG$20&amp;""),"⌢",""),"⌣",""),"⌵",""),"－",""),"-","")," ",""),"　","")=UPPER($E39&amp;"")&amp;"TP"))*3+SUMPRODUCT(--(SUBSTITUTE(SUBSTITUTE(SUBSTITUTE(SUBSTITUTE(SUBSTITUTE(SUBSTITUTE(SUBSTITUTE(UPPER($AE$3:$AG$20&amp;""),"⌢",""),"⌣",""),"⌵",""),"－",""),"-","")," ",""),"　","")="TP"&amp;UPPER($E39&amp;"")))*3)</f>
        <v>0</v>
      </c>
      <c r="B39" s="58"/>
      <c r="C39" s="58"/>
      <c r="D39" s="288"/>
      <c r="E39" s="166"/>
      <c r="F39" s="169"/>
      <c r="G39" s="170"/>
      <c r="H39" s="171"/>
      <c r="I39" s="75"/>
      <c r="J39" s="8"/>
      <c r="K39" s="170"/>
      <c r="L39" s="171"/>
      <c r="M39" s="75"/>
      <c r="N39" s="8"/>
      <c r="O39" s="170"/>
      <c r="P39" s="171"/>
      <c r="Q39" s="75"/>
      <c r="R39" s="8"/>
      <c r="S39" s="170"/>
      <c r="T39" s="171"/>
      <c r="U39" s="75"/>
      <c r="V39" s="8"/>
      <c r="W39" s="170"/>
      <c r="X39" s="171"/>
      <c r="Y39" s="75"/>
      <c r="Z39" s="8"/>
      <c r="AA39" s="170"/>
      <c r="AB39" s="171"/>
      <c r="AC39" s="75"/>
      <c r="AD39" s="8"/>
      <c r="AE39" s="171"/>
      <c r="AF39" s="171"/>
      <c r="AG39" s="75"/>
      <c r="AH39" s="8"/>
      <c r="AI39" s="44">
        <f t="shared" si="16"/>
        <v>0</v>
      </c>
      <c r="AJ39" s="44">
        <f>SUMPRODUCT(--(SUBSTITUTE(SUBSTITUTE(SUBSTITUTE(SUBSTITUTE(SUBSTITUTE(SUBSTITUTE(SUBSTITUTE(UPPER(G39:AG39&amp;""),"⌢",""),"⌣",""),"⌵",""),"－",""),"-","")," ",""),"　","")="R"))+SUMPRODUCT(--(SUBSTITUTE(SUBSTITUTE(SUBSTITUTE(SUBSTITUTE(SUBSTITUTE(SUBSTITUTE(SUBSTITUTE(UPPER(G39:AG39&amp;""),"⌢",""),"⌣",""),"⌵",""),"－",""),"-","")," ",""),"　","")="HR"))*2</f>
        <v>0</v>
      </c>
      <c r="AK39" s="44">
        <f t="shared" si="18"/>
        <v>0</v>
      </c>
      <c r="AL39" s="44">
        <f>$A39</f>
        <v>0</v>
      </c>
      <c r="AM39" s="295"/>
    </row>
    <row r="40" spans="1:46" ht="15" customHeight="1" thickBot="1">
      <c r="A40" s="58">
        <f>IF($E40="",0,SUMPRODUCT(--(SUBSTITUTE(SUBSTITUTE(SUBSTITUTE(SUBSTITUTE(SUBSTITUTE(SUBSTITUTE(SUBSTITUTE(UPPER($G$3:$I$20&amp;""),"⌢",""),"⌣",""),"⌵",""),"－",""),"-","")," ",""),"　","")=UPPER($E40&amp;"")))+SUMPRODUCT(--(SUBSTITUTE(SUBSTITUTE(SUBSTITUTE(SUBSTITUTE(SUBSTITUTE(SUBSTITUTE(SUBSTITUTE(UPPER($G$3:$I$20&amp;""),"⌢",""),"⌣",""),"⌵",""),"－",""),"-","")," ",""),"　","")=UPPER($E40&amp;"")&amp;"DP"))*2+SUMPRODUCT(--(SUBSTITUTE(SUBSTITUTE(SUBSTITUTE(SUBSTITUTE(SUBSTITUTE(SUBSTITUTE(SUBSTITUTE(UPPER($G$3:$I$20&amp;""),"⌢",""),"⌣",""),"⌵",""),"－",""),"-","")," ",""),"　","")="DP"&amp;UPPER($E40&amp;"")))*2+SUMPRODUCT(--(SUBSTITUTE(SUBSTITUTE(SUBSTITUTE(SUBSTITUTE(SUBSTITUTE(SUBSTITUTE(SUBSTITUTE(UPPER($G$3:$I$20&amp;""),"⌢",""),"⌣",""),"⌵",""),"－",""),"-","")," ",""),"　","")=UPPER($E40&amp;"")&amp;"TP"))*3+SUMPRODUCT(--(SUBSTITUTE(SUBSTITUTE(SUBSTITUTE(SUBSTITUTE(SUBSTITUTE(SUBSTITUTE(SUBSTITUTE(UPPER($G$3:$I$20&amp;""),"⌢",""),"⌣",""),"⌵",""),"－",""),"-","")," ",""),"　","")="TP"&amp;UPPER($E40&amp;"")))*3+SUMPRODUCT(--(SUBSTITUTE(SUBSTITUTE(SUBSTITUTE(SUBSTITUTE(SUBSTITUTE(SUBSTITUTE(SUBSTITUTE(UPPER($K$3:$M$20&amp;""),"⌢",""),"⌣",""),"⌵",""),"－",""),"-","")," ",""),"　","")=UPPER($E40&amp;"")))+SUMPRODUCT(--(SUBSTITUTE(SUBSTITUTE(SUBSTITUTE(SUBSTITUTE(SUBSTITUTE(SUBSTITUTE(SUBSTITUTE(UPPER($K$3:$M$20&amp;""),"⌢",""),"⌣",""),"⌵",""),"－",""),"-","")," ",""),"　","")=UPPER($E40&amp;"")&amp;"DP"))*2+SUMPRODUCT(--(SUBSTITUTE(SUBSTITUTE(SUBSTITUTE(SUBSTITUTE(SUBSTITUTE(SUBSTITUTE(SUBSTITUTE(UPPER($K$3:$M$20&amp;""),"⌢",""),"⌣",""),"⌵",""),"－",""),"-","")," ",""),"　","")="DP"&amp;UPPER($E40&amp;"")))*2+SUMPRODUCT(--(SUBSTITUTE(SUBSTITUTE(SUBSTITUTE(SUBSTITUTE(SUBSTITUTE(SUBSTITUTE(SUBSTITUTE(UPPER($K$3:$M$20&amp;""),"⌢",""),"⌣",""),"⌵",""),"－",""),"-","")," ",""),"　","")=UPPER($E40&amp;"")&amp;"TP"))*3+SUMPRODUCT(--(SUBSTITUTE(SUBSTITUTE(SUBSTITUTE(SUBSTITUTE(SUBSTITUTE(SUBSTITUTE(SUBSTITUTE(UPPER($K$3:$M$20&amp;""),"⌢",""),"⌣",""),"⌵",""),"－",""),"-","")," ",""),"　","")="TP"&amp;UPPER($E40&amp;"")))*3+SUMPRODUCT(--(SUBSTITUTE(SUBSTITUTE(SUBSTITUTE(SUBSTITUTE(SUBSTITUTE(SUBSTITUTE(SUBSTITUTE(UPPER($O$3:$Q$20&amp;""),"⌢",""),"⌣",""),"⌵",""),"－",""),"-","")," ",""),"　","")=UPPER($E40&amp;"")))+SUMPRODUCT(--(SUBSTITUTE(SUBSTITUTE(SUBSTITUTE(SUBSTITUTE(SUBSTITUTE(SUBSTITUTE(SUBSTITUTE(UPPER($O$3:$Q$20&amp;""),"⌢",""),"⌣",""),"⌵",""),"－",""),"-","")," ",""),"　","")=UPPER($E40&amp;"")&amp;"DP"))*2+SUMPRODUCT(--(SUBSTITUTE(SUBSTITUTE(SUBSTITUTE(SUBSTITUTE(SUBSTITUTE(SUBSTITUTE(SUBSTITUTE(UPPER($O$3:$Q$20&amp;""),"⌢",""),"⌣",""),"⌵",""),"－",""),"-","")," ",""),"　","")="DP"&amp;UPPER($E40&amp;"")))*2+SUMPRODUCT(--(SUBSTITUTE(SUBSTITUTE(SUBSTITUTE(SUBSTITUTE(SUBSTITUTE(SUBSTITUTE(SUBSTITUTE(UPPER($O$3:$Q$20&amp;""),"⌢",""),"⌣",""),"⌵",""),"－",""),"-","")," ",""),"　","")=UPPER($E40&amp;"")&amp;"TP"))*3+SUMPRODUCT(--(SUBSTITUTE(SUBSTITUTE(SUBSTITUTE(SUBSTITUTE(SUBSTITUTE(SUBSTITUTE(SUBSTITUTE(UPPER($O$3:$Q$20&amp;""),"⌢",""),"⌣",""),"⌵",""),"－",""),"-","")," ",""),"　","")="TP"&amp;UPPER($E40&amp;"")))*3+SUMPRODUCT(--(SUBSTITUTE(SUBSTITUTE(SUBSTITUTE(SUBSTITUTE(SUBSTITUTE(SUBSTITUTE(SUBSTITUTE(UPPER($S$3:$U$20&amp;""),"⌢",""),"⌣",""),"⌵",""),"－",""),"-","")," ",""),"　","")=UPPER($E40&amp;"")))+SUMPRODUCT(--(SUBSTITUTE(SUBSTITUTE(SUBSTITUTE(SUBSTITUTE(SUBSTITUTE(SUBSTITUTE(SUBSTITUTE(UPPER($S$3:$U$20&amp;""),"⌢",""),"⌣",""),"⌵",""),"－",""),"-","")," ",""),"　","")=UPPER($E40&amp;"")&amp;"DP"))*2+SUMPRODUCT(--(SUBSTITUTE(SUBSTITUTE(SUBSTITUTE(SUBSTITUTE(SUBSTITUTE(SUBSTITUTE(SUBSTITUTE(UPPER($S$3:$U$20&amp;""),"⌢",""),"⌣",""),"⌵",""),"－",""),"-","")," ",""),"　","")="DP"&amp;UPPER($E40&amp;"")))*2+SUMPRODUCT(--(SUBSTITUTE(SUBSTITUTE(SUBSTITUTE(SUBSTITUTE(SUBSTITUTE(SUBSTITUTE(SUBSTITUTE(UPPER($S$3:$U$20&amp;""),"⌢",""),"⌣",""),"⌵",""),"－",""),"-","")," ",""),"　","")=UPPER($E40&amp;"")&amp;"TP"))*3+SUMPRODUCT(--(SUBSTITUTE(SUBSTITUTE(SUBSTITUTE(SUBSTITUTE(SUBSTITUTE(SUBSTITUTE(SUBSTITUTE(UPPER($S$3:$U$20&amp;""),"⌢",""),"⌣",""),"⌵",""),"－",""),"-","")," ",""),"　","")="TP"&amp;UPPER($E40&amp;"")))*3+SUMPRODUCT(--(SUBSTITUTE(SUBSTITUTE(SUBSTITUTE(SUBSTITUTE(SUBSTITUTE(SUBSTITUTE(SUBSTITUTE(UPPER($W$3:$Y$20&amp;""),"⌢",""),"⌣",""),"⌵",""),"－",""),"-","")," ",""),"　","")=UPPER($E40&amp;"")))+SUMPRODUCT(--(SUBSTITUTE(SUBSTITUTE(SUBSTITUTE(SUBSTITUTE(SUBSTITUTE(SUBSTITUTE(SUBSTITUTE(UPPER($W$3:$Y$20&amp;""),"⌢",""),"⌣",""),"⌵",""),"－",""),"-","")," ",""),"　","")=UPPER($E40&amp;"")&amp;"DP"))*2+SUMPRODUCT(--(SUBSTITUTE(SUBSTITUTE(SUBSTITUTE(SUBSTITUTE(SUBSTITUTE(SUBSTITUTE(SUBSTITUTE(UPPER($W$3:$Y$20&amp;""),"⌢",""),"⌣",""),"⌵",""),"－",""),"-","")," ",""),"　","")="DP"&amp;UPPER($E40&amp;"")))*2+SUMPRODUCT(--(SUBSTITUTE(SUBSTITUTE(SUBSTITUTE(SUBSTITUTE(SUBSTITUTE(SUBSTITUTE(SUBSTITUTE(UPPER($W$3:$Y$20&amp;""),"⌢",""),"⌣",""),"⌵",""),"－",""),"-","")," ",""),"　","")=UPPER($E40&amp;"")&amp;"TP"))*3+SUMPRODUCT(--(SUBSTITUTE(SUBSTITUTE(SUBSTITUTE(SUBSTITUTE(SUBSTITUTE(SUBSTITUTE(SUBSTITUTE(UPPER($W$3:$Y$20&amp;""),"⌢",""),"⌣",""),"⌵",""),"－",""),"-","")," ",""),"　","")="TP"&amp;UPPER($E40&amp;"")))*3+SUMPRODUCT(--(SUBSTITUTE(SUBSTITUTE(SUBSTITUTE(SUBSTITUTE(SUBSTITUTE(SUBSTITUTE(SUBSTITUTE(UPPER($AA$3:$AC$20&amp;""),"⌢",""),"⌣",""),"⌵",""),"－",""),"-","")," ",""),"　","")=UPPER($E40&amp;"")))+SUMPRODUCT(--(SUBSTITUTE(SUBSTITUTE(SUBSTITUTE(SUBSTITUTE(SUBSTITUTE(SUBSTITUTE(SUBSTITUTE(UPPER($AA$3:$AC$20&amp;""),"⌢",""),"⌣",""),"⌵",""),"－",""),"-","")," ",""),"　","")=UPPER($E40&amp;"")&amp;"DP"))*2+SUMPRODUCT(--(SUBSTITUTE(SUBSTITUTE(SUBSTITUTE(SUBSTITUTE(SUBSTITUTE(SUBSTITUTE(SUBSTITUTE(UPPER($AA$3:$AC$20&amp;""),"⌢",""),"⌣",""),"⌵",""),"－",""),"-","")," ",""),"　","")="DP"&amp;UPPER($E40&amp;"")))*2+SUMPRODUCT(--(SUBSTITUTE(SUBSTITUTE(SUBSTITUTE(SUBSTITUTE(SUBSTITUTE(SUBSTITUTE(SUBSTITUTE(UPPER($AA$3:$AC$20&amp;""),"⌢",""),"⌣",""),"⌵",""),"－",""),"-","")," ",""),"　","")=UPPER($E40&amp;"")&amp;"TP"))*3+SUMPRODUCT(--(SUBSTITUTE(SUBSTITUTE(SUBSTITUTE(SUBSTITUTE(SUBSTITUTE(SUBSTITUTE(SUBSTITUTE(UPPER($AA$3:$AC$20&amp;""),"⌢",""),"⌣",""),"⌵",""),"－",""),"-","")," ",""),"　","")="TP"&amp;UPPER($E40&amp;"")))*3+SUMPRODUCT(--(SUBSTITUTE(SUBSTITUTE(SUBSTITUTE(SUBSTITUTE(SUBSTITUTE(SUBSTITUTE(SUBSTITUTE(UPPER($AE$3:$AG$20&amp;""),"⌢",""),"⌣",""),"⌵",""),"－",""),"-","")," ",""),"　","")=UPPER($E40&amp;"")))+SUMPRODUCT(--(SUBSTITUTE(SUBSTITUTE(SUBSTITUTE(SUBSTITUTE(SUBSTITUTE(SUBSTITUTE(SUBSTITUTE(UPPER($AE$3:$AG$20&amp;""),"⌢",""),"⌣",""),"⌵",""),"－",""),"-","")," ",""),"　","")=UPPER($E40&amp;"")&amp;"DP"))*2+SUMPRODUCT(--(SUBSTITUTE(SUBSTITUTE(SUBSTITUTE(SUBSTITUTE(SUBSTITUTE(SUBSTITUTE(SUBSTITUTE(UPPER($AE$3:$AG$20&amp;""),"⌢",""),"⌣",""),"⌵",""),"－",""),"-","")," ",""),"　","")="DP"&amp;UPPER($E40&amp;"")))*2+SUMPRODUCT(--(SUBSTITUTE(SUBSTITUTE(SUBSTITUTE(SUBSTITUTE(SUBSTITUTE(SUBSTITUTE(SUBSTITUTE(UPPER($AE$3:$AG$20&amp;""),"⌢",""),"⌣",""),"⌵",""),"－",""),"-","")," ",""),"　","")=UPPER($E40&amp;"")&amp;"TP"))*3+SUMPRODUCT(--(SUBSTITUTE(SUBSTITUTE(SUBSTITUTE(SUBSTITUTE(SUBSTITUTE(SUBSTITUTE(SUBSTITUTE(UPPER($AE$3:$AG$20&amp;""),"⌢",""),"⌣",""),"⌵",""),"－",""),"-","")," ",""),"　","")="TP"&amp;UPPER($E40&amp;"")))*3)</f>
        <v>0</v>
      </c>
      <c r="B40" s="64"/>
      <c r="C40" s="58"/>
      <c r="D40" s="288"/>
      <c r="E40" s="61"/>
      <c r="F40" s="49"/>
      <c r="G40" s="38"/>
      <c r="H40" s="39"/>
      <c r="I40" s="40"/>
      <c r="J40" s="41"/>
      <c r="K40" s="38"/>
      <c r="L40" s="39"/>
      <c r="M40" s="40"/>
      <c r="N40" s="41"/>
      <c r="O40" s="38"/>
      <c r="P40" s="39"/>
      <c r="Q40" s="40"/>
      <c r="R40" s="41"/>
      <c r="S40" s="38"/>
      <c r="T40" s="39"/>
      <c r="U40" s="40"/>
      <c r="V40" s="41"/>
      <c r="W40" s="38"/>
      <c r="X40" s="39"/>
      <c r="Y40" s="40"/>
      <c r="Z40" s="41"/>
      <c r="AA40" s="38"/>
      <c r="AB40" s="39"/>
      <c r="AC40" s="40"/>
      <c r="AD40" s="41"/>
      <c r="AE40" s="39"/>
      <c r="AF40" s="39"/>
      <c r="AG40" s="40"/>
      <c r="AH40" s="41"/>
      <c r="AI40" s="44">
        <f t="shared" si="16"/>
        <v>0</v>
      </c>
      <c r="AJ40" s="44">
        <f>SUMPRODUCT(--(SUBSTITUTE(SUBSTITUTE(SUBSTITUTE(SUBSTITUTE(SUBSTITUTE(SUBSTITUTE(SUBSTITUTE(UPPER(G40:AG40&amp;""),"⌢",""),"⌣",""),"⌵",""),"－",""),"-","")," ",""),"　","")="R"))+SUMPRODUCT(--(SUBSTITUTE(SUBSTITUTE(SUBSTITUTE(SUBSTITUTE(SUBSTITUTE(SUBSTITUTE(SUBSTITUTE(UPPER(G40:AG40&amp;""),"⌢",""),"⌣",""),"⌵",""),"－",""),"-","")," ",""),"　","")="HR"))*2</f>
        <v>0</v>
      </c>
      <c r="AK40" s="44">
        <f t="shared" si="18"/>
        <v>0</v>
      </c>
      <c r="AL40" s="44">
        <f>$A40</f>
        <v>0</v>
      </c>
      <c r="AM40" s="295"/>
    </row>
    <row r="41" spans="1:46" ht="16.2" customHeight="1" thickBot="1">
      <c r="A41" s="51">
        <f>SUM(A23:A40)</f>
        <v>10</v>
      </c>
      <c r="B41" s="51"/>
      <c r="C41" s="51"/>
      <c r="D41" s="289" t="s">
        <v>12</v>
      </c>
      <c r="E41" s="290"/>
      <c r="F41" s="277"/>
      <c r="G41" s="291">
        <f>SUMPRODUCT(--(SUBSTITUTE(SUBSTITUTE(SUBSTITUTE(SUBSTITUTE(SUBSTITUTE(SUBSTITUTE(SUBSTITUTE(UPPER(G23:I40&amp;""),"⌢",""),"⌣",""),"⌵",""),"－",""),"-","")," ",""),"　","")="R"))+SUMPRODUCT(--(SUBSTITUTE(SUBSTITUTE(SUBSTITUTE(SUBSTITUTE(SUBSTITUTE(SUBSTITUTE(SUBSTITUTE(UPPER(G23:I40&amp;""),"⌢",""),"⌣",""),"⌵",""),"－",""),"-","")," ",""),"　","")="INT"))+SUMPRODUCT(--(SUBSTITUTE(SUBSTITUTE(SUBSTITUTE(SUBSTITUTE(SUBSTITUTE(SUBSTITUTE(SUBSTITUTE(UPPER(G23:I40&amp;""),"⌢",""),"⌣",""),"⌵",""),"－",""),"-","")," ",""),"　","")="OBS"))+SUMPRODUCT(--(SUBSTITUTE(SUBSTITUTE(SUBSTITUTE(SUBSTITUTE(SUBSTITUTE(SUBSTITUTE(SUBSTITUTE(UPPER(G23:I40&amp;""),"⌢",""),"⌣",""),"⌵",""),"－",""),"-","")," ",""),"　","")="HR"))*2</f>
        <v>2</v>
      </c>
      <c r="H41" s="292"/>
      <c r="I41" s="293"/>
      <c r="J41" s="46"/>
      <c r="K41" s="291">
        <f>SUMPRODUCT(--(SUBSTITUTE(SUBSTITUTE(SUBSTITUTE(SUBSTITUTE(SUBSTITUTE(SUBSTITUTE(SUBSTITUTE(UPPER(K23:M40&amp;""),"⌢",""),"⌣",""),"⌵",""),"－",""),"-","")," ",""),"　","")="R"))+SUMPRODUCT(--(SUBSTITUTE(SUBSTITUTE(SUBSTITUTE(SUBSTITUTE(SUBSTITUTE(SUBSTITUTE(SUBSTITUTE(UPPER(K23:M40&amp;""),"⌢",""),"⌣",""),"⌵",""),"－",""),"-","")," ",""),"　","")="INT"))+SUMPRODUCT(--(SUBSTITUTE(SUBSTITUTE(SUBSTITUTE(SUBSTITUTE(SUBSTITUTE(SUBSTITUTE(SUBSTITUTE(UPPER(K23:M40&amp;""),"⌢",""),"⌣",""),"⌵",""),"－",""),"-","")," ",""),"　","")="OBS"))+SUMPRODUCT(--(SUBSTITUTE(SUBSTITUTE(SUBSTITUTE(SUBSTITUTE(SUBSTITUTE(SUBSTITUTE(SUBSTITUTE(UPPER(K23:M40&amp;""),"⌢",""),"⌣",""),"⌵",""),"－",""),"-","")," ",""),"　","")="HR"))*2+G41</f>
        <v>4</v>
      </c>
      <c r="L41" s="292"/>
      <c r="M41" s="293"/>
      <c r="N41" s="46"/>
      <c r="O41" s="291">
        <f>SUMPRODUCT(--(SUBSTITUTE(SUBSTITUTE(SUBSTITUTE(SUBSTITUTE(SUBSTITUTE(SUBSTITUTE(SUBSTITUTE(UPPER(O23:Q40&amp;""),"⌢",""),"⌣",""),"⌵",""),"－",""),"-","")," ",""),"　","")="R"))+SUMPRODUCT(--(SUBSTITUTE(SUBSTITUTE(SUBSTITUTE(SUBSTITUTE(SUBSTITUTE(SUBSTITUTE(SUBSTITUTE(UPPER(O23:Q40&amp;""),"⌢",""),"⌣",""),"⌵",""),"－",""),"-","")," ",""),"　","")="INT"))+SUMPRODUCT(--(SUBSTITUTE(SUBSTITUTE(SUBSTITUTE(SUBSTITUTE(SUBSTITUTE(SUBSTITUTE(SUBSTITUTE(UPPER(O23:Q40&amp;""),"⌢",""),"⌣",""),"⌵",""),"－",""),"-","")," ",""),"　","")="OBS"))+SUMPRODUCT(--(SUBSTITUTE(SUBSTITUTE(SUBSTITUTE(SUBSTITUTE(SUBSTITUTE(SUBSTITUTE(SUBSTITUTE(UPPER(O23:Q40&amp;""),"⌢",""),"⌣",""),"⌵",""),"－",""),"-","")," ",""),"　","")="HR"))*2+K41</f>
        <v>4</v>
      </c>
      <c r="P41" s="292"/>
      <c r="Q41" s="293"/>
      <c r="R41" s="45"/>
      <c r="S41" s="291">
        <f>SUMPRODUCT(--(SUBSTITUTE(SUBSTITUTE(SUBSTITUTE(SUBSTITUTE(SUBSTITUTE(SUBSTITUTE(SUBSTITUTE(UPPER(S23:U40&amp;""),"⌢",""),"⌣",""),"⌵",""),"－",""),"-","")," ",""),"　","")="R"))+SUMPRODUCT(--(SUBSTITUTE(SUBSTITUTE(SUBSTITUTE(SUBSTITUTE(SUBSTITUTE(SUBSTITUTE(SUBSTITUTE(UPPER(S23:U40&amp;""),"⌢",""),"⌣",""),"⌵",""),"－",""),"-","")," ",""),"　","")="INT"))+SUMPRODUCT(--(SUBSTITUTE(SUBSTITUTE(SUBSTITUTE(SUBSTITUTE(SUBSTITUTE(SUBSTITUTE(SUBSTITUTE(UPPER(S23:U40&amp;""),"⌢",""),"⌣",""),"⌵",""),"－",""),"-","")," ",""),"　","")="OBS"))+SUMPRODUCT(--(SUBSTITUTE(SUBSTITUTE(SUBSTITUTE(SUBSTITUTE(SUBSTITUTE(SUBSTITUTE(SUBSTITUTE(UPPER(S23:U40&amp;""),"⌢",""),"⌣",""),"⌵",""),"－",""),"-","")," ",""),"　","")="HR"))*2+O41</f>
        <v>6</v>
      </c>
      <c r="T41" s="292"/>
      <c r="U41" s="293"/>
      <c r="V41" s="46"/>
      <c r="W41" s="291">
        <f>SUMPRODUCT(--(SUBSTITUTE(SUBSTITUTE(SUBSTITUTE(SUBSTITUTE(SUBSTITUTE(SUBSTITUTE(SUBSTITUTE(UPPER(W23:Y40&amp;""),"⌢",""),"⌣",""),"⌵",""),"－",""),"-","")," ",""),"　","")="R"))+SUMPRODUCT(--(SUBSTITUTE(SUBSTITUTE(SUBSTITUTE(SUBSTITUTE(SUBSTITUTE(SUBSTITUTE(SUBSTITUTE(UPPER(W23:Y40&amp;""),"⌢",""),"⌣",""),"⌵",""),"－",""),"-","")," ",""),"　","")="INT"))+SUMPRODUCT(--(SUBSTITUTE(SUBSTITUTE(SUBSTITUTE(SUBSTITUTE(SUBSTITUTE(SUBSTITUTE(SUBSTITUTE(UPPER(W23:Y40&amp;""),"⌢",""),"⌣",""),"⌵",""),"－",""),"-","")," ",""),"　","")="OBS"))+SUMPRODUCT(--(SUBSTITUTE(SUBSTITUTE(SUBSTITUTE(SUBSTITUTE(SUBSTITUTE(SUBSTITUTE(SUBSTITUTE(UPPER(W23:Y40&amp;""),"⌢",""),"⌣",""),"⌵",""),"－",""),"-","")," ",""),"　","")="HR"))*2+S41</f>
        <v>6</v>
      </c>
      <c r="X41" s="292"/>
      <c r="Y41" s="293"/>
      <c r="Z41" s="46"/>
      <c r="AA41" s="291">
        <f>SUMPRODUCT(--(SUBSTITUTE(SUBSTITUTE(SUBSTITUTE(SUBSTITUTE(SUBSTITUTE(SUBSTITUTE(SUBSTITUTE(UPPER(AA23:AC40&amp;""),"⌢",""),"⌣",""),"⌵",""),"－",""),"-","")," ",""),"　","")="R"))+SUMPRODUCT(--(SUBSTITUTE(SUBSTITUTE(SUBSTITUTE(SUBSTITUTE(SUBSTITUTE(SUBSTITUTE(SUBSTITUTE(UPPER(AA23:AC40&amp;""),"⌢",""),"⌣",""),"⌵",""),"－",""),"-","")," ",""),"　","")="INT"))+SUMPRODUCT(--(SUBSTITUTE(SUBSTITUTE(SUBSTITUTE(SUBSTITUTE(SUBSTITUTE(SUBSTITUTE(SUBSTITUTE(UPPER(AA23:AC40&amp;""),"⌢",""),"⌣",""),"⌵",""),"－",""),"-","")," ",""),"　","")="OBS"))+SUMPRODUCT(--(SUBSTITUTE(SUBSTITUTE(SUBSTITUTE(SUBSTITUTE(SUBSTITUTE(SUBSTITUTE(SUBSTITUTE(UPPER(AA23:AC40&amp;""),"⌢",""),"⌣",""),"⌵",""),"－",""),"-","")," ",""),"　","")="HR"))*2+W41</f>
        <v>7</v>
      </c>
      <c r="AB41" s="292"/>
      <c r="AC41" s="293"/>
      <c r="AD41" s="46"/>
      <c r="AE41" s="291">
        <f>SUMPRODUCT(--(SUBSTITUTE(SUBSTITUTE(SUBSTITUTE(SUBSTITUTE(SUBSTITUTE(SUBSTITUTE(SUBSTITUTE(UPPER(AE23:AG40&amp;""),"⌢",""),"⌣",""),"⌵",""),"－",""),"-","")," ",""),"　","")="R"))+SUMPRODUCT(--(SUBSTITUTE(SUBSTITUTE(SUBSTITUTE(SUBSTITUTE(SUBSTITUTE(SUBSTITUTE(SUBSTITUTE(UPPER(AE23:AG40&amp;""),"⌢",""),"⌣",""),"⌵",""),"－",""),"-","")," ",""),"　","")="INT"))+SUMPRODUCT(--(SUBSTITUTE(SUBSTITUTE(SUBSTITUTE(SUBSTITUTE(SUBSTITUTE(SUBSTITUTE(SUBSTITUTE(UPPER(AE23:AG40&amp;""),"⌢",""),"⌣",""),"⌵",""),"－",""),"-","")," ",""),"　","")="OBS"))+SUMPRODUCT(--(SUBSTITUTE(SUBSTITUTE(SUBSTITUTE(SUBSTITUTE(SUBSTITUTE(SUBSTITUTE(SUBSTITUTE(UPPER(AE23:AG40&amp;""),"⌢",""),"⌣",""),"⌵",""),"－",""),"-","")," ",""),"　","")="HR"))*2+AA41</f>
        <v>7</v>
      </c>
      <c r="AF41" s="292"/>
      <c r="AG41" s="293"/>
      <c r="AH41" s="42"/>
      <c r="AI41" s="31">
        <f>SUM(AI23:AI40)</f>
        <v>25</v>
      </c>
      <c r="AJ41" s="32">
        <f>SUM(AJ23:AJ40)</f>
        <v>7</v>
      </c>
      <c r="AK41" s="33">
        <f>SUM(AK23:AK40)</f>
        <v>11</v>
      </c>
      <c r="AL41" s="54">
        <f>SUM(AL23:AL40)</f>
        <v>10</v>
      </c>
      <c r="AM41" s="296"/>
    </row>
    <row r="42" spans="1:46" ht="12" customHeight="1">
      <c r="F42" s="1"/>
      <c r="G42" s="29"/>
      <c r="H42" s="29"/>
      <c r="I42" s="29"/>
      <c r="J42" s="30"/>
      <c r="K42" s="1"/>
      <c r="L42" s="1"/>
      <c r="M42" s="1"/>
      <c r="N42" s="1"/>
      <c r="O42"/>
      <c r="P42"/>
      <c r="Q42"/>
    </row>
    <row r="43" spans="1:46" ht="12" customHeight="1">
      <c r="F43" s="1"/>
      <c r="G43" s="29"/>
      <c r="H43" s="29"/>
      <c r="I43" s="29"/>
      <c r="J43" s="30"/>
      <c r="K43" s="1"/>
      <c r="L43" s="1"/>
      <c r="M43" s="1"/>
      <c r="N43" s="1"/>
      <c r="O43"/>
      <c r="P43"/>
      <c r="Q43"/>
    </row>
    <row r="44" spans="1:46" ht="12" customHeight="1">
      <c r="F44" s="1"/>
      <c r="G44" s="29"/>
      <c r="H44" s="29"/>
      <c r="I44" s="29"/>
      <c r="J44" s="30"/>
      <c r="K44" s="1"/>
      <c r="L44" s="1"/>
      <c r="M44" s="1"/>
      <c r="N44" s="1"/>
      <c r="O44"/>
      <c r="P44"/>
      <c r="Q44"/>
    </row>
    <row r="45" spans="1:46" ht="12" customHeight="1">
      <c r="F45" s="1"/>
      <c r="G45" s="29"/>
      <c r="H45" s="29"/>
      <c r="I45" s="29"/>
      <c r="J45" s="30"/>
      <c r="K45" s="1"/>
      <c r="L45" s="1"/>
      <c r="M45" s="1"/>
      <c r="N45" s="1"/>
      <c r="O45"/>
      <c r="P45"/>
      <c r="Q45"/>
    </row>
    <row r="46" spans="1:46" ht="12" customHeight="1">
      <c r="F46" s="1"/>
      <c r="G46" s="29"/>
      <c r="H46" s="29"/>
      <c r="I46" s="29"/>
      <c r="J46" s="30"/>
      <c r="K46" s="1"/>
      <c r="L46" s="1"/>
      <c r="M46" s="1"/>
      <c r="N46" s="1"/>
      <c r="O46"/>
      <c r="P46"/>
      <c r="Q46"/>
    </row>
    <row r="47" spans="1:46" ht="12" customHeight="1">
      <c r="F47" s="1"/>
      <c r="G47" s="29"/>
      <c r="H47" s="29"/>
      <c r="I47" s="29"/>
      <c r="J47" s="30"/>
      <c r="K47" s="1"/>
      <c r="L47" s="1"/>
      <c r="M47" s="1"/>
      <c r="N47" s="1"/>
      <c r="O47"/>
      <c r="P47"/>
      <c r="Q47"/>
    </row>
    <row r="48" spans="1:46" ht="12" customHeight="1">
      <c r="F48" s="1"/>
      <c r="G48" s="29"/>
      <c r="H48" s="29"/>
      <c r="I48" s="29"/>
      <c r="J48" s="30"/>
      <c r="K48" s="1"/>
      <c r="L48" s="1"/>
      <c r="M48" s="1"/>
      <c r="N48" s="1"/>
      <c r="O48"/>
      <c r="P48"/>
      <c r="Q48"/>
    </row>
    <row r="49" spans="6:17" ht="12" customHeight="1">
      <c r="F49" s="1"/>
      <c r="G49" s="29"/>
      <c r="H49" s="29"/>
      <c r="I49" s="29"/>
      <c r="J49" s="30"/>
      <c r="K49" s="1"/>
      <c r="L49" s="1"/>
      <c r="M49" s="1"/>
      <c r="N49" s="1"/>
      <c r="O49"/>
      <c r="P49"/>
      <c r="Q49"/>
    </row>
    <row r="50" spans="6:17" ht="12" customHeight="1">
      <c r="F50" s="1"/>
      <c r="G50" s="29"/>
      <c r="H50" s="29"/>
      <c r="I50" s="29"/>
      <c r="J50" s="30"/>
      <c r="K50" s="1"/>
      <c r="L50" s="1"/>
      <c r="M50" s="1"/>
      <c r="N50" s="1"/>
      <c r="O50"/>
      <c r="P50"/>
      <c r="Q50"/>
    </row>
    <row r="51" spans="6:17" ht="12" customHeight="1">
      <c r="F51" s="1"/>
      <c r="G51" s="29"/>
      <c r="H51" s="29"/>
      <c r="I51" s="29"/>
      <c r="J51" s="30"/>
      <c r="K51" s="1"/>
      <c r="L51" s="1"/>
      <c r="M51" s="1"/>
      <c r="N51" s="1"/>
      <c r="O51"/>
      <c r="P51"/>
      <c r="Q51"/>
    </row>
    <row r="52" spans="6:17" ht="12" customHeight="1">
      <c r="F52" s="1"/>
      <c r="G52" s="29"/>
      <c r="H52" s="29"/>
      <c r="I52" s="29"/>
      <c r="J52" s="30"/>
      <c r="K52" s="1"/>
      <c r="L52" s="1"/>
      <c r="M52" s="1"/>
      <c r="N52" s="1"/>
      <c r="O52"/>
      <c r="P52"/>
      <c r="Q52"/>
    </row>
    <row r="53" spans="6:17" ht="12" customHeight="1">
      <c r="F53" s="1"/>
      <c r="G53" s="29"/>
      <c r="H53" s="29"/>
      <c r="I53" s="29"/>
      <c r="J53" s="30"/>
      <c r="K53" s="1"/>
      <c r="L53" s="1"/>
      <c r="M53" s="1"/>
      <c r="N53" s="1"/>
      <c r="O53"/>
      <c r="P53"/>
      <c r="Q53"/>
    </row>
    <row r="54" spans="6:17" ht="12" customHeight="1">
      <c r="F54" s="1"/>
      <c r="G54" s="29"/>
      <c r="H54" s="29"/>
      <c r="I54" s="29"/>
      <c r="J54" s="30"/>
      <c r="K54" s="1"/>
      <c r="L54" s="1"/>
      <c r="M54" s="1"/>
      <c r="N54" s="1"/>
      <c r="O54"/>
      <c r="P54"/>
      <c r="Q54"/>
    </row>
    <row r="55" spans="6:17" ht="12" customHeight="1">
      <c r="F55" s="1"/>
      <c r="G55" s="29"/>
      <c r="H55" s="29"/>
      <c r="I55" s="29"/>
      <c r="J55" s="30"/>
      <c r="K55" s="1"/>
      <c r="L55" s="1"/>
      <c r="M55" s="1"/>
      <c r="N55" s="1"/>
      <c r="O55"/>
      <c r="P55"/>
      <c r="Q55"/>
    </row>
    <row r="56" spans="6:17" ht="12" customHeight="1">
      <c r="F56" s="1"/>
      <c r="G56" s="29"/>
      <c r="H56" s="29"/>
      <c r="I56" s="29"/>
      <c r="J56" s="30"/>
      <c r="K56" s="1"/>
      <c r="L56" s="1"/>
      <c r="M56" s="1"/>
      <c r="N56" s="1"/>
      <c r="O56"/>
      <c r="P56"/>
      <c r="Q56"/>
    </row>
    <row r="57" spans="6:17" ht="12" customHeight="1">
      <c r="F57" s="1"/>
      <c r="G57" s="29"/>
      <c r="H57" s="29"/>
      <c r="I57" s="29"/>
      <c r="J57" s="30"/>
      <c r="K57" s="1"/>
      <c r="L57" s="1"/>
      <c r="M57" s="1"/>
      <c r="N57" s="1"/>
      <c r="O57"/>
      <c r="P57"/>
      <c r="Q57"/>
    </row>
    <row r="58" spans="6:17" ht="12" customHeight="1">
      <c r="F58" s="1"/>
      <c r="G58" s="29"/>
      <c r="H58" s="29"/>
      <c r="I58" s="29"/>
      <c r="J58" s="30"/>
      <c r="K58" s="1"/>
      <c r="L58" s="1"/>
      <c r="M58" s="1"/>
      <c r="N58" s="1"/>
      <c r="O58"/>
      <c r="P58"/>
      <c r="Q58"/>
    </row>
    <row r="59" spans="6:17">
      <c r="F59" s="1"/>
      <c r="G59" s="29"/>
      <c r="H59" s="29"/>
      <c r="I59" s="29"/>
      <c r="J59" s="30"/>
      <c r="K59" s="1"/>
      <c r="L59" s="1"/>
      <c r="M59" s="1"/>
      <c r="N59" s="1"/>
      <c r="O59"/>
      <c r="P59"/>
      <c r="Q59"/>
    </row>
    <row r="60" spans="6:17" ht="12" customHeight="1">
      <c r="F60" s="1"/>
      <c r="G60" s="29"/>
      <c r="H60" s="29"/>
      <c r="I60" s="29"/>
      <c r="J60" s="30"/>
      <c r="K60" s="1"/>
      <c r="L60" s="1"/>
      <c r="M60" s="1"/>
      <c r="N60" s="1"/>
      <c r="O60"/>
      <c r="P60"/>
      <c r="Q60"/>
    </row>
    <row r="61" spans="6:17" ht="12" customHeight="1">
      <c r="F61" s="1"/>
      <c r="G61" s="29"/>
      <c r="H61" s="29"/>
      <c r="I61" s="29"/>
      <c r="J61" s="30"/>
      <c r="K61" s="1"/>
      <c r="L61" s="1"/>
      <c r="M61" s="1"/>
      <c r="N61" s="1"/>
      <c r="O61"/>
      <c r="P61"/>
      <c r="Q61"/>
    </row>
    <row r="62" spans="6:17" ht="12" customHeight="1">
      <c r="F62" s="1"/>
      <c r="G62" s="29"/>
      <c r="H62" s="29"/>
      <c r="I62" s="29"/>
      <c r="J62" s="30"/>
      <c r="K62" s="1"/>
      <c r="L62" s="1"/>
      <c r="M62" s="1"/>
      <c r="N62" s="1"/>
      <c r="O62"/>
      <c r="P62"/>
      <c r="Q62"/>
    </row>
    <row r="63" spans="6:17" ht="12" customHeight="1">
      <c r="F63" s="1"/>
      <c r="G63" s="29"/>
      <c r="H63" s="29"/>
      <c r="I63" s="29"/>
      <c r="J63" s="30"/>
      <c r="K63" s="1"/>
      <c r="L63" s="1"/>
      <c r="M63" s="1"/>
      <c r="N63" s="1"/>
      <c r="O63"/>
      <c r="P63"/>
      <c r="Q63"/>
    </row>
    <row r="64" spans="6:17" ht="12" customHeight="1">
      <c r="F64" s="1"/>
      <c r="G64" s="29"/>
      <c r="H64" s="29"/>
      <c r="I64" s="29"/>
      <c r="J64" s="30"/>
      <c r="K64" s="1"/>
      <c r="L64" s="1"/>
      <c r="M64" s="1"/>
      <c r="N64" s="1"/>
      <c r="O64"/>
      <c r="P64"/>
      <c r="Q64"/>
    </row>
    <row r="65" spans="6:17" ht="12" customHeight="1">
      <c r="F65" s="1"/>
      <c r="G65" s="29"/>
      <c r="H65" s="29"/>
      <c r="I65" s="29"/>
      <c r="J65" s="30"/>
      <c r="K65" s="1"/>
      <c r="L65" s="1"/>
      <c r="M65" s="1"/>
      <c r="N65" s="1"/>
      <c r="O65"/>
      <c r="P65"/>
      <c r="Q65"/>
    </row>
    <row r="66" spans="6:17" ht="12" customHeight="1">
      <c r="F66" s="1"/>
      <c r="G66" s="29"/>
      <c r="H66" s="29"/>
      <c r="I66" s="29"/>
      <c r="J66" s="30"/>
      <c r="K66" s="1"/>
      <c r="L66" s="1"/>
      <c r="M66" s="1"/>
      <c r="N66" s="1"/>
      <c r="O66"/>
      <c r="P66"/>
      <c r="Q66"/>
    </row>
    <row r="67" spans="6:17" ht="12" customHeight="1">
      <c r="F67" s="1"/>
      <c r="G67" s="29"/>
      <c r="H67" s="29"/>
      <c r="I67" s="29"/>
      <c r="J67" s="30"/>
      <c r="K67" s="1"/>
      <c r="L67" s="1"/>
      <c r="M67" s="1"/>
      <c r="N67" s="1"/>
      <c r="O67"/>
      <c r="P67"/>
      <c r="Q67"/>
    </row>
    <row r="68" spans="6:17" ht="12" customHeight="1">
      <c r="F68" s="1"/>
      <c r="G68" s="29"/>
      <c r="H68" s="29"/>
      <c r="I68" s="29"/>
      <c r="J68" s="30"/>
      <c r="K68" s="1"/>
      <c r="L68" s="1"/>
      <c r="M68" s="1"/>
      <c r="N68" s="1"/>
      <c r="O68"/>
      <c r="P68"/>
      <c r="Q68"/>
    </row>
    <row r="69" spans="6:17" ht="12" customHeight="1">
      <c r="F69" s="1"/>
      <c r="G69" s="29"/>
      <c r="H69" s="29"/>
      <c r="I69" s="29"/>
      <c r="J69" s="30"/>
      <c r="K69" s="1"/>
      <c r="L69" s="1"/>
      <c r="M69" s="1"/>
      <c r="N69" s="1"/>
      <c r="O69"/>
      <c r="P69"/>
      <c r="Q69"/>
    </row>
    <row r="70" spans="6:17" ht="12" customHeight="1">
      <c r="F70" s="1"/>
      <c r="G70" s="29"/>
      <c r="H70" s="29"/>
      <c r="I70" s="29"/>
      <c r="J70" s="30"/>
      <c r="K70" s="1"/>
      <c r="L70" s="1"/>
      <c r="M70" s="1"/>
      <c r="N70" s="1"/>
      <c r="O70"/>
      <c r="P70"/>
      <c r="Q70"/>
    </row>
    <row r="71" spans="6:17" ht="12" customHeight="1">
      <c r="F71" s="1"/>
      <c r="G71" s="29"/>
      <c r="H71" s="29"/>
      <c r="I71" s="29"/>
      <c r="J71" s="30"/>
      <c r="K71" s="1"/>
      <c r="L71" s="1"/>
      <c r="M71" s="1"/>
      <c r="N71" s="1"/>
      <c r="O71"/>
      <c r="P71"/>
      <c r="Q71"/>
    </row>
    <row r="72" spans="6:17" ht="12" customHeight="1">
      <c r="F72" s="1"/>
      <c r="G72" s="29"/>
      <c r="H72" s="29"/>
      <c r="I72" s="29"/>
      <c r="J72" s="30"/>
      <c r="K72" s="1"/>
      <c r="L72" s="1"/>
      <c r="M72" s="1"/>
      <c r="N72" s="1"/>
      <c r="O72"/>
      <c r="P72"/>
      <c r="Q72"/>
    </row>
    <row r="73" spans="6:17" ht="12" customHeight="1">
      <c r="F73" s="1"/>
      <c r="G73" s="29"/>
      <c r="H73" s="29"/>
      <c r="I73" s="29"/>
      <c r="J73" s="30"/>
      <c r="K73" s="1"/>
      <c r="L73" s="1"/>
      <c r="M73" s="1"/>
      <c r="N73" s="1"/>
      <c r="O73"/>
      <c r="P73"/>
      <c r="Q73"/>
    </row>
    <row r="74" spans="6:17" ht="12" customHeight="1">
      <c r="F74" s="1"/>
      <c r="G74" s="29"/>
      <c r="H74" s="29"/>
      <c r="I74" s="29"/>
      <c r="J74" s="30"/>
      <c r="K74" s="1"/>
      <c r="L74" s="1"/>
      <c r="M74" s="1"/>
      <c r="N74" s="1"/>
      <c r="O74"/>
      <c r="P74"/>
      <c r="Q74"/>
    </row>
    <row r="75" spans="6:17" ht="12" customHeight="1">
      <c r="F75" s="1"/>
      <c r="G75" s="29"/>
      <c r="H75" s="29"/>
      <c r="I75" s="29"/>
      <c r="J75" s="30"/>
      <c r="K75" s="1"/>
      <c r="L75" s="1"/>
      <c r="M75" s="1"/>
      <c r="N75" s="1"/>
      <c r="O75"/>
      <c r="P75"/>
      <c r="Q75"/>
    </row>
    <row r="76" spans="6:17" ht="12" customHeight="1">
      <c r="F76" s="1"/>
      <c r="G76" s="29"/>
      <c r="H76" s="29"/>
      <c r="I76" s="29"/>
      <c r="J76" s="3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B1:C1"/>
    <mergeCell ref="D1:F1"/>
    <mergeCell ref="J1:K1"/>
    <mergeCell ref="L1:O1"/>
    <mergeCell ref="AI1:AL1"/>
    <mergeCell ref="AE2:AG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AA2:AC2"/>
    <mergeCell ref="AE22:AG22"/>
    <mergeCell ref="AM15:AM21"/>
    <mergeCell ref="D18:D20"/>
    <mergeCell ref="D21:F21"/>
    <mergeCell ref="G21:I21"/>
    <mergeCell ref="K21:M21"/>
    <mergeCell ref="O21:Q21"/>
    <mergeCell ref="S21:U21"/>
    <mergeCell ref="W21:Y21"/>
    <mergeCell ref="AE21:AG21"/>
    <mergeCell ref="D15:D17"/>
    <mergeCell ref="G22:I22"/>
    <mergeCell ref="K22:M22"/>
    <mergeCell ref="O22:Q22"/>
    <mergeCell ref="S22:U22"/>
    <mergeCell ref="W22:Y22"/>
    <mergeCell ref="AM35:AM41"/>
    <mergeCell ref="D38:D40"/>
    <mergeCell ref="D41:F41"/>
    <mergeCell ref="G41:I41"/>
    <mergeCell ref="K41:M41"/>
    <mergeCell ref="O41:Q41"/>
    <mergeCell ref="S41:U41"/>
    <mergeCell ref="W41:Y41"/>
    <mergeCell ref="AE41:AG41"/>
    <mergeCell ref="AA21:AC21"/>
    <mergeCell ref="AA22:AC22"/>
    <mergeCell ref="AA41:AC41"/>
    <mergeCell ref="D23:D25"/>
    <mergeCell ref="D26:D28"/>
    <mergeCell ref="D29:D31"/>
    <mergeCell ref="D32:D34"/>
    <mergeCell ref="D35:D37"/>
  </mergeCells>
  <phoneticPr fontId="1" type="noConversion"/>
  <conditionalFormatting sqref="G3">
    <cfRule type="cellIs" dxfId="62" priority="54" operator="equal">
      <formula>"K"</formula>
    </cfRule>
  </conditionalFormatting>
  <conditionalFormatting sqref="G23">
    <cfRule type="cellIs" dxfId="61" priority="44" operator="equal">
      <formula>"K"</formula>
    </cfRule>
  </conditionalFormatting>
  <conditionalFormatting sqref="G41 K41 O41 S41 W41">
    <cfRule type="containsText" dxfId="60" priority="14" operator="containsText" text="K">
      <formula>NOT(ISERROR(SEARCH("K",G41)))</formula>
    </cfRule>
  </conditionalFormatting>
  <conditionalFormatting sqref="G3:V20 Z3:Z20 AD3:AD20 AH3:AH20">
    <cfRule type="expression" dxfId="59" priority="6">
      <formula>SUBSTITUTE(SUBSTITUTE(SUBSTITUTE(SUBSTITUTE(SUBSTITUTE(SUBSTITUTE(SUBSTITUTE(UPPER(G3&amp;""),"⌢",""),"⌣",""),"⌵",""),"－",""),"-","")," ",""),"　","")="O"</formula>
    </cfRule>
  </conditionalFormatting>
  <conditionalFormatting sqref="G21:AG21">
    <cfRule type="containsText" dxfId="58" priority="15" operator="containsText" text="K">
      <formula>NOT(ISERROR(SEARCH("K",G21)))</formula>
    </cfRule>
  </conditionalFormatting>
  <conditionalFormatting sqref="G3:AH20">
    <cfRule type="expression" dxfId="57" priority="5">
      <formula>AND(LEN(G3)&gt;0,ISNUMBER(--SUBSTITUTE(SUBSTITUTE(SUBSTITUTE(SUBSTITUTE(SUBSTITUTE(SUBSTITUTE(SUBSTITUTE(SUBSTITUTE(SUBSTITUTE(UPPER(G3&amp;""),"⌢",""),"⌣",""),"⌵",""),"－",""),"-","")," ",""),"　",""),"DP",""),"TP","")))</formula>
    </cfRule>
  </conditionalFormatting>
  <conditionalFormatting sqref="G23:AH40">
    <cfRule type="expression" dxfId="56" priority="1">
      <formula>AND(LEN(G23)&gt;0,ISNUMBER(--SUBSTITUTE(SUBSTITUTE(SUBSTITUTE(SUBSTITUTE(SUBSTITUTE(SUBSTITUTE(SUBSTITUTE(SUBSTITUTE(SUBSTITUTE(UPPER(G23&amp;""),"⌢",""),"⌣",""),"⌵",""),"－",""),"-","")," ",""),"　",""),"DP",""),"TP","")))</formula>
    </cfRule>
  </conditionalFormatting>
  <conditionalFormatting sqref="J3:J20 N3:N20 R3:R20 V3:V20 Z3:Z20 AD3:AD20 AH3:AH20">
    <cfRule type="containsText" dxfId="55" priority="8" operator="containsText" text="BIN">
      <formula>NOT(ISERROR(SEARCH("BIN",J3)))</formula>
    </cfRule>
  </conditionalFormatting>
  <conditionalFormatting sqref="J3:J20 N3:N20 R3:R20 V3:V20 Z3:AD20 AH3:AH20">
    <cfRule type="containsText" dxfId="54" priority="7" operator="containsText" text="K">
      <formula>NOT(ISERROR(SEARCH("K",J3)))</formula>
    </cfRule>
  </conditionalFormatting>
  <conditionalFormatting sqref="J23:J40 N23:N40 R23:R40 V23:V40 Z23:Z40 AD23:AD40 AH23:AH40">
    <cfRule type="expression" dxfId="53" priority="2">
      <formula>SUBSTITUTE(SUBSTITUTE(SUBSTITUTE(SUBSTITUTE(SUBSTITUTE(SUBSTITUTE(SUBSTITUTE(UPPER(J23&amp;""),"⌢",""),"⌣",""),"⌵",""),"－",""),"-","")," ",""),"　","")="O"</formula>
    </cfRule>
    <cfRule type="containsText" dxfId="52" priority="4" operator="containsText" text="BIN">
      <formula>NOT(ISERROR(SEARCH("BIN",J23)))</formula>
    </cfRule>
  </conditionalFormatting>
  <conditionalFormatting sqref="J23:J40 N23:N40 R23:R40 V23:V40 Z23:AD40 AH23:AH40">
    <cfRule type="containsText" dxfId="51" priority="3" operator="containsText" text="K">
      <formula>NOT(ISERROR(SEARCH("K",J23)))</formula>
    </cfRule>
  </conditionalFormatting>
  <conditionalFormatting sqref="K3">
    <cfRule type="cellIs" dxfId="50" priority="52" operator="equal">
      <formula>"K"</formula>
    </cfRule>
  </conditionalFormatting>
  <conditionalFormatting sqref="K23">
    <cfRule type="cellIs" dxfId="49" priority="42" operator="equal">
      <formula>"K"</formula>
    </cfRule>
  </conditionalFormatting>
  <conditionalFormatting sqref="O3">
    <cfRule type="cellIs" dxfId="48" priority="50" operator="equal">
      <formula>"K"</formula>
    </cfRule>
  </conditionalFormatting>
  <conditionalFormatting sqref="O23">
    <cfRule type="cellIs" dxfId="47" priority="40" operator="equal">
      <formula>"K"</formula>
    </cfRule>
  </conditionalFormatting>
  <conditionalFormatting sqref="S23">
    <cfRule type="cellIs" dxfId="46" priority="38" operator="equal">
      <formula>"K"</formula>
    </cfRule>
  </conditionalFormatting>
  <conditionalFormatting sqref="W3">
    <cfRule type="cellIs" dxfId="45" priority="48" operator="equal">
      <formula>"K"</formula>
    </cfRule>
  </conditionalFormatting>
  <conditionalFormatting sqref="W23">
    <cfRule type="cellIs" dxfId="44" priority="36" operator="equal">
      <formula>"K"</formula>
    </cfRule>
  </conditionalFormatting>
  <conditionalFormatting sqref="W3:Y20 AA3:AC20 AE3:AG20 G23:I40 K23:M40 O23:Q40 S23:U40 W23:Y40 AA23:AC40 AE23:AG40 G3:I20 K3:M20 O3:Q20 S3:U20">
    <cfRule type="containsText" dxfId="43" priority="55" operator="containsText" text="K">
      <formula>NOT(ISERROR(SEARCH("K",G3)))</formula>
    </cfRule>
  </conditionalFormatting>
  <conditionalFormatting sqref="W3:Y20 AE3:AG20 G23:I40 K23:M40 O23:Q40 S23:U40 W23:Y40 AE23:AG40 AA3:AC20 AA23:AC40">
    <cfRule type="expression" dxfId="42" priority="49">
      <formula>SUBSTITUTE(SUBSTITUTE(SUBSTITUTE(SUBSTITUTE(SUBSTITUTE(SUBSTITUTE(SUBSTITUTE(UPPER(W3&amp;""),"⌢",""),"⌣",""),"⌵",""),"－",""),"-","")," ",""),"　","")="O"</formula>
    </cfRule>
  </conditionalFormatting>
  <conditionalFormatting sqref="AA2">
    <cfRule type="containsText" dxfId="41" priority="9" operator="containsText" text="K">
      <formula>NOT(ISERROR(SEARCH("K",AA2)))</formula>
    </cfRule>
  </conditionalFormatting>
  <conditionalFormatting sqref="AA3">
    <cfRule type="cellIs" dxfId="40" priority="28" operator="equal">
      <formula>"K"</formula>
    </cfRule>
  </conditionalFormatting>
  <conditionalFormatting sqref="AA21:AA22">
    <cfRule type="containsText" dxfId="39" priority="10" operator="containsText" text="K">
      <formula>NOT(ISERROR(SEARCH("K",AA21)))</formula>
    </cfRule>
  </conditionalFormatting>
  <conditionalFormatting sqref="AA23">
    <cfRule type="cellIs" dxfId="38" priority="24" operator="equal">
      <formula>"K"</formula>
    </cfRule>
  </conditionalFormatting>
  <conditionalFormatting sqref="AA41">
    <cfRule type="containsText" dxfId="37" priority="13" operator="containsText" text="K">
      <formula>NOT(ISERROR(SEARCH("K",AA41)))</formula>
    </cfRule>
  </conditionalFormatting>
  <conditionalFormatting sqref="AA3:AC20 AA23:AC40 G3:I20 K3:M20 O3:Q20 S3:U20 W3:Y20 AE3:AG20 G23:I40 K23:M40 O23:Q40 S23:U40 W23:Y40 AE23:AG40">
    <cfRule type="containsText" dxfId="36" priority="31" operator="containsText" text="BIN">
      <formula>NOT(ISERROR(SEARCH("BIN",G3)))</formula>
    </cfRule>
  </conditionalFormatting>
  <conditionalFormatting sqref="AA3:AC20">
    <cfRule type="expression" dxfId="35" priority="30">
      <formula>AND(LEN(AA3)&gt;0,ISNUMBER(--SUBSTITUTE(SUBSTITUTE(SUBSTITUTE(SUBSTITUTE(SUBSTITUTE(SUBSTITUTE(SUBSTITUTE(SUBSTITUTE(SUBSTITUTE(UPPER(AA3&amp;""),"⌢",""),"⌣",""),"⌵",""),"－",""),"-","")," ",""),"　",""),"DP",""),"TP","")))</formula>
    </cfRule>
  </conditionalFormatting>
  <conditionalFormatting sqref="AA23:AC40">
    <cfRule type="expression" dxfId="34" priority="33">
      <formula>AND(LEN(AA23)&gt;0,ISNUMBER(--SUBSTITUTE(SUBSTITUTE(SUBSTITUTE(SUBSTITUTE(SUBSTITUTE(SUBSTITUTE(SUBSTITUTE(SUBSTITUTE(SUBSTITUTE(UPPER(AA23&amp;""),"⌢",""),"⌣",""),"⌵",""),"－",""),"-","")," ",""),"　",""),"DP",""),"TP","")))</formula>
    </cfRule>
  </conditionalFormatting>
  <conditionalFormatting sqref="AE3">
    <cfRule type="cellIs" dxfId="33" priority="46" operator="equal">
      <formula>"K"</formula>
    </cfRule>
  </conditionalFormatting>
  <conditionalFormatting sqref="AE23">
    <cfRule type="cellIs" dxfId="32" priority="34" operator="equal">
      <formula>"K"</formula>
    </cfRule>
  </conditionalFormatting>
  <conditionalFormatting sqref="AE41">
    <cfRule type="containsText" dxfId="31" priority="12" operator="containsText" text="K">
      <formula>NOT(ISERROR(SEARCH("K",AE41)))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3CEFAD2-B4BF-45F4-952C-95AA92EAFC63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6F8BB0F0-6676-42D2-AFD4-E280330B15E5}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 xr:uid="{ED6C056C-B94D-48CE-B5C5-E55A8B19C36E}">
          <x14:formula1>
            <xm:f>分組球員名單!$D$3:$D$19</xm:f>
          </x14:formula1>
          <xm:sqref>AM4 AM31:AM32 AM27:AM28 AM24:AM25 AM11:AM12 AM7:AM8</xm:sqref>
        </x14:dataValidation>
        <x14:dataValidation errorStyle="warning" type="list" allowBlank="1" showInputMessage="1" showErrorMessage="1" xr:uid="{48EF1589-0DE9-43FB-974E-31232E3807A1}">
          <x14:formula1>
            <xm:f>分組球員名單!$A$2:$A$53</xm:f>
          </x14:formula1>
          <xm:sqref>F23:F40 F3:F20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94AD-64F6-4509-AF1F-364C341DE4C2}">
  <sheetPr>
    <pageSetUpPr fitToPage="1"/>
  </sheetPr>
  <dimension ref="A1:BB328"/>
  <sheetViews>
    <sheetView tabSelected="1" zoomScaleNormal="100" workbookViewId="0">
      <selection activeCell="AE18" sqref="AE18"/>
    </sheetView>
  </sheetViews>
  <sheetFormatPr defaultRowHeight="16.2"/>
  <cols>
    <col min="1" max="1" width="7.5" customWidth="1"/>
    <col hidden="1" min="2" max="2" width="5.69921875" customWidth="1"/>
    <col hidden="1" min="3" max="3" width="5.796875" customWidth="1"/>
    <col min="4" max="4" width="2.59765625" style="9" customWidth="1"/>
    <col min="5" max="5" width="4.296875" style="9" customWidth="1"/>
    <col min="6" max="6" width="14.59765625" style="10" customWidth="1"/>
    <col min="7" max="9" width="3.69921875" style="11" customWidth="1"/>
    <col min="10" max="10" width="3.69921875" style="12" customWidth="1"/>
    <col min="11" max="14" width="3.69921875" style="10" customWidth="1"/>
    <col min="15" max="17" width="3.69921875" style="1" customWidth="1"/>
    <col min="18" max="33" width="3.69921875" customWidth="1"/>
    <col min="34" max="34" width="2.59765625" customWidth="1"/>
    <col min="35" max="35" width="4.3984375" customWidth="1"/>
    <col min="36" max="36" width="4.296875" customWidth="1"/>
    <col min="37" max="37" width="4.59765625" customWidth="1"/>
    <col min="38" max="38" width="4.5" customWidth="1"/>
    <col min="39" max="39" width="16" customWidth="1"/>
    <col min="41" max="51" width="8.69921875" customWidth="1"/>
  </cols>
  <sheetData>
    <row r="1" spans="1:54" ht="20.100000000000001" customHeight="1" thickBot="1">
      <c r="A1" s="222"/>
      <c r="B1" s="269" t="s">
        <v>26</v>
      </c>
      <c r="C1" s="277"/>
      <c r="D1" s="278" t="s">
        <v>0</v>
      </c>
      <c r="E1" s="279"/>
      <c r="F1" s="280"/>
      <c r="G1" s="18"/>
      <c r="H1" s="17" t="s">
        <v>46</v>
      </c>
      <c r="I1" s="17"/>
      <c r="J1" s="281" t="s">
        <v>1</v>
      </c>
      <c r="K1" s="282"/>
      <c r="L1" s="283" t="s">
        <v>134</v>
      </c>
      <c r="M1" s="284"/>
      <c r="N1" s="284"/>
      <c r="O1" s="285"/>
      <c r="P1" s="25"/>
      <c r="Q1" s="50">
        <f>AE21</f>
        <v>6</v>
      </c>
      <c r="R1" s="26"/>
      <c r="S1" s="26"/>
      <c r="T1" s="26" t="s">
        <v>110</v>
      </c>
      <c r="U1" s="28"/>
      <c r="V1" s="26" t="s">
        <v>2</v>
      </c>
      <c r="W1" s="26"/>
      <c r="X1" s="26" t="s">
        <v>101</v>
      </c>
      <c r="Y1" s="28"/>
      <c r="Z1" s="26"/>
      <c r="AA1" s="50">
        <f>AE41</f>
        <v>5</v>
      </c>
      <c r="AB1" s="26"/>
      <c r="AC1" s="26"/>
      <c r="AD1" s="26"/>
      <c r="AE1" s="107"/>
      <c r="AG1" s="107"/>
      <c r="AH1" s="27"/>
      <c r="AI1" s="269" t="s">
        <v>7</v>
      </c>
      <c r="AJ1" s="270"/>
      <c r="AK1" s="270"/>
      <c r="AL1" s="270"/>
      <c r="AM1" s="56"/>
      <c r="AN1" s="111" t="s">
        <v>150</v>
      </c>
    </row>
    <row r="2" spans="1:54" ht="15" customHeight="1" thickBot="1">
      <c r="A2" s="59" t="s">
        <v>16</v>
      </c>
      <c r="B2" s="51" t="s">
        <v>25</v>
      </c>
      <c r="C2" s="51" t="s">
        <v>23</v>
      </c>
      <c r="D2" s="13" t="s">
        <v>3</v>
      </c>
      <c r="E2" s="13" t="s">
        <v>17</v>
      </c>
      <c r="F2" s="19" t="s">
        <v>4</v>
      </c>
      <c r="G2" s="271">
        <v>1</v>
      </c>
      <c r="H2" s="272"/>
      <c r="I2" s="272"/>
      <c r="J2" s="14" t="inlineStr">
        <is>
          <t>投</t>
        </is>
      </c>
      <c r="K2" s="272">
        <v>2</v>
      </c>
      <c r="L2" s="272"/>
      <c r="M2" s="272"/>
      <c r="N2" s="14" t="inlineStr">
        <is>
          <t>投</t>
        </is>
      </c>
      <c r="O2" s="271">
        <v>3</v>
      </c>
      <c r="P2" s="272"/>
      <c r="Q2" s="272"/>
      <c r="R2" s="179" t="inlineStr">
        <is>
          <t>投</t>
        </is>
      </c>
      <c r="S2" s="271">
        <v>4</v>
      </c>
      <c r="T2" s="272"/>
      <c r="U2" s="272"/>
      <c r="V2" s="14" t="inlineStr">
        <is>
          <t>投</t>
        </is>
      </c>
      <c r="W2" s="271">
        <v>5</v>
      </c>
      <c r="X2" s="272"/>
      <c r="Y2" s="272"/>
      <c r="Z2" s="18" t="inlineStr">
        <is>
          <t>投</t>
        </is>
      </c>
      <c r="AA2" s="271">
        <v>6</v>
      </c>
      <c r="AB2" s="272"/>
      <c r="AC2" s="273"/>
      <c r="AD2" s="18" t="inlineStr">
        <is>
          <t>投</t>
        </is>
      </c>
      <c r="AE2" s="271">
        <v>7</v>
      </c>
      <c r="AF2" s="272"/>
      <c r="AG2" s="273"/>
      <c r="AH2" s="14" t="inlineStr">
        <is>
          <t>投</t>
        </is>
      </c>
      <c r="AI2" s="36" t="s">
        <v>24</v>
      </c>
      <c r="AJ2" s="34" t="s">
        <v>10</v>
      </c>
      <c r="AK2" s="35" t="s">
        <v>6</v>
      </c>
      <c r="AL2" s="53" t="s">
        <v>68</v>
      </c>
      <c r="AM2" s="14" t="s">
        <v>22</v>
      </c>
      <c r="AN2" s="243" t="s">
        <v>149</v>
      </c>
    </row>
    <row r="3" spans="1:54" ht="15" customHeight="1" thickBot="1">
      <c r="A3" s="52">
        <f>IF($E3="",0,SUMPRODUCT(--(SUBSTITUTE(SUBSTITUTE(SUBSTITUTE(SUBSTITUTE(SUBSTITUTE(SUBSTITUTE(SUBSTITUTE(UPPER($G$23:$I$40&amp;""),"⌢",""),"⌣",""),"⌵",""),"－",""),"-","")," ",""),"　","")=UPPER($E3&amp;"")))+SUMPRODUCT(--(SUBSTITUTE(SUBSTITUTE(SUBSTITUTE(SUBSTITUTE(SUBSTITUTE(SUBSTITUTE(SUBSTITUTE(UPPER($G$23:$I$40&amp;""),"⌢",""),"⌣",""),"⌵",""),"－",""),"-","")," ",""),"　","")=UPPER($E3&amp;"")&amp;"DP"))*2+SUMPRODUCT(--(SUBSTITUTE(SUBSTITUTE(SUBSTITUTE(SUBSTITUTE(SUBSTITUTE(SUBSTITUTE(SUBSTITUTE(UPPER($G$23:$I$40&amp;""),"⌢",""),"⌣",""),"⌵",""),"－",""),"-","")," ",""),"　","")="DP"&amp;UPPER($E3&amp;"")))*2+SUMPRODUCT(--(SUBSTITUTE(SUBSTITUTE(SUBSTITUTE(SUBSTITUTE(SUBSTITUTE(SUBSTITUTE(SUBSTITUTE(UPPER($G$23:$I$40&amp;""),"⌢",""),"⌣",""),"⌵",""),"－",""),"-","")," ",""),"　","")=UPPER($E3&amp;"")&amp;"TP"))*3+SUMPRODUCT(--(SUBSTITUTE(SUBSTITUTE(SUBSTITUTE(SUBSTITUTE(SUBSTITUTE(SUBSTITUTE(SUBSTITUTE(UPPER($G$23:$I$40&amp;""),"⌢",""),"⌣",""),"⌵",""),"－",""),"-","")," ",""),"　","")="TP"&amp;UPPER($E3&amp;"")))*3+SUMPRODUCT(--(SUBSTITUTE(SUBSTITUTE(SUBSTITUTE(SUBSTITUTE(SUBSTITUTE(SUBSTITUTE(SUBSTITUTE(UPPER($K$23:$M$40&amp;""),"⌢",""),"⌣",""),"⌵",""),"－",""),"-","")," ",""),"　","")=UPPER($E3&amp;"")))+SUMPRODUCT(--(SUBSTITUTE(SUBSTITUTE(SUBSTITUTE(SUBSTITUTE(SUBSTITUTE(SUBSTITUTE(SUBSTITUTE(UPPER($K$23:$M$40&amp;""),"⌢",""),"⌣",""),"⌵",""),"－",""),"-","")," ",""),"　","")=UPPER($E3&amp;"")&amp;"DP"))*2+SUMPRODUCT(--(SUBSTITUTE(SUBSTITUTE(SUBSTITUTE(SUBSTITUTE(SUBSTITUTE(SUBSTITUTE(SUBSTITUTE(UPPER($K$23:$M$40&amp;""),"⌢",""),"⌣",""),"⌵",""),"－",""),"-","")," ",""),"　","")="DP"&amp;UPPER($E3&amp;"")))*2+SUMPRODUCT(--(SUBSTITUTE(SUBSTITUTE(SUBSTITUTE(SUBSTITUTE(SUBSTITUTE(SUBSTITUTE(SUBSTITUTE(UPPER($K$23:$M$40&amp;""),"⌢",""),"⌣",""),"⌵",""),"－",""),"-","")," ",""),"　","")=UPPER($E3&amp;"")&amp;"TP"))*3+SUMPRODUCT(--(SUBSTITUTE(SUBSTITUTE(SUBSTITUTE(SUBSTITUTE(SUBSTITUTE(SUBSTITUTE(SUBSTITUTE(UPPER($K$23:$M$40&amp;""),"⌢",""),"⌣",""),"⌵",""),"－",""),"-","")," ",""),"　","")="TP"&amp;UPPER($E3&amp;"")))*3+SUMPRODUCT(--(SUBSTITUTE(SUBSTITUTE(SUBSTITUTE(SUBSTITUTE(SUBSTITUTE(SUBSTITUTE(SUBSTITUTE(UPPER($O$23:$Q$40&amp;""),"⌢",""),"⌣",""),"⌵",""),"－",""),"-","")," ",""),"　","")=UPPER($E3&amp;"")))+SUMPRODUCT(--(SUBSTITUTE(SUBSTITUTE(SUBSTITUTE(SUBSTITUTE(SUBSTITUTE(SUBSTITUTE(SUBSTITUTE(UPPER($O$23:$Q$40&amp;""),"⌢",""),"⌣",""),"⌵",""),"－",""),"-","")," ",""),"　","")=UPPER($E3&amp;"")&amp;"DP"))*2+SUMPRODUCT(--(SUBSTITUTE(SUBSTITUTE(SUBSTITUTE(SUBSTITUTE(SUBSTITUTE(SUBSTITUTE(SUBSTITUTE(UPPER($O$23:$Q$40&amp;""),"⌢",""),"⌣",""),"⌵",""),"－",""),"-","")," ",""),"　","")="DP"&amp;UPPER($E3&amp;"")))*2+SUMPRODUCT(--(SUBSTITUTE(SUBSTITUTE(SUBSTITUTE(SUBSTITUTE(SUBSTITUTE(SUBSTITUTE(SUBSTITUTE(UPPER($O$23:$Q$40&amp;""),"⌢",""),"⌣",""),"⌵",""),"－",""),"-","")," ",""),"　","")=UPPER($E3&amp;"")&amp;"TP"))*3+SUMPRODUCT(--(SUBSTITUTE(SUBSTITUTE(SUBSTITUTE(SUBSTITUTE(SUBSTITUTE(SUBSTITUTE(SUBSTITUTE(UPPER($O$23:$Q$40&amp;""),"⌢",""),"⌣",""),"⌵",""),"－",""),"-","")," ",""),"　","")="TP"&amp;UPPER($E3&amp;"")))*3+SUMPRODUCT(--(SUBSTITUTE(SUBSTITUTE(SUBSTITUTE(SUBSTITUTE(SUBSTITUTE(SUBSTITUTE(SUBSTITUTE(UPPER($S$23:$U$40&amp;""),"⌢",""),"⌣",""),"⌵",""),"－",""),"-","")," ",""),"　","")=UPPER($E3&amp;"")))+SUMPRODUCT(--(SUBSTITUTE(SUBSTITUTE(SUBSTITUTE(SUBSTITUTE(SUBSTITUTE(SUBSTITUTE(SUBSTITUTE(UPPER($S$23:$U$40&amp;""),"⌢",""),"⌣",""),"⌵",""),"－",""),"-","")," ",""),"　","")=UPPER($E3&amp;"")&amp;"DP"))*2+SUMPRODUCT(--(SUBSTITUTE(SUBSTITUTE(SUBSTITUTE(SUBSTITUTE(SUBSTITUTE(SUBSTITUTE(SUBSTITUTE(UPPER($S$23:$U$40&amp;""),"⌢",""),"⌣",""),"⌵",""),"－",""),"-","")," ",""),"　","")="DP"&amp;UPPER($E3&amp;"")))*2+SUMPRODUCT(--(SUBSTITUTE(SUBSTITUTE(SUBSTITUTE(SUBSTITUTE(SUBSTITUTE(SUBSTITUTE(SUBSTITUTE(UPPER($S$23:$U$40&amp;""),"⌢",""),"⌣",""),"⌵",""),"－",""),"-","")," ",""),"　","")=UPPER($E3&amp;"")&amp;"TP"))*3+SUMPRODUCT(--(SUBSTITUTE(SUBSTITUTE(SUBSTITUTE(SUBSTITUTE(SUBSTITUTE(SUBSTITUTE(SUBSTITUTE(UPPER($S$23:$U$40&amp;""),"⌢",""),"⌣",""),"⌵",""),"－",""),"-","")," ",""),"　","")="TP"&amp;UPPER($E3&amp;"")))*3+SUMPRODUCT(--(SUBSTITUTE(SUBSTITUTE(SUBSTITUTE(SUBSTITUTE(SUBSTITUTE(SUBSTITUTE(SUBSTITUTE(UPPER($W$23:$Y$40&amp;""),"⌢",""),"⌣",""),"⌵",""),"－",""),"-","")," ",""),"　","")=UPPER($E3&amp;"")))+SUMPRODUCT(--(SUBSTITUTE(SUBSTITUTE(SUBSTITUTE(SUBSTITUTE(SUBSTITUTE(SUBSTITUTE(SUBSTITUTE(UPPER($W$23:$Y$40&amp;""),"⌢",""),"⌣",""),"⌵",""),"－",""),"-","")," ",""),"　","")=UPPER($E3&amp;"")&amp;"DP"))*2+SUMPRODUCT(--(SUBSTITUTE(SUBSTITUTE(SUBSTITUTE(SUBSTITUTE(SUBSTITUTE(SUBSTITUTE(SUBSTITUTE(UPPER($W$23:$Y$40&amp;""),"⌢",""),"⌣",""),"⌵",""),"－",""),"-","")," ",""),"　","")="DP"&amp;UPPER($E3&amp;"")))*2+SUMPRODUCT(--(SUBSTITUTE(SUBSTITUTE(SUBSTITUTE(SUBSTITUTE(SUBSTITUTE(SUBSTITUTE(SUBSTITUTE(UPPER($W$23:$Y$40&amp;""),"⌢",""),"⌣",""),"⌵",""),"－",""),"-","")," ",""),"　","")=UPPER($E3&amp;"")&amp;"TP"))*3+SUMPRODUCT(--(SUBSTITUTE(SUBSTITUTE(SUBSTITUTE(SUBSTITUTE(SUBSTITUTE(SUBSTITUTE(SUBSTITUTE(UPPER($W$23:$Y$40&amp;""),"⌢",""),"⌣",""),"⌵",""),"－",""),"-","")," ",""),"　","")="TP"&amp;UPPER($E3&amp;"")))*3+SUMPRODUCT(--(SUBSTITUTE(SUBSTITUTE(SUBSTITUTE(SUBSTITUTE(SUBSTITUTE(SUBSTITUTE(SUBSTITUTE(UPPER($AA$23:$AC$40&amp;""),"⌢",""),"⌣",""),"⌵",""),"－",""),"-","")," ",""),"　","")=UPPER($E3&amp;"")))+SUMPRODUCT(--(SUBSTITUTE(SUBSTITUTE(SUBSTITUTE(SUBSTITUTE(SUBSTITUTE(SUBSTITUTE(SUBSTITUTE(UPPER($AA$23:$AC$40&amp;""),"⌢",""),"⌣",""),"⌵",""),"－",""),"-","")," ",""),"　","")=UPPER($E3&amp;"")&amp;"DP"))*2+SUMPRODUCT(--(SUBSTITUTE(SUBSTITUTE(SUBSTITUTE(SUBSTITUTE(SUBSTITUTE(SUBSTITUTE(SUBSTITUTE(UPPER($AA$23:$AC$40&amp;""),"⌢",""),"⌣",""),"⌵",""),"－",""),"-","")," ",""),"　","")="DP"&amp;UPPER($E3&amp;"")))*2+SUMPRODUCT(--(SUBSTITUTE(SUBSTITUTE(SUBSTITUTE(SUBSTITUTE(SUBSTITUTE(SUBSTITUTE(SUBSTITUTE(UPPER($AA$23:$AC$40&amp;""),"⌢",""),"⌣",""),"⌵",""),"－",""),"-","")," ",""),"　","")=UPPER($E3&amp;"")&amp;"TP"))*3+SUMPRODUCT(--(SUBSTITUTE(SUBSTITUTE(SUBSTITUTE(SUBSTITUTE(SUBSTITUTE(SUBSTITUTE(SUBSTITUTE(UPPER($AA$23:$AC$40&amp;""),"⌢",""),"⌣",""),"⌵",""),"－",""),"-","")," ",""),"　","")="TP"&amp;UPPER($E3&amp;"")))*3+SUMPRODUCT(--(SUBSTITUTE(SUBSTITUTE(SUBSTITUTE(SUBSTITUTE(SUBSTITUTE(SUBSTITUTE(SUBSTITUTE(UPPER($AE$23:$AG$40&amp;""),"⌢",""),"⌣",""),"⌵",""),"－",""),"-","")," ",""),"　","")=UPPER($E3&amp;"")))+SUMPRODUCT(--(SUBSTITUTE(SUBSTITUTE(SUBSTITUTE(SUBSTITUTE(SUBSTITUTE(SUBSTITUTE(SUBSTITUTE(UPPER($AE$23:$AG$40&amp;""),"⌢",""),"⌣",""),"⌵",""),"－",""),"-","")," ",""),"　","")=UPPER($E3&amp;"")&amp;"DP"))*2+SUMPRODUCT(--(SUBSTITUTE(SUBSTITUTE(SUBSTITUTE(SUBSTITUTE(SUBSTITUTE(SUBSTITUTE(SUBSTITUTE(UPPER($AE$23:$AG$40&amp;""),"⌢",""),"⌣",""),"⌵",""),"－",""),"-","")," ",""),"　","")="DP"&amp;UPPER($E3&amp;"")))*2+SUMPRODUCT(--(SUBSTITUTE(SUBSTITUTE(SUBSTITUTE(SUBSTITUTE(SUBSTITUTE(SUBSTITUTE(SUBSTITUTE(UPPER($AE$23:$AG$40&amp;""),"⌢",""),"⌣",""),"⌵",""),"－",""),"-","")," ",""),"　","")=UPPER($E3&amp;"")&amp;"TP"))*3+SUMPRODUCT(--(SUBSTITUTE(SUBSTITUTE(SUBSTITUTE(SUBSTITUTE(SUBSTITUTE(SUBSTITUTE(SUBSTITUTE(UPPER($AE$23:$AG$40&amp;""),"⌢",""),"⌣",""),"⌵",""),"－",""),"-","")," ",""),"　","")="TP"&amp;UPPER($E3&amp;"")))*3)</f>
        <v>0</v>
      </c>
      <c r="B3" s="58"/>
      <c r="C3" s="58"/>
      <c r="D3" s="275">
        <v>1</v>
      </c>
      <c r="E3" s="62" t="s">
        <v>195</v>
      </c>
      <c r="F3" s="48" t="s">
        <v>96</v>
      </c>
      <c r="G3" s="21" t="s">
        <v>204</v>
      </c>
      <c r="H3" s="15"/>
      <c r="I3" s="16"/>
      <c r="J3" s="246"/>
      <c r="K3" s="21"/>
      <c r="L3" s="15"/>
      <c r="M3" s="16"/>
      <c r="N3" s="246"/>
      <c r="O3" s="21" t="s">
        <v>204</v>
      </c>
      <c r="P3" s="63"/>
      <c r="Q3" s="47"/>
      <c r="R3" s="246"/>
      <c r="S3" s="21"/>
      <c r="T3" s="15" t="inlineStr">
        <is>
          <t>R －</t>
        </is>
      </c>
      <c r="U3" s="16"/>
      <c r="V3" s="246"/>
      <c r="W3" s="21"/>
      <c r="X3" s="15" t="s">
        <v>204</v>
      </c>
      <c r="Y3" s="16"/>
      <c r="Z3" s="246"/>
      <c r="AA3" s="21"/>
      <c r="AB3" s="15"/>
      <c r="AC3" s="16"/>
      <c r="AD3" s="246"/>
      <c r="AE3" s="15"/>
      <c r="AF3" s="15"/>
      <c r="AG3" s="16"/>
      <c r="AH3" s="246"/>
      <c r="AI3" s="44">
        <f>COUNTA(G3:I3,K3:M3,O3:Q3,S3:U3,W3:Y3,AA3:AC3,AE3:AG3)</f>
        <v>4</v>
      </c>
      <c r="AJ3" s="44">
        <f>SUMPRODUCT(--(SUBSTITUTE(SUBSTITUTE(SUBSTITUTE(SUBSTITUTE(SUBSTITUTE(SUBSTITUTE(SUBSTITUTE(UPPER(G3:AG3&amp;""),"⌢",""),"⌣",""),"⌵",""),"－",""),"-","")," ",""),"　","")="R"))+SUMPRODUCT(--(SUBSTITUTE(SUBSTITUTE(SUBSTITUTE(SUBSTITUTE(SUBSTITUTE(SUBSTITUTE(SUBSTITUTE(UPPER(G3:AG3&amp;""),"⌢",""),"⌣",""),"⌵",""),"－",""),"-","")," ",""),"　","")="HR"))*2</f>
        <v>1</v>
      </c>
      <c r="AK3" s="44">
        <f>COUNTIF(G3:AG3,"K")</f>
        <v>3</v>
      </c>
      <c r="AL3" s="44">
        <f>$A3</f>
        <v>0</v>
      </c>
      <c r="AM3" s="65" t="s">
        <v>20</v>
      </c>
      <c r="AO3" s="13" t="s">
        <v>17</v>
      </c>
      <c r="AP3" s="19" t="s">
        <v>4</v>
      </c>
      <c r="AQ3" s="36" t="s">
        <v>24</v>
      </c>
      <c r="AR3" s="34" t="s">
        <v>10</v>
      </c>
      <c r="AS3" s="35" t="s">
        <v>6</v>
      </c>
      <c r="AT3" s="37" t="s">
        <v>68</v>
      </c>
      <c r="AV3" t="s">
        <v>94</v>
      </c>
      <c r="AW3" s="1"/>
      <c r="AX3" s="113" t="s">
        <v>95</v>
      </c>
      <c r="AY3" s="29"/>
      <c r="AZ3" s="29"/>
      <c r="BA3" s="29"/>
      <c r="BB3" s="29"/>
    </row>
    <row r="4" spans="1:54" ht="15" customHeight="1">
      <c r="A4" s="52">
        <f>IF($E4="",0,SUMPRODUCT(--(SUBSTITUTE(SUBSTITUTE(SUBSTITUTE(SUBSTITUTE(SUBSTITUTE(SUBSTITUTE(SUBSTITUTE(UPPER($G$23:$I$40&amp;""),"⌢",""),"⌣",""),"⌵",""),"－",""),"-","")," ",""),"　","")=UPPER($E4&amp;"")))+SUMPRODUCT(--(SUBSTITUTE(SUBSTITUTE(SUBSTITUTE(SUBSTITUTE(SUBSTITUTE(SUBSTITUTE(SUBSTITUTE(UPPER($G$23:$I$40&amp;""),"⌢",""),"⌣",""),"⌵",""),"－",""),"-","")," ",""),"　","")=UPPER($E4&amp;"")&amp;"DP"))*2+SUMPRODUCT(--(SUBSTITUTE(SUBSTITUTE(SUBSTITUTE(SUBSTITUTE(SUBSTITUTE(SUBSTITUTE(SUBSTITUTE(UPPER($G$23:$I$40&amp;""),"⌢",""),"⌣",""),"⌵",""),"－",""),"-","")," ",""),"　","")="DP"&amp;UPPER($E4&amp;"")))*2+SUMPRODUCT(--(SUBSTITUTE(SUBSTITUTE(SUBSTITUTE(SUBSTITUTE(SUBSTITUTE(SUBSTITUTE(SUBSTITUTE(UPPER($G$23:$I$40&amp;""),"⌢",""),"⌣",""),"⌵",""),"－",""),"-","")," ",""),"　","")=UPPER($E4&amp;"")&amp;"TP"))*3+SUMPRODUCT(--(SUBSTITUTE(SUBSTITUTE(SUBSTITUTE(SUBSTITUTE(SUBSTITUTE(SUBSTITUTE(SUBSTITUTE(UPPER($G$23:$I$40&amp;""),"⌢",""),"⌣",""),"⌵",""),"－",""),"-","")," ",""),"　","")="TP"&amp;UPPER($E4&amp;"")))*3+SUMPRODUCT(--(SUBSTITUTE(SUBSTITUTE(SUBSTITUTE(SUBSTITUTE(SUBSTITUTE(SUBSTITUTE(SUBSTITUTE(UPPER($K$23:$M$40&amp;""),"⌢",""),"⌣",""),"⌵",""),"－",""),"-","")," ",""),"　","")=UPPER($E4&amp;"")))+SUMPRODUCT(--(SUBSTITUTE(SUBSTITUTE(SUBSTITUTE(SUBSTITUTE(SUBSTITUTE(SUBSTITUTE(SUBSTITUTE(UPPER($K$23:$M$40&amp;""),"⌢",""),"⌣",""),"⌵",""),"－",""),"-","")," ",""),"　","")=UPPER($E4&amp;"")&amp;"DP"))*2+SUMPRODUCT(--(SUBSTITUTE(SUBSTITUTE(SUBSTITUTE(SUBSTITUTE(SUBSTITUTE(SUBSTITUTE(SUBSTITUTE(UPPER($K$23:$M$40&amp;""),"⌢",""),"⌣",""),"⌵",""),"－",""),"-","")," ",""),"　","")="DP"&amp;UPPER($E4&amp;"")))*2+SUMPRODUCT(--(SUBSTITUTE(SUBSTITUTE(SUBSTITUTE(SUBSTITUTE(SUBSTITUTE(SUBSTITUTE(SUBSTITUTE(UPPER($K$23:$M$40&amp;""),"⌢",""),"⌣",""),"⌵",""),"－",""),"-","")," ",""),"　","")=UPPER($E4&amp;"")&amp;"TP"))*3+SUMPRODUCT(--(SUBSTITUTE(SUBSTITUTE(SUBSTITUTE(SUBSTITUTE(SUBSTITUTE(SUBSTITUTE(SUBSTITUTE(UPPER($K$23:$M$40&amp;""),"⌢",""),"⌣",""),"⌵",""),"－",""),"-","")," ",""),"　","")="TP"&amp;UPPER($E4&amp;"")))*3+SUMPRODUCT(--(SUBSTITUTE(SUBSTITUTE(SUBSTITUTE(SUBSTITUTE(SUBSTITUTE(SUBSTITUTE(SUBSTITUTE(UPPER($O$23:$Q$40&amp;""),"⌢",""),"⌣",""),"⌵",""),"－",""),"-","")," ",""),"　","")=UPPER($E4&amp;"")))+SUMPRODUCT(--(SUBSTITUTE(SUBSTITUTE(SUBSTITUTE(SUBSTITUTE(SUBSTITUTE(SUBSTITUTE(SUBSTITUTE(UPPER($O$23:$Q$40&amp;""),"⌢",""),"⌣",""),"⌵",""),"－",""),"-","")," ",""),"　","")=UPPER($E4&amp;"")&amp;"DP"))*2+SUMPRODUCT(--(SUBSTITUTE(SUBSTITUTE(SUBSTITUTE(SUBSTITUTE(SUBSTITUTE(SUBSTITUTE(SUBSTITUTE(UPPER($O$23:$Q$40&amp;""),"⌢",""),"⌣",""),"⌵",""),"－",""),"-","")," ",""),"　","")="DP"&amp;UPPER($E4&amp;"")))*2+SUMPRODUCT(--(SUBSTITUTE(SUBSTITUTE(SUBSTITUTE(SUBSTITUTE(SUBSTITUTE(SUBSTITUTE(SUBSTITUTE(UPPER($O$23:$Q$40&amp;""),"⌢",""),"⌣",""),"⌵",""),"－",""),"-","")," ",""),"　","")=UPPER($E4&amp;"")&amp;"TP"))*3+SUMPRODUCT(--(SUBSTITUTE(SUBSTITUTE(SUBSTITUTE(SUBSTITUTE(SUBSTITUTE(SUBSTITUTE(SUBSTITUTE(UPPER($O$23:$Q$40&amp;""),"⌢",""),"⌣",""),"⌵",""),"－",""),"-","")," ",""),"　","")="TP"&amp;UPPER($E4&amp;"")))*3+SUMPRODUCT(--(SUBSTITUTE(SUBSTITUTE(SUBSTITUTE(SUBSTITUTE(SUBSTITUTE(SUBSTITUTE(SUBSTITUTE(UPPER($S$23:$U$40&amp;""),"⌢",""),"⌣",""),"⌵",""),"－",""),"-","")," ",""),"　","")=UPPER($E4&amp;"")))+SUMPRODUCT(--(SUBSTITUTE(SUBSTITUTE(SUBSTITUTE(SUBSTITUTE(SUBSTITUTE(SUBSTITUTE(SUBSTITUTE(UPPER($S$23:$U$40&amp;""),"⌢",""),"⌣",""),"⌵",""),"－",""),"-","")," ",""),"　","")=UPPER($E4&amp;"")&amp;"DP"))*2+SUMPRODUCT(--(SUBSTITUTE(SUBSTITUTE(SUBSTITUTE(SUBSTITUTE(SUBSTITUTE(SUBSTITUTE(SUBSTITUTE(UPPER($S$23:$U$40&amp;""),"⌢",""),"⌣",""),"⌵",""),"－",""),"-","")," ",""),"　","")="DP"&amp;UPPER($E4&amp;"")))*2+SUMPRODUCT(--(SUBSTITUTE(SUBSTITUTE(SUBSTITUTE(SUBSTITUTE(SUBSTITUTE(SUBSTITUTE(SUBSTITUTE(UPPER($S$23:$U$40&amp;""),"⌢",""),"⌣",""),"⌵",""),"－",""),"-","")," ",""),"　","")=UPPER($E4&amp;"")&amp;"TP"))*3+SUMPRODUCT(--(SUBSTITUTE(SUBSTITUTE(SUBSTITUTE(SUBSTITUTE(SUBSTITUTE(SUBSTITUTE(SUBSTITUTE(UPPER($S$23:$U$40&amp;""),"⌢",""),"⌣",""),"⌵",""),"－",""),"-","")," ",""),"　","")="TP"&amp;UPPER($E4&amp;"")))*3+SUMPRODUCT(--(SUBSTITUTE(SUBSTITUTE(SUBSTITUTE(SUBSTITUTE(SUBSTITUTE(SUBSTITUTE(SUBSTITUTE(UPPER($W$23:$Y$40&amp;""),"⌢",""),"⌣",""),"⌵",""),"－",""),"-","")," ",""),"　","")=UPPER($E4&amp;"")))+SUMPRODUCT(--(SUBSTITUTE(SUBSTITUTE(SUBSTITUTE(SUBSTITUTE(SUBSTITUTE(SUBSTITUTE(SUBSTITUTE(UPPER($W$23:$Y$40&amp;""),"⌢",""),"⌣",""),"⌵",""),"－",""),"-","")," ",""),"　","")=UPPER($E4&amp;"")&amp;"DP"))*2+SUMPRODUCT(--(SUBSTITUTE(SUBSTITUTE(SUBSTITUTE(SUBSTITUTE(SUBSTITUTE(SUBSTITUTE(SUBSTITUTE(UPPER($W$23:$Y$40&amp;""),"⌢",""),"⌣",""),"⌵",""),"－",""),"-","")," ",""),"　","")="DP"&amp;UPPER($E4&amp;"")))*2+SUMPRODUCT(--(SUBSTITUTE(SUBSTITUTE(SUBSTITUTE(SUBSTITUTE(SUBSTITUTE(SUBSTITUTE(SUBSTITUTE(UPPER($W$23:$Y$40&amp;""),"⌢",""),"⌣",""),"⌵",""),"－",""),"-","")," ",""),"　","")=UPPER($E4&amp;"")&amp;"TP"))*3+SUMPRODUCT(--(SUBSTITUTE(SUBSTITUTE(SUBSTITUTE(SUBSTITUTE(SUBSTITUTE(SUBSTITUTE(SUBSTITUTE(UPPER($W$23:$Y$40&amp;""),"⌢",""),"⌣",""),"⌵",""),"－",""),"-","")," ",""),"　","")="TP"&amp;UPPER($E4&amp;"")))*3+SUMPRODUCT(--(SUBSTITUTE(SUBSTITUTE(SUBSTITUTE(SUBSTITUTE(SUBSTITUTE(SUBSTITUTE(SUBSTITUTE(UPPER($AA$23:$AC$40&amp;""),"⌢",""),"⌣",""),"⌵",""),"－",""),"-","")," ",""),"　","")=UPPER($E4&amp;"")))+SUMPRODUCT(--(SUBSTITUTE(SUBSTITUTE(SUBSTITUTE(SUBSTITUTE(SUBSTITUTE(SUBSTITUTE(SUBSTITUTE(UPPER($AA$23:$AC$40&amp;""),"⌢",""),"⌣",""),"⌵",""),"－",""),"-","")," ",""),"　","")=UPPER($E4&amp;"")&amp;"DP"))*2+SUMPRODUCT(--(SUBSTITUTE(SUBSTITUTE(SUBSTITUTE(SUBSTITUTE(SUBSTITUTE(SUBSTITUTE(SUBSTITUTE(UPPER($AA$23:$AC$40&amp;""),"⌢",""),"⌣",""),"⌵",""),"－",""),"-","")," ",""),"　","")="DP"&amp;UPPER($E4&amp;"")))*2+SUMPRODUCT(--(SUBSTITUTE(SUBSTITUTE(SUBSTITUTE(SUBSTITUTE(SUBSTITUTE(SUBSTITUTE(SUBSTITUTE(UPPER($AA$23:$AC$40&amp;""),"⌢",""),"⌣",""),"⌵",""),"－",""),"-","")," ",""),"　","")=UPPER($E4&amp;"")&amp;"TP"))*3+SUMPRODUCT(--(SUBSTITUTE(SUBSTITUTE(SUBSTITUTE(SUBSTITUTE(SUBSTITUTE(SUBSTITUTE(SUBSTITUTE(UPPER($AA$23:$AC$40&amp;""),"⌢",""),"⌣",""),"⌵",""),"－",""),"-","")," ",""),"　","")="TP"&amp;UPPER($E4&amp;"")))*3+SUMPRODUCT(--(SUBSTITUTE(SUBSTITUTE(SUBSTITUTE(SUBSTITUTE(SUBSTITUTE(SUBSTITUTE(SUBSTITUTE(UPPER($AE$23:$AG$40&amp;""),"⌢",""),"⌣",""),"⌵",""),"－",""),"-","")," ",""),"　","")=UPPER($E4&amp;"")))+SUMPRODUCT(--(SUBSTITUTE(SUBSTITUTE(SUBSTITUTE(SUBSTITUTE(SUBSTITUTE(SUBSTITUTE(SUBSTITUTE(UPPER($AE$23:$AG$40&amp;""),"⌢",""),"⌣",""),"⌵",""),"－",""),"-","")," ",""),"　","")=UPPER($E4&amp;"")&amp;"DP"))*2+SUMPRODUCT(--(SUBSTITUTE(SUBSTITUTE(SUBSTITUTE(SUBSTITUTE(SUBSTITUTE(SUBSTITUTE(SUBSTITUTE(UPPER($AE$23:$AG$40&amp;""),"⌢",""),"⌣",""),"⌵",""),"－",""),"-","")," ",""),"　","")="DP"&amp;UPPER($E4&amp;"")))*2+SUMPRODUCT(--(SUBSTITUTE(SUBSTITUTE(SUBSTITUTE(SUBSTITUTE(SUBSTITUTE(SUBSTITUTE(SUBSTITUTE(UPPER($AE$23:$AG$40&amp;""),"⌢",""),"⌣",""),"⌵",""),"－",""),"-","")," ",""),"　","")=UPPER($E4&amp;"")&amp;"TP"))*3+SUMPRODUCT(--(SUBSTITUTE(SUBSTITUTE(SUBSTITUTE(SUBSTITUTE(SUBSTITUTE(SUBSTITUTE(SUBSTITUTE(UPPER($AE$23:$AG$40&amp;""),"⌢",""),"⌣",""),"⌵",""),"－",""),"-","")," ",""),"　","")="TP"&amp;UPPER($E4&amp;"")))*3)</f>
        <v>0</v>
      </c>
      <c r="B4" s="52"/>
      <c r="C4" s="58"/>
      <c r="D4" s="275"/>
      <c r="E4" s="61"/>
      <c r="F4" s="49"/>
      <c r="G4" s="22"/>
      <c r="H4" s="3"/>
      <c r="I4" s="6"/>
      <c r="J4" s="8"/>
      <c r="K4" s="22"/>
      <c r="L4" s="3"/>
      <c r="M4" s="6"/>
      <c r="N4" s="8"/>
      <c r="O4" s="22"/>
      <c r="P4" s="3"/>
      <c r="Q4" s="6"/>
      <c r="R4" s="8"/>
      <c r="S4" s="22"/>
      <c r="T4" s="3"/>
      <c r="U4" s="6"/>
      <c r="V4" s="8"/>
      <c r="W4" s="22"/>
      <c r="X4" s="3"/>
      <c r="Y4" s="6"/>
      <c r="Z4" s="8"/>
      <c r="AA4" s="22"/>
      <c r="AB4" s="3"/>
      <c r="AC4" s="6"/>
      <c r="AD4" s="8"/>
      <c r="AE4" s="3"/>
      <c r="AF4" s="3"/>
      <c r="AG4" s="6"/>
      <c r="AH4" s="8"/>
      <c r="AI4" s="44">
        <f t="shared" ref="AI4:AI20" si="2">COUNTA(G4:I4,K4:M4,O4:Q4,S4:U4,W4:Y4,AA4:AC4,AE4:AG4)</f>
        <v>0</v>
      </c>
      <c r="AJ4" s="44">
        <f>SUMPRODUCT(--(SUBSTITUTE(SUBSTITUTE(SUBSTITUTE(SUBSTITUTE(SUBSTITUTE(SUBSTITUTE(SUBSTITUTE(UPPER(G4:AG4&amp;""),"⌢",""),"⌣",""),"⌵",""),"－",""),"-","")," ",""),"　","")="R"))+SUMPRODUCT(--(SUBSTITUTE(SUBSTITUTE(SUBSTITUTE(SUBSTITUTE(SUBSTITUTE(SUBSTITUTE(SUBSTITUTE(UPPER(G4:AG4&amp;""),"⌢",""),"⌣",""),"⌵",""),"－",""),"-","")," ",""),"　","")="HR"))*2</f>
        <v>0</v>
      </c>
      <c r="AK4" s="44">
        <f t="shared" ref="AK4:AK20" si="4">COUNTIF(G4:AG4,"K")</f>
        <v>0</v>
      </c>
      <c r="AL4" s="44">
        <f>$A4</f>
        <v>0</v>
      </c>
      <c r="AM4" s="66" t="s">
        <v>102</v>
      </c>
      <c r="AO4" s="58">
        <v>25</v>
      </c>
      <c r="AP4" s="1" t="str" cm="1">
        <f t="array" ref="AP4:AP10">_xlfn.UNIQUE(SUBSTITUTE(SUBSTITUTE(F3:F20," DF",""),"DF",""))</f>
        <v>洪韶壕</v>
      </c>
      <c r="AQ4" s="58">
        <f>SUMIF($F$3:$F$20,AP4,$AI$3:$AI$20)+SUMIF($F$3:$F$20,AP4&amp;" DF",$AI$3:$AI$20)+SUMIF($F$3:$F$20,AP4&amp;"DF",$AI$3:$AI$20)</f>
        <v>4</v>
      </c>
      <c r="AR4" s="74">
        <f>SUMIF($F$3:$F$20,AP4,$AJ$3:$AJ$20)+SUMIF($F$3:$F$20,AP4&amp;" DF",$AJ$3:$AJ$20)+SUMIF($F$3:$F$20,AP4&amp;"DF",$AJ$3:$AJ$20)</f>
        <v>1</v>
      </c>
      <c r="AS4" s="74">
        <f>SUMIF($F$3:$F$20,AP4,$AK$3:$AK$20)+SUMIF($F$3:$F$20,AP4&amp;" DF",$AK$3:$AK$20)+SUMIF($F$3:$F$20,AP4&amp;"DF",$AK$3:$AK$20)</f>
        <v>3</v>
      </c>
      <c r="AT4" s="74">
        <f>SUMIF($F$3:$F$20,AP4,$AL$3:$AL$20)+SUMIF($F$3:$F$20,AP4&amp;" DF",$AL$3:$AL$20)+SUMIF($F$3:$F$20,AP4&amp;"DF",$AL$3:$AL$20)</f>
        <v>0</v>
      </c>
      <c r="AV4" s="202" t="s">
        <v>31</v>
      </c>
      <c r="AW4" s="200" t="s">
        <v>24</v>
      </c>
      <c r="AX4" s="203" t="s">
        <v>10</v>
      </c>
      <c r="AY4" s="204" t="s">
        <v>6</v>
      </c>
    </row>
    <row r="5" spans="1:54" ht="15" customHeight="1">
      <c r="A5" s="52">
        <f>IF($E5="",0,SUMPRODUCT(--(SUBSTITUTE(SUBSTITUTE(SUBSTITUTE(SUBSTITUTE(SUBSTITUTE(SUBSTITUTE(SUBSTITUTE(UPPER($G$23:$I$40&amp;""),"⌢",""),"⌣",""),"⌵",""),"－",""),"-","")," ",""),"　","")=UPPER($E5&amp;"")))+SUMPRODUCT(--(SUBSTITUTE(SUBSTITUTE(SUBSTITUTE(SUBSTITUTE(SUBSTITUTE(SUBSTITUTE(SUBSTITUTE(UPPER($G$23:$I$40&amp;""),"⌢",""),"⌣",""),"⌵",""),"－",""),"-","")," ",""),"　","")=UPPER($E5&amp;"")&amp;"DP"))*2+SUMPRODUCT(--(SUBSTITUTE(SUBSTITUTE(SUBSTITUTE(SUBSTITUTE(SUBSTITUTE(SUBSTITUTE(SUBSTITUTE(UPPER($G$23:$I$40&amp;""),"⌢",""),"⌣",""),"⌵",""),"－",""),"-","")," ",""),"　","")="DP"&amp;UPPER($E5&amp;"")))*2+SUMPRODUCT(--(SUBSTITUTE(SUBSTITUTE(SUBSTITUTE(SUBSTITUTE(SUBSTITUTE(SUBSTITUTE(SUBSTITUTE(UPPER($G$23:$I$40&amp;""),"⌢",""),"⌣",""),"⌵",""),"－",""),"-","")," ",""),"　","")=UPPER($E5&amp;"")&amp;"TP"))*3+SUMPRODUCT(--(SUBSTITUTE(SUBSTITUTE(SUBSTITUTE(SUBSTITUTE(SUBSTITUTE(SUBSTITUTE(SUBSTITUTE(UPPER($G$23:$I$40&amp;""),"⌢",""),"⌣",""),"⌵",""),"－",""),"-","")," ",""),"　","")="TP"&amp;UPPER($E5&amp;"")))*3+SUMPRODUCT(--(SUBSTITUTE(SUBSTITUTE(SUBSTITUTE(SUBSTITUTE(SUBSTITUTE(SUBSTITUTE(SUBSTITUTE(UPPER($K$23:$M$40&amp;""),"⌢",""),"⌣",""),"⌵",""),"－",""),"-","")," ",""),"　","")=UPPER($E5&amp;"")))+SUMPRODUCT(--(SUBSTITUTE(SUBSTITUTE(SUBSTITUTE(SUBSTITUTE(SUBSTITUTE(SUBSTITUTE(SUBSTITUTE(UPPER($K$23:$M$40&amp;""),"⌢",""),"⌣",""),"⌵",""),"－",""),"-","")," ",""),"　","")=UPPER($E5&amp;"")&amp;"DP"))*2+SUMPRODUCT(--(SUBSTITUTE(SUBSTITUTE(SUBSTITUTE(SUBSTITUTE(SUBSTITUTE(SUBSTITUTE(SUBSTITUTE(UPPER($K$23:$M$40&amp;""),"⌢",""),"⌣",""),"⌵",""),"－",""),"-","")," ",""),"　","")="DP"&amp;UPPER($E5&amp;"")))*2+SUMPRODUCT(--(SUBSTITUTE(SUBSTITUTE(SUBSTITUTE(SUBSTITUTE(SUBSTITUTE(SUBSTITUTE(SUBSTITUTE(UPPER($K$23:$M$40&amp;""),"⌢",""),"⌣",""),"⌵",""),"－",""),"-","")," ",""),"　","")=UPPER($E5&amp;"")&amp;"TP"))*3+SUMPRODUCT(--(SUBSTITUTE(SUBSTITUTE(SUBSTITUTE(SUBSTITUTE(SUBSTITUTE(SUBSTITUTE(SUBSTITUTE(UPPER($K$23:$M$40&amp;""),"⌢",""),"⌣",""),"⌵",""),"－",""),"-","")," ",""),"　","")="TP"&amp;UPPER($E5&amp;"")))*3+SUMPRODUCT(--(SUBSTITUTE(SUBSTITUTE(SUBSTITUTE(SUBSTITUTE(SUBSTITUTE(SUBSTITUTE(SUBSTITUTE(UPPER($O$23:$Q$40&amp;""),"⌢",""),"⌣",""),"⌵",""),"－",""),"-","")," ",""),"　","")=UPPER($E5&amp;"")))+SUMPRODUCT(--(SUBSTITUTE(SUBSTITUTE(SUBSTITUTE(SUBSTITUTE(SUBSTITUTE(SUBSTITUTE(SUBSTITUTE(UPPER($O$23:$Q$40&amp;""),"⌢",""),"⌣",""),"⌵",""),"－",""),"-","")," ",""),"　","")=UPPER($E5&amp;"")&amp;"DP"))*2+SUMPRODUCT(--(SUBSTITUTE(SUBSTITUTE(SUBSTITUTE(SUBSTITUTE(SUBSTITUTE(SUBSTITUTE(SUBSTITUTE(UPPER($O$23:$Q$40&amp;""),"⌢",""),"⌣",""),"⌵",""),"－",""),"-","")," ",""),"　","")="DP"&amp;UPPER($E5&amp;"")))*2+SUMPRODUCT(--(SUBSTITUTE(SUBSTITUTE(SUBSTITUTE(SUBSTITUTE(SUBSTITUTE(SUBSTITUTE(SUBSTITUTE(UPPER($O$23:$Q$40&amp;""),"⌢",""),"⌣",""),"⌵",""),"－",""),"-","")," ",""),"　","")=UPPER($E5&amp;"")&amp;"TP"))*3+SUMPRODUCT(--(SUBSTITUTE(SUBSTITUTE(SUBSTITUTE(SUBSTITUTE(SUBSTITUTE(SUBSTITUTE(SUBSTITUTE(UPPER($O$23:$Q$40&amp;""),"⌢",""),"⌣",""),"⌵",""),"－",""),"-","")," ",""),"　","")="TP"&amp;UPPER($E5&amp;"")))*3+SUMPRODUCT(--(SUBSTITUTE(SUBSTITUTE(SUBSTITUTE(SUBSTITUTE(SUBSTITUTE(SUBSTITUTE(SUBSTITUTE(UPPER($S$23:$U$40&amp;""),"⌢",""),"⌣",""),"⌵",""),"－",""),"-","")," ",""),"　","")=UPPER($E5&amp;"")))+SUMPRODUCT(--(SUBSTITUTE(SUBSTITUTE(SUBSTITUTE(SUBSTITUTE(SUBSTITUTE(SUBSTITUTE(SUBSTITUTE(UPPER($S$23:$U$40&amp;""),"⌢",""),"⌣",""),"⌵",""),"－",""),"-","")," ",""),"　","")=UPPER($E5&amp;"")&amp;"DP"))*2+SUMPRODUCT(--(SUBSTITUTE(SUBSTITUTE(SUBSTITUTE(SUBSTITUTE(SUBSTITUTE(SUBSTITUTE(SUBSTITUTE(UPPER($S$23:$U$40&amp;""),"⌢",""),"⌣",""),"⌵",""),"－",""),"-","")," ",""),"　","")="DP"&amp;UPPER($E5&amp;"")))*2+SUMPRODUCT(--(SUBSTITUTE(SUBSTITUTE(SUBSTITUTE(SUBSTITUTE(SUBSTITUTE(SUBSTITUTE(SUBSTITUTE(UPPER($S$23:$U$40&amp;""),"⌢",""),"⌣",""),"⌵",""),"－",""),"-","")," ",""),"　","")=UPPER($E5&amp;"")&amp;"TP"))*3+SUMPRODUCT(--(SUBSTITUTE(SUBSTITUTE(SUBSTITUTE(SUBSTITUTE(SUBSTITUTE(SUBSTITUTE(SUBSTITUTE(UPPER($S$23:$U$40&amp;""),"⌢",""),"⌣",""),"⌵",""),"－",""),"-","")," ",""),"　","")="TP"&amp;UPPER($E5&amp;"")))*3+SUMPRODUCT(--(SUBSTITUTE(SUBSTITUTE(SUBSTITUTE(SUBSTITUTE(SUBSTITUTE(SUBSTITUTE(SUBSTITUTE(UPPER($W$23:$Y$40&amp;""),"⌢",""),"⌣",""),"⌵",""),"－",""),"-","")," ",""),"　","")=UPPER($E5&amp;"")))+SUMPRODUCT(--(SUBSTITUTE(SUBSTITUTE(SUBSTITUTE(SUBSTITUTE(SUBSTITUTE(SUBSTITUTE(SUBSTITUTE(UPPER($W$23:$Y$40&amp;""),"⌢",""),"⌣",""),"⌵",""),"－",""),"-","")," ",""),"　","")=UPPER($E5&amp;"")&amp;"DP"))*2+SUMPRODUCT(--(SUBSTITUTE(SUBSTITUTE(SUBSTITUTE(SUBSTITUTE(SUBSTITUTE(SUBSTITUTE(SUBSTITUTE(UPPER($W$23:$Y$40&amp;""),"⌢",""),"⌣",""),"⌵",""),"－",""),"-","")," ",""),"　","")="DP"&amp;UPPER($E5&amp;"")))*2+SUMPRODUCT(--(SUBSTITUTE(SUBSTITUTE(SUBSTITUTE(SUBSTITUTE(SUBSTITUTE(SUBSTITUTE(SUBSTITUTE(UPPER($W$23:$Y$40&amp;""),"⌢",""),"⌣",""),"⌵",""),"－",""),"-","")," ",""),"　","")=UPPER($E5&amp;"")&amp;"TP"))*3+SUMPRODUCT(--(SUBSTITUTE(SUBSTITUTE(SUBSTITUTE(SUBSTITUTE(SUBSTITUTE(SUBSTITUTE(SUBSTITUTE(UPPER($W$23:$Y$40&amp;""),"⌢",""),"⌣",""),"⌵",""),"－",""),"-","")," ",""),"　","")="TP"&amp;UPPER($E5&amp;"")))*3+SUMPRODUCT(--(SUBSTITUTE(SUBSTITUTE(SUBSTITUTE(SUBSTITUTE(SUBSTITUTE(SUBSTITUTE(SUBSTITUTE(UPPER($AA$23:$AC$40&amp;""),"⌢",""),"⌣",""),"⌵",""),"－",""),"-","")," ",""),"　","")=UPPER($E5&amp;"")))+SUMPRODUCT(--(SUBSTITUTE(SUBSTITUTE(SUBSTITUTE(SUBSTITUTE(SUBSTITUTE(SUBSTITUTE(SUBSTITUTE(UPPER($AA$23:$AC$40&amp;""),"⌢",""),"⌣",""),"⌵",""),"－",""),"-","")," ",""),"　","")=UPPER($E5&amp;"")&amp;"DP"))*2+SUMPRODUCT(--(SUBSTITUTE(SUBSTITUTE(SUBSTITUTE(SUBSTITUTE(SUBSTITUTE(SUBSTITUTE(SUBSTITUTE(UPPER($AA$23:$AC$40&amp;""),"⌢",""),"⌣",""),"⌵",""),"－",""),"-","")," ",""),"　","")="DP"&amp;UPPER($E5&amp;"")))*2+SUMPRODUCT(--(SUBSTITUTE(SUBSTITUTE(SUBSTITUTE(SUBSTITUTE(SUBSTITUTE(SUBSTITUTE(SUBSTITUTE(UPPER($AA$23:$AC$40&amp;""),"⌢",""),"⌣",""),"⌵",""),"－",""),"-","")," ",""),"　","")=UPPER($E5&amp;"")&amp;"TP"))*3+SUMPRODUCT(--(SUBSTITUTE(SUBSTITUTE(SUBSTITUTE(SUBSTITUTE(SUBSTITUTE(SUBSTITUTE(SUBSTITUTE(UPPER($AA$23:$AC$40&amp;""),"⌢",""),"⌣",""),"⌵",""),"－",""),"-","")," ",""),"　","")="TP"&amp;UPPER($E5&amp;"")))*3+SUMPRODUCT(--(SUBSTITUTE(SUBSTITUTE(SUBSTITUTE(SUBSTITUTE(SUBSTITUTE(SUBSTITUTE(SUBSTITUTE(UPPER($AE$23:$AG$40&amp;""),"⌢",""),"⌣",""),"⌵",""),"－",""),"-","")," ",""),"　","")=UPPER($E5&amp;"")))+SUMPRODUCT(--(SUBSTITUTE(SUBSTITUTE(SUBSTITUTE(SUBSTITUTE(SUBSTITUTE(SUBSTITUTE(SUBSTITUTE(UPPER($AE$23:$AG$40&amp;""),"⌢",""),"⌣",""),"⌵",""),"－",""),"-","")," ",""),"　","")=UPPER($E5&amp;"")&amp;"DP"))*2+SUMPRODUCT(--(SUBSTITUTE(SUBSTITUTE(SUBSTITUTE(SUBSTITUTE(SUBSTITUTE(SUBSTITUTE(SUBSTITUTE(UPPER($AE$23:$AG$40&amp;""),"⌢",""),"⌣",""),"⌵",""),"－",""),"-","")," ",""),"　","")="DP"&amp;UPPER($E5&amp;"")))*2+SUMPRODUCT(--(SUBSTITUTE(SUBSTITUTE(SUBSTITUTE(SUBSTITUTE(SUBSTITUTE(SUBSTITUTE(SUBSTITUTE(UPPER($AE$23:$AG$40&amp;""),"⌢",""),"⌣",""),"⌵",""),"－",""),"-","")," ",""),"　","")=UPPER($E5&amp;"")&amp;"TP"))*3+SUMPRODUCT(--(SUBSTITUTE(SUBSTITUTE(SUBSTITUTE(SUBSTITUTE(SUBSTITUTE(SUBSTITUTE(SUBSTITUTE(UPPER($AE$23:$AG$40&amp;""),"⌢",""),"⌣",""),"⌵",""),"－",""),"-","")," ",""),"　","")="TP"&amp;UPPER($E5&amp;"")))*3)</f>
        <v>0</v>
      </c>
      <c r="B5" s="52"/>
      <c r="C5" s="58"/>
      <c r="D5" s="276"/>
      <c r="E5" s="61"/>
      <c r="F5" s="49"/>
      <c r="G5" s="23"/>
      <c r="H5" s="4"/>
      <c r="I5" s="7"/>
      <c r="J5" s="8"/>
      <c r="K5" s="23"/>
      <c r="L5" s="4"/>
      <c r="M5" s="7"/>
      <c r="N5" s="8"/>
      <c r="O5" s="23"/>
      <c r="P5" s="4"/>
      <c r="Q5" s="7"/>
      <c r="R5" s="8"/>
      <c r="S5" s="23"/>
      <c r="T5" s="4"/>
      <c r="U5" s="7"/>
      <c r="V5" s="8"/>
      <c r="W5" s="23"/>
      <c r="X5" s="4"/>
      <c r="Y5" s="7"/>
      <c r="Z5" s="8"/>
      <c r="AA5" s="23"/>
      <c r="AB5" s="4"/>
      <c r="AC5" s="7"/>
      <c r="AD5" s="8"/>
      <c r="AE5" s="4"/>
      <c r="AF5" s="4"/>
      <c r="AG5" s="7"/>
      <c r="AH5" s="8"/>
      <c r="AI5" s="44">
        <f t="shared" si="2"/>
        <v>0</v>
      </c>
      <c r="AJ5" s="44">
        <f>SUMPRODUCT(--(SUBSTITUTE(SUBSTITUTE(SUBSTITUTE(SUBSTITUTE(SUBSTITUTE(SUBSTITUTE(SUBSTITUTE(UPPER(G5:AG5&amp;""),"⌢",""),"⌣",""),"⌵",""),"－",""),"-","")," ",""),"　","")="R"))+SUMPRODUCT(--(SUBSTITUTE(SUBSTITUTE(SUBSTITUTE(SUBSTITUTE(SUBSTITUTE(SUBSTITUTE(SUBSTITUTE(UPPER(G5:AG5&amp;""),"⌢",""),"⌣",""),"⌵",""),"－",""),"-","")," ",""),"　","")="HR"))*2</f>
        <v>0</v>
      </c>
      <c r="AK5" s="44">
        <f t="shared" si="4"/>
        <v>0</v>
      </c>
      <c r="AL5" s="44">
        <f>$A5</f>
        <v>0</v>
      </c>
      <c r="AM5" s="67"/>
      <c r="AO5" s="52"/>
      <c r="AP5" s="73" t="str">
        <v/>
      </c>
      <c r="AQ5" s="52">
        <f>SUMIF($F$3:$F$20,AP5,$AI$3:$AI$20)+SUMIF($F$3:$F$20,AP5&amp;" DF",$AI$3:$AI$20)+SUMIF($F$3:$F$20,AP5&amp;"DF",$AI$3:$AI$20)</f>
        <v>0</v>
      </c>
      <c r="AR5" s="73">
        <f>SUMIF($F$3:$F$20,AP5,$AJ$3:$AJ$20)+SUMIF($F$3:$F$20,AP5&amp;" DF",$AJ$3:$AJ$20)+SUMIF($F$3:$F$20,AP5&amp;"DF",$AJ$3:$AJ$20)</f>
        <v>0</v>
      </c>
      <c r="AS5" s="73">
        <f>SUMIF($F$3:$F$20,AP5,$AK$3:$AK$20)+SUMIF($F$3:$F$20,AP5&amp;" DF",$AK$3:$AK$20)+SUMIF($F$3:$F$20,AP5&amp;"DF",$AK$3:$AK$20)</f>
        <v>0</v>
      </c>
      <c r="AT5" s="73">
        <f>SUMIF($F$3:$F$20,AP5,$AL$3:$AL$20)+SUMIF($F$3:$F$20,AP5&amp;" DF",$AL$3:$AL$20)+SUMIF($F$3:$F$20,AP5&amp;"DF",$AL$3:$AL$20)</f>
        <v>0</v>
      </c>
      <c r="AV5" s="195" t="str" cm="1">
        <f t="array" ref="AV5:AV6">_xlfn.UNIQUE(AM4:AM5)</f>
        <v>江言鎧</v>
      </c>
      <c r="AW5" s="52">
        <v>24</v>
      </c>
      <c r="AX5" s="73">
        <v>6</v>
      </c>
      <c r="AY5" s="191">
        <v>13</v>
      </c>
    </row>
    <row r="6" spans="1:54" ht="15" customHeight="1">
      <c r="A6" s="52">
        <f>IF($E6="",0,SUMPRODUCT(--(SUBSTITUTE(SUBSTITUTE(SUBSTITUTE(SUBSTITUTE(SUBSTITUTE(SUBSTITUTE(SUBSTITUTE(UPPER($G$23:$I$40&amp;""),"⌢",""),"⌣",""),"⌵",""),"－",""),"-","")," ",""),"　","")=UPPER($E6&amp;"")))+SUMPRODUCT(--(SUBSTITUTE(SUBSTITUTE(SUBSTITUTE(SUBSTITUTE(SUBSTITUTE(SUBSTITUTE(SUBSTITUTE(UPPER($G$23:$I$40&amp;""),"⌢",""),"⌣",""),"⌵",""),"－",""),"-","")," ",""),"　","")=UPPER($E6&amp;"")&amp;"DP"))*2+SUMPRODUCT(--(SUBSTITUTE(SUBSTITUTE(SUBSTITUTE(SUBSTITUTE(SUBSTITUTE(SUBSTITUTE(SUBSTITUTE(UPPER($G$23:$I$40&amp;""),"⌢",""),"⌣",""),"⌵",""),"－",""),"-","")," ",""),"　","")="DP"&amp;UPPER($E6&amp;"")))*2+SUMPRODUCT(--(SUBSTITUTE(SUBSTITUTE(SUBSTITUTE(SUBSTITUTE(SUBSTITUTE(SUBSTITUTE(SUBSTITUTE(UPPER($G$23:$I$40&amp;""),"⌢",""),"⌣",""),"⌵",""),"－",""),"-","")," ",""),"　","")=UPPER($E6&amp;"")&amp;"TP"))*3+SUMPRODUCT(--(SUBSTITUTE(SUBSTITUTE(SUBSTITUTE(SUBSTITUTE(SUBSTITUTE(SUBSTITUTE(SUBSTITUTE(UPPER($G$23:$I$40&amp;""),"⌢",""),"⌣",""),"⌵",""),"－",""),"-","")," ",""),"　","")="TP"&amp;UPPER($E6&amp;"")))*3+SUMPRODUCT(--(SUBSTITUTE(SUBSTITUTE(SUBSTITUTE(SUBSTITUTE(SUBSTITUTE(SUBSTITUTE(SUBSTITUTE(UPPER($K$23:$M$40&amp;""),"⌢",""),"⌣",""),"⌵",""),"－",""),"-","")," ",""),"　","")=UPPER($E6&amp;"")))+SUMPRODUCT(--(SUBSTITUTE(SUBSTITUTE(SUBSTITUTE(SUBSTITUTE(SUBSTITUTE(SUBSTITUTE(SUBSTITUTE(UPPER($K$23:$M$40&amp;""),"⌢",""),"⌣",""),"⌵",""),"－",""),"-","")," ",""),"　","")=UPPER($E6&amp;"")&amp;"DP"))*2+SUMPRODUCT(--(SUBSTITUTE(SUBSTITUTE(SUBSTITUTE(SUBSTITUTE(SUBSTITUTE(SUBSTITUTE(SUBSTITUTE(UPPER($K$23:$M$40&amp;""),"⌢",""),"⌣",""),"⌵",""),"－",""),"-","")," ",""),"　","")="DP"&amp;UPPER($E6&amp;"")))*2+SUMPRODUCT(--(SUBSTITUTE(SUBSTITUTE(SUBSTITUTE(SUBSTITUTE(SUBSTITUTE(SUBSTITUTE(SUBSTITUTE(UPPER($K$23:$M$40&amp;""),"⌢",""),"⌣",""),"⌵",""),"－",""),"-","")," ",""),"　","")=UPPER($E6&amp;"")&amp;"TP"))*3+SUMPRODUCT(--(SUBSTITUTE(SUBSTITUTE(SUBSTITUTE(SUBSTITUTE(SUBSTITUTE(SUBSTITUTE(SUBSTITUTE(UPPER($K$23:$M$40&amp;""),"⌢",""),"⌣",""),"⌵",""),"－",""),"-","")," ",""),"　","")="TP"&amp;UPPER($E6&amp;"")))*3+SUMPRODUCT(--(SUBSTITUTE(SUBSTITUTE(SUBSTITUTE(SUBSTITUTE(SUBSTITUTE(SUBSTITUTE(SUBSTITUTE(UPPER($O$23:$Q$40&amp;""),"⌢",""),"⌣",""),"⌵",""),"－",""),"-","")," ",""),"　","")=UPPER($E6&amp;"")))+SUMPRODUCT(--(SUBSTITUTE(SUBSTITUTE(SUBSTITUTE(SUBSTITUTE(SUBSTITUTE(SUBSTITUTE(SUBSTITUTE(UPPER($O$23:$Q$40&amp;""),"⌢",""),"⌣",""),"⌵",""),"－",""),"-","")," ",""),"　","")=UPPER($E6&amp;"")&amp;"DP"))*2+SUMPRODUCT(--(SUBSTITUTE(SUBSTITUTE(SUBSTITUTE(SUBSTITUTE(SUBSTITUTE(SUBSTITUTE(SUBSTITUTE(UPPER($O$23:$Q$40&amp;""),"⌢",""),"⌣",""),"⌵",""),"－",""),"-","")," ",""),"　","")="DP"&amp;UPPER($E6&amp;"")))*2+SUMPRODUCT(--(SUBSTITUTE(SUBSTITUTE(SUBSTITUTE(SUBSTITUTE(SUBSTITUTE(SUBSTITUTE(SUBSTITUTE(UPPER($O$23:$Q$40&amp;""),"⌢",""),"⌣",""),"⌵",""),"－",""),"-","")," ",""),"　","")=UPPER($E6&amp;"")&amp;"TP"))*3+SUMPRODUCT(--(SUBSTITUTE(SUBSTITUTE(SUBSTITUTE(SUBSTITUTE(SUBSTITUTE(SUBSTITUTE(SUBSTITUTE(UPPER($O$23:$Q$40&amp;""),"⌢",""),"⌣",""),"⌵",""),"－",""),"-","")," ",""),"　","")="TP"&amp;UPPER($E6&amp;"")))*3+SUMPRODUCT(--(SUBSTITUTE(SUBSTITUTE(SUBSTITUTE(SUBSTITUTE(SUBSTITUTE(SUBSTITUTE(SUBSTITUTE(UPPER($S$23:$U$40&amp;""),"⌢",""),"⌣",""),"⌵",""),"－",""),"-","")," ",""),"　","")=UPPER($E6&amp;"")))+SUMPRODUCT(--(SUBSTITUTE(SUBSTITUTE(SUBSTITUTE(SUBSTITUTE(SUBSTITUTE(SUBSTITUTE(SUBSTITUTE(UPPER($S$23:$U$40&amp;""),"⌢",""),"⌣",""),"⌵",""),"－",""),"-","")," ",""),"　","")=UPPER($E6&amp;"")&amp;"DP"))*2+SUMPRODUCT(--(SUBSTITUTE(SUBSTITUTE(SUBSTITUTE(SUBSTITUTE(SUBSTITUTE(SUBSTITUTE(SUBSTITUTE(UPPER($S$23:$U$40&amp;""),"⌢",""),"⌣",""),"⌵",""),"－",""),"-","")," ",""),"　","")="DP"&amp;UPPER($E6&amp;"")))*2+SUMPRODUCT(--(SUBSTITUTE(SUBSTITUTE(SUBSTITUTE(SUBSTITUTE(SUBSTITUTE(SUBSTITUTE(SUBSTITUTE(UPPER($S$23:$U$40&amp;""),"⌢",""),"⌣",""),"⌵",""),"－",""),"-","")," ",""),"　","")=UPPER($E6&amp;"")&amp;"TP"))*3+SUMPRODUCT(--(SUBSTITUTE(SUBSTITUTE(SUBSTITUTE(SUBSTITUTE(SUBSTITUTE(SUBSTITUTE(SUBSTITUTE(UPPER($S$23:$U$40&amp;""),"⌢",""),"⌣",""),"⌵",""),"－",""),"-","")," ",""),"　","")="TP"&amp;UPPER($E6&amp;"")))*3+SUMPRODUCT(--(SUBSTITUTE(SUBSTITUTE(SUBSTITUTE(SUBSTITUTE(SUBSTITUTE(SUBSTITUTE(SUBSTITUTE(UPPER($W$23:$Y$40&amp;""),"⌢",""),"⌣",""),"⌵",""),"－",""),"-","")," ",""),"　","")=UPPER($E6&amp;"")))+SUMPRODUCT(--(SUBSTITUTE(SUBSTITUTE(SUBSTITUTE(SUBSTITUTE(SUBSTITUTE(SUBSTITUTE(SUBSTITUTE(UPPER($W$23:$Y$40&amp;""),"⌢",""),"⌣",""),"⌵",""),"－",""),"-","")," ",""),"　","")=UPPER($E6&amp;"")&amp;"DP"))*2+SUMPRODUCT(--(SUBSTITUTE(SUBSTITUTE(SUBSTITUTE(SUBSTITUTE(SUBSTITUTE(SUBSTITUTE(SUBSTITUTE(UPPER($W$23:$Y$40&amp;""),"⌢",""),"⌣",""),"⌵",""),"－",""),"-","")," ",""),"　","")="DP"&amp;UPPER($E6&amp;"")))*2+SUMPRODUCT(--(SUBSTITUTE(SUBSTITUTE(SUBSTITUTE(SUBSTITUTE(SUBSTITUTE(SUBSTITUTE(SUBSTITUTE(UPPER($W$23:$Y$40&amp;""),"⌢",""),"⌣",""),"⌵",""),"－",""),"-","")," ",""),"　","")=UPPER($E6&amp;"")&amp;"TP"))*3+SUMPRODUCT(--(SUBSTITUTE(SUBSTITUTE(SUBSTITUTE(SUBSTITUTE(SUBSTITUTE(SUBSTITUTE(SUBSTITUTE(UPPER($W$23:$Y$40&amp;""),"⌢",""),"⌣",""),"⌵",""),"－",""),"-","")," ",""),"　","")="TP"&amp;UPPER($E6&amp;"")))*3+SUMPRODUCT(--(SUBSTITUTE(SUBSTITUTE(SUBSTITUTE(SUBSTITUTE(SUBSTITUTE(SUBSTITUTE(SUBSTITUTE(UPPER($AA$23:$AC$40&amp;""),"⌢",""),"⌣",""),"⌵",""),"－",""),"-","")," ",""),"　","")=UPPER($E6&amp;"")))+SUMPRODUCT(--(SUBSTITUTE(SUBSTITUTE(SUBSTITUTE(SUBSTITUTE(SUBSTITUTE(SUBSTITUTE(SUBSTITUTE(UPPER($AA$23:$AC$40&amp;""),"⌢",""),"⌣",""),"⌵",""),"－",""),"-","")," ",""),"　","")=UPPER($E6&amp;"")&amp;"DP"))*2+SUMPRODUCT(--(SUBSTITUTE(SUBSTITUTE(SUBSTITUTE(SUBSTITUTE(SUBSTITUTE(SUBSTITUTE(SUBSTITUTE(UPPER($AA$23:$AC$40&amp;""),"⌢",""),"⌣",""),"⌵",""),"－",""),"-","")," ",""),"　","")="DP"&amp;UPPER($E6&amp;"")))*2+SUMPRODUCT(--(SUBSTITUTE(SUBSTITUTE(SUBSTITUTE(SUBSTITUTE(SUBSTITUTE(SUBSTITUTE(SUBSTITUTE(UPPER($AA$23:$AC$40&amp;""),"⌢",""),"⌣",""),"⌵",""),"－",""),"-","")," ",""),"　","")=UPPER($E6&amp;"")&amp;"TP"))*3+SUMPRODUCT(--(SUBSTITUTE(SUBSTITUTE(SUBSTITUTE(SUBSTITUTE(SUBSTITUTE(SUBSTITUTE(SUBSTITUTE(UPPER($AA$23:$AC$40&amp;""),"⌢",""),"⌣",""),"⌵",""),"－",""),"-","")," ",""),"　","")="TP"&amp;UPPER($E6&amp;"")))*3+SUMPRODUCT(--(SUBSTITUTE(SUBSTITUTE(SUBSTITUTE(SUBSTITUTE(SUBSTITUTE(SUBSTITUTE(SUBSTITUTE(UPPER($AE$23:$AG$40&amp;""),"⌢",""),"⌣",""),"⌵",""),"－",""),"-","")," ",""),"　","")=UPPER($E6&amp;"")))+SUMPRODUCT(--(SUBSTITUTE(SUBSTITUTE(SUBSTITUTE(SUBSTITUTE(SUBSTITUTE(SUBSTITUTE(SUBSTITUTE(UPPER($AE$23:$AG$40&amp;""),"⌢",""),"⌣",""),"⌵",""),"－",""),"-","")," ",""),"　","")=UPPER($E6&amp;"")&amp;"DP"))*2+SUMPRODUCT(--(SUBSTITUTE(SUBSTITUTE(SUBSTITUTE(SUBSTITUTE(SUBSTITUTE(SUBSTITUTE(SUBSTITUTE(UPPER($AE$23:$AG$40&amp;""),"⌢",""),"⌣",""),"⌵",""),"－",""),"-","")," ",""),"　","")="DP"&amp;UPPER($E6&amp;"")))*2+SUMPRODUCT(--(SUBSTITUTE(SUBSTITUTE(SUBSTITUTE(SUBSTITUTE(SUBSTITUTE(SUBSTITUTE(SUBSTITUTE(UPPER($AE$23:$AG$40&amp;""),"⌢",""),"⌣",""),"⌵",""),"－",""),"-","")," ",""),"　","")=UPPER($E6&amp;"")&amp;"TP"))*3+SUMPRODUCT(--(SUBSTITUTE(SUBSTITUTE(SUBSTITUTE(SUBSTITUTE(SUBSTITUTE(SUBSTITUTE(SUBSTITUTE(UPPER($AE$23:$AG$40&amp;""),"⌢",""),"⌣",""),"⌵",""),"－",""),"-","")," ",""),"　","")="TP"&amp;UPPER($E6&amp;"")))*3)</f>
        <v>2</v>
      </c>
      <c r="B6" s="52"/>
      <c r="C6" s="58"/>
      <c r="D6" s="274">
        <v>2</v>
      </c>
      <c r="E6" s="61" t="s">
        <v>186</v>
      </c>
      <c r="F6" s="49" t="s">
        <v>121</v>
      </c>
      <c r="G6" s="24" t="inlineStr">
        <is>
          <t>18 ⌢</t>
        </is>
      </c>
      <c r="H6" s="2"/>
      <c r="I6" s="5"/>
      <c r="J6" s="8"/>
      <c r="K6" s="24"/>
      <c r="L6" s="2"/>
      <c r="M6" s="5"/>
      <c r="N6" s="8"/>
      <c r="O6" s="24" t="inlineStr">
        <is>
          <t>R －</t>
        </is>
      </c>
      <c r="P6" s="2"/>
      <c r="Q6" s="5"/>
      <c r="R6" s="8"/>
      <c r="S6" s="24"/>
      <c r="T6" s="2" t="s">
        <v>204</v>
      </c>
      <c r="U6" s="5"/>
      <c r="V6" s="8"/>
      <c r="W6" s="24"/>
      <c r="X6" s="2"/>
      <c r="Y6" s="5"/>
      <c r="Z6" s="8"/>
      <c r="AA6" s="24" t="inlineStr">
        <is>
          <t>R －</t>
        </is>
      </c>
      <c r="AB6" s="2"/>
      <c r="AC6" s="5"/>
      <c r="AD6" s="8"/>
      <c r="AE6" s="2"/>
      <c r="AF6" s="2"/>
      <c r="AG6" s="5"/>
      <c r="AH6" s="8"/>
      <c r="AI6" s="44">
        <f t="shared" si="2"/>
        <v>4</v>
      </c>
      <c r="AJ6" s="44">
        <f>SUMPRODUCT(--(SUBSTITUTE(SUBSTITUTE(SUBSTITUTE(SUBSTITUTE(SUBSTITUTE(SUBSTITUTE(SUBSTITUTE(UPPER(G6:AG6&amp;""),"⌢",""),"⌣",""),"⌵",""),"－",""),"-","")," ",""),"　","")="R"))+SUMPRODUCT(--(SUBSTITUTE(SUBSTITUTE(SUBSTITUTE(SUBSTITUTE(SUBSTITUTE(SUBSTITUTE(SUBSTITUTE(UPPER(G6:AG6&amp;""),"⌢",""),"⌣",""),"⌵",""),"－",""),"-","")," ",""),"　","")="HR"))*2</f>
        <v>2</v>
      </c>
      <c r="AK6" s="44">
        <f t="shared" si="4"/>
        <v>1</v>
      </c>
      <c r="AL6" s="44">
        <f>$A6</f>
        <v>2</v>
      </c>
      <c r="AM6" s="68" t="s">
        <v>8</v>
      </c>
      <c r="AO6" s="78">
        <v>28</v>
      </c>
      <c r="AP6" s="73" t="str">
        <v>陳傑閔</v>
      </c>
      <c r="AQ6" s="52">
        <f>SUMIF($F$3:$F$20,AP6,$AI$3:$AI$20)+SUMIF($F$3:$F$20,AP6&amp;" DF",$AI$3:$AI$20)+SUMIF($F$3:$F$20,AP6&amp;"DF",$AI$3:$AI$20)</f>
        <v>4</v>
      </c>
      <c r="AR6" s="73">
        <f>SUMIF($F$3:$F$20,AP6,$AJ$3:$AJ$20)+SUMIF($F$3:$F$20,AP6&amp;" DF",$AJ$3:$AJ$20)+SUMIF($F$3:$F$20,AP6&amp;"DF",$AJ$3:$AJ$20)</f>
        <v>2</v>
      </c>
      <c r="AS6" s="73">
        <f>SUMIF($F$3:$F$20,AP6,$AK$3:$AK$20)+SUMIF($F$3:$F$20,AP6&amp;" DF",$AK$3:$AK$20)+SUMIF($F$3:$F$20,AP6&amp;"DF",$AK$3:$AK$20)</f>
        <v>1</v>
      </c>
      <c r="AT6" s="73">
        <f>SUMIF($F$3:$F$20,AP6,$AL$3:$AL$20)+SUMIF($F$3:$F$20,AP6&amp;" DF",$AL$3:$AL$20)+SUMIF($F$3:$F$20,AP6&amp;"DF",$AL$3:$AL$20)</f>
        <v>2</v>
      </c>
      <c r="AV6" s="195">
        <v>0</v>
      </c>
      <c r="AW6" s="78"/>
      <c r="AX6" s="199"/>
      <c r="AY6" s="191"/>
    </row>
    <row r="7" spans="1:54" ht="15" customHeight="1">
      <c r="A7" s="52">
        <f>IF($E7="",0,SUMPRODUCT(--(SUBSTITUTE(SUBSTITUTE(SUBSTITUTE(SUBSTITUTE(SUBSTITUTE(SUBSTITUTE(SUBSTITUTE(UPPER($G$23:$I$40&amp;""),"⌢",""),"⌣",""),"⌵",""),"－",""),"-","")," ",""),"　","")=UPPER($E7&amp;"")))+SUMPRODUCT(--(SUBSTITUTE(SUBSTITUTE(SUBSTITUTE(SUBSTITUTE(SUBSTITUTE(SUBSTITUTE(SUBSTITUTE(UPPER($G$23:$I$40&amp;""),"⌢",""),"⌣",""),"⌵",""),"－",""),"-","")," ",""),"　","")=UPPER($E7&amp;"")&amp;"DP"))*2+SUMPRODUCT(--(SUBSTITUTE(SUBSTITUTE(SUBSTITUTE(SUBSTITUTE(SUBSTITUTE(SUBSTITUTE(SUBSTITUTE(UPPER($G$23:$I$40&amp;""),"⌢",""),"⌣",""),"⌵",""),"－",""),"-","")," ",""),"　","")="DP"&amp;UPPER($E7&amp;"")))*2+SUMPRODUCT(--(SUBSTITUTE(SUBSTITUTE(SUBSTITUTE(SUBSTITUTE(SUBSTITUTE(SUBSTITUTE(SUBSTITUTE(UPPER($G$23:$I$40&amp;""),"⌢",""),"⌣",""),"⌵",""),"－",""),"-","")," ",""),"　","")=UPPER($E7&amp;"")&amp;"TP"))*3+SUMPRODUCT(--(SUBSTITUTE(SUBSTITUTE(SUBSTITUTE(SUBSTITUTE(SUBSTITUTE(SUBSTITUTE(SUBSTITUTE(UPPER($G$23:$I$40&amp;""),"⌢",""),"⌣",""),"⌵",""),"－",""),"-","")," ",""),"　","")="TP"&amp;UPPER($E7&amp;"")))*3+SUMPRODUCT(--(SUBSTITUTE(SUBSTITUTE(SUBSTITUTE(SUBSTITUTE(SUBSTITUTE(SUBSTITUTE(SUBSTITUTE(UPPER($K$23:$M$40&amp;""),"⌢",""),"⌣",""),"⌵",""),"－",""),"-","")," ",""),"　","")=UPPER($E7&amp;"")))+SUMPRODUCT(--(SUBSTITUTE(SUBSTITUTE(SUBSTITUTE(SUBSTITUTE(SUBSTITUTE(SUBSTITUTE(SUBSTITUTE(UPPER($K$23:$M$40&amp;""),"⌢",""),"⌣",""),"⌵",""),"－",""),"-","")," ",""),"　","")=UPPER($E7&amp;"")&amp;"DP"))*2+SUMPRODUCT(--(SUBSTITUTE(SUBSTITUTE(SUBSTITUTE(SUBSTITUTE(SUBSTITUTE(SUBSTITUTE(SUBSTITUTE(UPPER($K$23:$M$40&amp;""),"⌢",""),"⌣",""),"⌵",""),"－",""),"-","")," ",""),"　","")="DP"&amp;UPPER($E7&amp;"")))*2+SUMPRODUCT(--(SUBSTITUTE(SUBSTITUTE(SUBSTITUTE(SUBSTITUTE(SUBSTITUTE(SUBSTITUTE(SUBSTITUTE(UPPER($K$23:$M$40&amp;""),"⌢",""),"⌣",""),"⌵",""),"－",""),"-","")," ",""),"　","")=UPPER($E7&amp;"")&amp;"TP"))*3+SUMPRODUCT(--(SUBSTITUTE(SUBSTITUTE(SUBSTITUTE(SUBSTITUTE(SUBSTITUTE(SUBSTITUTE(SUBSTITUTE(UPPER($K$23:$M$40&amp;""),"⌢",""),"⌣",""),"⌵",""),"－",""),"-","")," ",""),"　","")="TP"&amp;UPPER($E7&amp;"")))*3+SUMPRODUCT(--(SUBSTITUTE(SUBSTITUTE(SUBSTITUTE(SUBSTITUTE(SUBSTITUTE(SUBSTITUTE(SUBSTITUTE(UPPER($O$23:$Q$40&amp;""),"⌢",""),"⌣",""),"⌵",""),"－",""),"-","")," ",""),"　","")=UPPER($E7&amp;"")))+SUMPRODUCT(--(SUBSTITUTE(SUBSTITUTE(SUBSTITUTE(SUBSTITUTE(SUBSTITUTE(SUBSTITUTE(SUBSTITUTE(UPPER($O$23:$Q$40&amp;""),"⌢",""),"⌣",""),"⌵",""),"－",""),"-","")," ",""),"　","")=UPPER($E7&amp;"")&amp;"DP"))*2+SUMPRODUCT(--(SUBSTITUTE(SUBSTITUTE(SUBSTITUTE(SUBSTITUTE(SUBSTITUTE(SUBSTITUTE(SUBSTITUTE(UPPER($O$23:$Q$40&amp;""),"⌢",""),"⌣",""),"⌵",""),"－",""),"-","")," ",""),"　","")="DP"&amp;UPPER($E7&amp;"")))*2+SUMPRODUCT(--(SUBSTITUTE(SUBSTITUTE(SUBSTITUTE(SUBSTITUTE(SUBSTITUTE(SUBSTITUTE(SUBSTITUTE(UPPER($O$23:$Q$40&amp;""),"⌢",""),"⌣",""),"⌵",""),"－",""),"-","")," ",""),"　","")=UPPER($E7&amp;"")&amp;"TP"))*3+SUMPRODUCT(--(SUBSTITUTE(SUBSTITUTE(SUBSTITUTE(SUBSTITUTE(SUBSTITUTE(SUBSTITUTE(SUBSTITUTE(UPPER($O$23:$Q$40&amp;""),"⌢",""),"⌣",""),"⌵",""),"－",""),"-","")," ",""),"　","")="TP"&amp;UPPER($E7&amp;"")))*3+SUMPRODUCT(--(SUBSTITUTE(SUBSTITUTE(SUBSTITUTE(SUBSTITUTE(SUBSTITUTE(SUBSTITUTE(SUBSTITUTE(UPPER($S$23:$U$40&amp;""),"⌢",""),"⌣",""),"⌵",""),"－",""),"-","")," ",""),"　","")=UPPER($E7&amp;"")))+SUMPRODUCT(--(SUBSTITUTE(SUBSTITUTE(SUBSTITUTE(SUBSTITUTE(SUBSTITUTE(SUBSTITUTE(SUBSTITUTE(UPPER($S$23:$U$40&amp;""),"⌢",""),"⌣",""),"⌵",""),"－",""),"-","")," ",""),"　","")=UPPER($E7&amp;"")&amp;"DP"))*2+SUMPRODUCT(--(SUBSTITUTE(SUBSTITUTE(SUBSTITUTE(SUBSTITUTE(SUBSTITUTE(SUBSTITUTE(SUBSTITUTE(UPPER($S$23:$U$40&amp;""),"⌢",""),"⌣",""),"⌵",""),"－",""),"-","")," ",""),"　","")="DP"&amp;UPPER($E7&amp;"")))*2+SUMPRODUCT(--(SUBSTITUTE(SUBSTITUTE(SUBSTITUTE(SUBSTITUTE(SUBSTITUTE(SUBSTITUTE(SUBSTITUTE(UPPER($S$23:$U$40&amp;""),"⌢",""),"⌣",""),"⌵",""),"－",""),"-","")," ",""),"　","")=UPPER($E7&amp;"")&amp;"TP"))*3+SUMPRODUCT(--(SUBSTITUTE(SUBSTITUTE(SUBSTITUTE(SUBSTITUTE(SUBSTITUTE(SUBSTITUTE(SUBSTITUTE(UPPER($S$23:$U$40&amp;""),"⌢",""),"⌣",""),"⌵",""),"－",""),"-","")," ",""),"　","")="TP"&amp;UPPER($E7&amp;"")))*3+SUMPRODUCT(--(SUBSTITUTE(SUBSTITUTE(SUBSTITUTE(SUBSTITUTE(SUBSTITUTE(SUBSTITUTE(SUBSTITUTE(UPPER($W$23:$Y$40&amp;""),"⌢",""),"⌣",""),"⌵",""),"－",""),"-","")," ",""),"　","")=UPPER($E7&amp;"")))+SUMPRODUCT(--(SUBSTITUTE(SUBSTITUTE(SUBSTITUTE(SUBSTITUTE(SUBSTITUTE(SUBSTITUTE(SUBSTITUTE(UPPER($W$23:$Y$40&amp;""),"⌢",""),"⌣",""),"⌵",""),"－",""),"-","")," ",""),"　","")=UPPER($E7&amp;"")&amp;"DP"))*2+SUMPRODUCT(--(SUBSTITUTE(SUBSTITUTE(SUBSTITUTE(SUBSTITUTE(SUBSTITUTE(SUBSTITUTE(SUBSTITUTE(UPPER($W$23:$Y$40&amp;""),"⌢",""),"⌣",""),"⌵",""),"－",""),"-","")," ",""),"　","")="DP"&amp;UPPER($E7&amp;"")))*2+SUMPRODUCT(--(SUBSTITUTE(SUBSTITUTE(SUBSTITUTE(SUBSTITUTE(SUBSTITUTE(SUBSTITUTE(SUBSTITUTE(UPPER($W$23:$Y$40&amp;""),"⌢",""),"⌣",""),"⌵",""),"－",""),"-","")," ",""),"　","")=UPPER($E7&amp;"")&amp;"TP"))*3+SUMPRODUCT(--(SUBSTITUTE(SUBSTITUTE(SUBSTITUTE(SUBSTITUTE(SUBSTITUTE(SUBSTITUTE(SUBSTITUTE(UPPER($W$23:$Y$40&amp;""),"⌢",""),"⌣",""),"⌵",""),"－",""),"-","")," ",""),"　","")="TP"&amp;UPPER($E7&amp;"")))*3+SUMPRODUCT(--(SUBSTITUTE(SUBSTITUTE(SUBSTITUTE(SUBSTITUTE(SUBSTITUTE(SUBSTITUTE(SUBSTITUTE(UPPER($AA$23:$AC$40&amp;""),"⌢",""),"⌣",""),"⌵",""),"－",""),"-","")," ",""),"　","")=UPPER($E7&amp;"")))+SUMPRODUCT(--(SUBSTITUTE(SUBSTITUTE(SUBSTITUTE(SUBSTITUTE(SUBSTITUTE(SUBSTITUTE(SUBSTITUTE(UPPER($AA$23:$AC$40&amp;""),"⌢",""),"⌣",""),"⌵",""),"－",""),"-","")," ",""),"　","")=UPPER($E7&amp;"")&amp;"DP"))*2+SUMPRODUCT(--(SUBSTITUTE(SUBSTITUTE(SUBSTITUTE(SUBSTITUTE(SUBSTITUTE(SUBSTITUTE(SUBSTITUTE(UPPER($AA$23:$AC$40&amp;""),"⌢",""),"⌣",""),"⌵",""),"－",""),"-","")," ",""),"　","")="DP"&amp;UPPER($E7&amp;"")))*2+SUMPRODUCT(--(SUBSTITUTE(SUBSTITUTE(SUBSTITUTE(SUBSTITUTE(SUBSTITUTE(SUBSTITUTE(SUBSTITUTE(UPPER($AA$23:$AC$40&amp;""),"⌢",""),"⌣",""),"⌵",""),"－",""),"-","")," ",""),"　","")=UPPER($E7&amp;"")&amp;"TP"))*3+SUMPRODUCT(--(SUBSTITUTE(SUBSTITUTE(SUBSTITUTE(SUBSTITUTE(SUBSTITUTE(SUBSTITUTE(SUBSTITUTE(UPPER($AA$23:$AC$40&amp;""),"⌢",""),"⌣",""),"⌵",""),"－",""),"-","")," ",""),"　","")="TP"&amp;UPPER($E7&amp;"")))*3+SUMPRODUCT(--(SUBSTITUTE(SUBSTITUTE(SUBSTITUTE(SUBSTITUTE(SUBSTITUTE(SUBSTITUTE(SUBSTITUTE(UPPER($AE$23:$AG$40&amp;""),"⌢",""),"⌣",""),"⌵",""),"－",""),"-","")," ",""),"　","")=UPPER($E7&amp;"")))+SUMPRODUCT(--(SUBSTITUTE(SUBSTITUTE(SUBSTITUTE(SUBSTITUTE(SUBSTITUTE(SUBSTITUTE(SUBSTITUTE(UPPER($AE$23:$AG$40&amp;""),"⌢",""),"⌣",""),"⌵",""),"－",""),"-","")," ",""),"　","")=UPPER($E7&amp;"")&amp;"DP"))*2+SUMPRODUCT(--(SUBSTITUTE(SUBSTITUTE(SUBSTITUTE(SUBSTITUTE(SUBSTITUTE(SUBSTITUTE(SUBSTITUTE(UPPER($AE$23:$AG$40&amp;""),"⌢",""),"⌣",""),"⌵",""),"－",""),"-","")," ",""),"　","")="DP"&amp;UPPER($E7&amp;"")))*2+SUMPRODUCT(--(SUBSTITUTE(SUBSTITUTE(SUBSTITUTE(SUBSTITUTE(SUBSTITUTE(SUBSTITUTE(SUBSTITUTE(UPPER($AE$23:$AG$40&amp;""),"⌢",""),"⌣",""),"⌵",""),"－",""),"-","")," ",""),"　","")=UPPER($E7&amp;"")&amp;"TP"))*3+SUMPRODUCT(--(SUBSTITUTE(SUBSTITUTE(SUBSTITUTE(SUBSTITUTE(SUBSTITUTE(SUBSTITUTE(SUBSTITUTE(UPPER($AE$23:$AG$40&amp;""),"⌢",""),"⌣",""),"⌵",""),"－",""),"-","")," ",""),"　","")="TP"&amp;UPPER($E7&amp;"")))*3)</f>
        <v>0</v>
      </c>
      <c r="B7" s="52"/>
      <c r="C7" s="58"/>
      <c r="D7" s="275"/>
      <c r="E7" s="61"/>
      <c r="F7" s="49"/>
      <c r="G7" s="22"/>
      <c r="H7" s="3"/>
      <c r="I7" s="6"/>
      <c r="J7" s="8"/>
      <c r="K7" s="22"/>
      <c r="L7" s="3"/>
      <c r="M7" s="6"/>
      <c r="N7" s="8"/>
      <c r="O7" s="22"/>
      <c r="P7" s="3"/>
      <c r="Q7" s="6"/>
      <c r="R7" s="8"/>
      <c r="S7" s="22"/>
      <c r="T7" s="3"/>
      <c r="U7" s="6"/>
      <c r="V7" s="8"/>
      <c r="W7" s="22"/>
      <c r="X7" s="3"/>
      <c r="Y7" s="6"/>
      <c r="Z7" s="8"/>
      <c r="AA7" s="22"/>
      <c r="AB7" s="3"/>
      <c r="AC7" s="6"/>
      <c r="AD7" s="8"/>
      <c r="AE7" s="3"/>
      <c r="AF7" s="3"/>
      <c r="AG7" s="6"/>
      <c r="AH7" s="8"/>
      <c r="AI7" s="44">
        <f t="shared" si="2"/>
        <v>0</v>
      </c>
      <c r="AJ7" s="44">
        <f>SUMPRODUCT(--(SUBSTITUTE(SUBSTITUTE(SUBSTITUTE(SUBSTITUTE(SUBSTITUTE(SUBSTITUTE(SUBSTITUTE(UPPER(G7:AG7&amp;""),"⌢",""),"⌣",""),"⌵",""),"－",""),"-","")," ",""),"　","")="R"))+SUMPRODUCT(--(SUBSTITUTE(SUBSTITUTE(SUBSTITUTE(SUBSTITUTE(SUBSTITUTE(SUBSTITUTE(SUBSTITUTE(UPPER(G7:AG7&amp;""),"⌢",""),"⌣",""),"⌵",""),"－",""),"-","")," ",""),"　","")="HR"))*2</f>
        <v>0</v>
      </c>
      <c r="AK7" s="44">
        <f t="shared" si="4"/>
        <v>0</v>
      </c>
      <c r="AL7" s="44">
        <f>$A7</f>
        <v>0</v>
      </c>
      <c r="AM7" s="66" t="s">
        <v>122</v>
      </c>
      <c r="AO7" s="52">
        <v>1</v>
      </c>
      <c r="AP7" s="73" t="str">
        <v>賴保全</v>
      </c>
      <c r="AQ7" s="52">
        <f>SUMIF($F$3:$F$20,AP7,$AI$3:$AI$20)+SUMIF($F$3:$F$20,AP7&amp;" DF",$AI$3:$AI$20)+SUMIF($F$3:$F$20,AP7&amp;"DF",$AI$3:$AI$20)</f>
        <v>4</v>
      </c>
      <c r="AR7" s="73">
        <f>SUMIF($F$3:$F$20,AP7,$AJ$3:$AJ$20)+SUMIF($F$3:$F$20,AP7&amp;" DF",$AJ$3:$AJ$20)+SUMIF($F$3:$F$20,AP7&amp;"DF",$AJ$3:$AJ$20)</f>
        <v>1</v>
      </c>
      <c r="AS7" s="73">
        <f>SUMIF($F$3:$F$20,AP7,$AK$3:$AK$20)+SUMIF($F$3:$F$20,AP7&amp;" DF",$AK$3:$AK$20)+SUMIF($F$3:$F$20,AP7&amp;"DF",$AK$3:$AK$20)</f>
        <v>2</v>
      </c>
      <c r="AT7" s="73">
        <f>SUMIF($F$3:$F$20,AP7,$AL$3:$AL$20)+SUMIF($F$3:$F$20,AP7&amp;" DF",$AL$3:$AL$20)+SUMIF($F$3:$F$20,AP7&amp;"DF",$AL$3:$AL$20)</f>
        <v>1</v>
      </c>
      <c r="AV7" s="195"/>
      <c r="AW7" s="52"/>
      <c r="AX7" s="199"/>
      <c r="AY7" s="191"/>
    </row>
    <row r="8" spans="1:54" ht="15" customHeight="1" thickBot="1">
      <c r="A8" s="52">
        <f>IF($E8="",0,SUMPRODUCT(--(SUBSTITUTE(SUBSTITUTE(SUBSTITUTE(SUBSTITUTE(SUBSTITUTE(SUBSTITUTE(SUBSTITUTE(UPPER($G$23:$I$40&amp;""),"⌢",""),"⌣",""),"⌵",""),"－",""),"-","")," ",""),"　","")=UPPER($E8&amp;"")))+SUMPRODUCT(--(SUBSTITUTE(SUBSTITUTE(SUBSTITUTE(SUBSTITUTE(SUBSTITUTE(SUBSTITUTE(SUBSTITUTE(UPPER($G$23:$I$40&amp;""),"⌢",""),"⌣",""),"⌵",""),"－",""),"-","")," ",""),"　","")=UPPER($E8&amp;"")&amp;"DP"))*2+SUMPRODUCT(--(SUBSTITUTE(SUBSTITUTE(SUBSTITUTE(SUBSTITUTE(SUBSTITUTE(SUBSTITUTE(SUBSTITUTE(UPPER($G$23:$I$40&amp;""),"⌢",""),"⌣",""),"⌵",""),"－",""),"-","")," ",""),"　","")="DP"&amp;UPPER($E8&amp;"")))*2+SUMPRODUCT(--(SUBSTITUTE(SUBSTITUTE(SUBSTITUTE(SUBSTITUTE(SUBSTITUTE(SUBSTITUTE(SUBSTITUTE(UPPER($G$23:$I$40&amp;""),"⌢",""),"⌣",""),"⌵",""),"－",""),"-","")," ",""),"　","")=UPPER($E8&amp;"")&amp;"TP"))*3+SUMPRODUCT(--(SUBSTITUTE(SUBSTITUTE(SUBSTITUTE(SUBSTITUTE(SUBSTITUTE(SUBSTITUTE(SUBSTITUTE(UPPER($G$23:$I$40&amp;""),"⌢",""),"⌣",""),"⌵",""),"－",""),"-","")," ",""),"　","")="TP"&amp;UPPER($E8&amp;"")))*3+SUMPRODUCT(--(SUBSTITUTE(SUBSTITUTE(SUBSTITUTE(SUBSTITUTE(SUBSTITUTE(SUBSTITUTE(SUBSTITUTE(UPPER($K$23:$M$40&amp;""),"⌢",""),"⌣",""),"⌵",""),"－",""),"-","")," ",""),"　","")=UPPER($E8&amp;"")))+SUMPRODUCT(--(SUBSTITUTE(SUBSTITUTE(SUBSTITUTE(SUBSTITUTE(SUBSTITUTE(SUBSTITUTE(SUBSTITUTE(UPPER($K$23:$M$40&amp;""),"⌢",""),"⌣",""),"⌵",""),"－",""),"-","")," ",""),"　","")=UPPER($E8&amp;"")&amp;"DP"))*2+SUMPRODUCT(--(SUBSTITUTE(SUBSTITUTE(SUBSTITUTE(SUBSTITUTE(SUBSTITUTE(SUBSTITUTE(SUBSTITUTE(UPPER($K$23:$M$40&amp;""),"⌢",""),"⌣",""),"⌵",""),"－",""),"-","")," ",""),"　","")="DP"&amp;UPPER($E8&amp;"")))*2+SUMPRODUCT(--(SUBSTITUTE(SUBSTITUTE(SUBSTITUTE(SUBSTITUTE(SUBSTITUTE(SUBSTITUTE(SUBSTITUTE(UPPER($K$23:$M$40&amp;""),"⌢",""),"⌣",""),"⌵",""),"－",""),"-","")," ",""),"　","")=UPPER($E8&amp;"")&amp;"TP"))*3+SUMPRODUCT(--(SUBSTITUTE(SUBSTITUTE(SUBSTITUTE(SUBSTITUTE(SUBSTITUTE(SUBSTITUTE(SUBSTITUTE(UPPER($K$23:$M$40&amp;""),"⌢",""),"⌣",""),"⌵",""),"－",""),"-","")," ",""),"　","")="TP"&amp;UPPER($E8&amp;"")))*3+SUMPRODUCT(--(SUBSTITUTE(SUBSTITUTE(SUBSTITUTE(SUBSTITUTE(SUBSTITUTE(SUBSTITUTE(SUBSTITUTE(UPPER($O$23:$Q$40&amp;""),"⌢",""),"⌣",""),"⌵",""),"－",""),"-","")," ",""),"　","")=UPPER($E8&amp;"")))+SUMPRODUCT(--(SUBSTITUTE(SUBSTITUTE(SUBSTITUTE(SUBSTITUTE(SUBSTITUTE(SUBSTITUTE(SUBSTITUTE(UPPER($O$23:$Q$40&amp;""),"⌢",""),"⌣",""),"⌵",""),"－",""),"-","")," ",""),"　","")=UPPER($E8&amp;"")&amp;"DP"))*2+SUMPRODUCT(--(SUBSTITUTE(SUBSTITUTE(SUBSTITUTE(SUBSTITUTE(SUBSTITUTE(SUBSTITUTE(SUBSTITUTE(UPPER($O$23:$Q$40&amp;""),"⌢",""),"⌣",""),"⌵",""),"－",""),"-","")," ",""),"　","")="DP"&amp;UPPER($E8&amp;"")))*2+SUMPRODUCT(--(SUBSTITUTE(SUBSTITUTE(SUBSTITUTE(SUBSTITUTE(SUBSTITUTE(SUBSTITUTE(SUBSTITUTE(UPPER($O$23:$Q$40&amp;""),"⌢",""),"⌣",""),"⌵",""),"－",""),"-","")," ",""),"　","")=UPPER($E8&amp;"")&amp;"TP"))*3+SUMPRODUCT(--(SUBSTITUTE(SUBSTITUTE(SUBSTITUTE(SUBSTITUTE(SUBSTITUTE(SUBSTITUTE(SUBSTITUTE(UPPER($O$23:$Q$40&amp;""),"⌢",""),"⌣",""),"⌵",""),"－",""),"-","")," ",""),"　","")="TP"&amp;UPPER($E8&amp;"")))*3+SUMPRODUCT(--(SUBSTITUTE(SUBSTITUTE(SUBSTITUTE(SUBSTITUTE(SUBSTITUTE(SUBSTITUTE(SUBSTITUTE(UPPER($S$23:$U$40&amp;""),"⌢",""),"⌣",""),"⌵",""),"－",""),"-","")," ",""),"　","")=UPPER($E8&amp;"")))+SUMPRODUCT(--(SUBSTITUTE(SUBSTITUTE(SUBSTITUTE(SUBSTITUTE(SUBSTITUTE(SUBSTITUTE(SUBSTITUTE(UPPER($S$23:$U$40&amp;""),"⌢",""),"⌣",""),"⌵",""),"－",""),"-","")," ",""),"　","")=UPPER($E8&amp;"")&amp;"DP"))*2+SUMPRODUCT(--(SUBSTITUTE(SUBSTITUTE(SUBSTITUTE(SUBSTITUTE(SUBSTITUTE(SUBSTITUTE(SUBSTITUTE(UPPER($S$23:$U$40&amp;""),"⌢",""),"⌣",""),"⌵",""),"－",""),"-","")," ",""),"　","")="DP"&amp;UPPER($E8&amp;"")))*2+SUMPRODUCT(--(SUBSTITUTE(SUBSTITUTE(SUBSTITUTE(SUBSTITUTE(SUBSTITUTE(SUBSTITUTE(SUBSTITUTE(UPPER($S$23:$U$40&amp;""),"⌢",""),"⌣",""),"⌵",""),"－",""),"-","")," ",""),"　","")=UPPER($E8&amp;"")&amp;"TP"))*3+SUMPRODUCT(--(SUBSTITUTE(SUBSTITUTE(SUBSTITUTE(SUBSTITUTE(SUBSTITUTE(SUBSTITUTE(SUBSTITUTE(UPPER($S$23:$U$40&amp;""),"⌢",""),"⌣",""),"⌵",""),"－",""),"-","")," ",""),"　","")="TP"&amp;UPPER($E8&amp;"")))*3+SUMPRODUCT(--(SUBSTITUTE(SUBSTITUTE(SUBSTITUTE(SUBSTITUTE(SUBSTITUTE(SUBSTITUTE(SUBSTITUTE(UPPER($W$23:$Y$40&amp;""),"⌢",""),"⌣",""),"⌵",""),"－",""),"-","")," ",""),"　","")=UPPER($E8&amp;"")))+SUMPRODUCT(--(SUBSTITUTE(SUBSTITUTE(SUBSTITUTE(SUBSTITUTE(SUBSTITUTE(SUBSTITUTE(SUBSTITUTE(UPPER($W$23:$Y$40&amp;""),"⌢",""),"⌣",""),"⌵",""),"－",""),"-","")," ",""),"　","")=UPPER($E8&amp;"")&amp;"DP"))*2+SUMPRODUCT(--(SUBSTITUTE(SUBSTITUTE(SUBSTITUTE(SUBSTITUTE(SUBSTITUTE(SUBSTITUTE(SUBSTITUTE(UPPER($W$23:$Y$40&amp;""),"⌢",""),"⌣",""),"⌵",""),"－",""),"-","")," ",""),"　","")="DP"&amp;UPPER($E8&amp;"")))*2+SUMPRODUCT(--(SUBSTITUTE(SUBSTITUTE(SUBSTITUTE(SUBSTITUTE(SUBSTITUTE(SUBSTITUTE(SUBSTITUTE(UPPER($W$23:$Y$40&amp;""),"⌢",""),"⌣",""),"⌵",""),"－",""),"-","")," ",""),"　","")=UPPER($E8&amp;"")&amp;"TP"))*3+SUMPRODUCT(--(SUBSTITUTE(SUBSTITUTE(SUBSTITUTE(SUBSTITUTE(SUBSTITUTE(SUBSTITUTE(SUBSTITUTE(UPPER($W$23:$Y$40&amp;""),"⌢",""),"⌣",""),"⌵",""),"－",""),"-","")," ",""),"　","")="TP"&amp;UPPER($E8&amp;"")))*3+SUMPRODUCT(--(SUBSTITUTE(SUBSTITUTE(SUBSTITUTE(SUBSTITUTE(SUBSTITUTE(SUBSTITUTE(SUBSTITUTE(UPPER($AA$23:$AC$40&amp;""),"⌢",""),"⌣",""),"⌵",""),"－",""),"-","")," ",""),"　","")=UPPER($E8&amp;"")))+SUMPRODUCT(--(SUBSTITUTE(SUBSTITUTE(SUBSTITUTE(SUBSTITUTE(SUBSTITUTE(SUBSTITUTE(SUBSTITUTE(UPPER($AA$23:$AC$40&amp;""),"⌢",""),"⌣",""),"⌵",""),"－",""),"-","")," ",""),"　","")=UPPER($E8&amp;"")&amp;"DP"))*2+SUMPRODUCT(--(SUBSTITUTE(SUBSTITUTE(SUBSTITUTE(SUBSTITUTE(SUBSTITUTE(SUBSTITUTE(SUBSTITUTE(UPPER($AA$23:$AC$40&amp;""),"⌢",""),"⌣",""),"⌵",""),"－",""),"-","")," ",""),"　","")="DP"&amp;UPPER($E8&amp;"")))*2+SUMPRODUCT(--(SUBSTITUTE(SUBSTITUTE(SUBSTITUTE(SUBSTITUTE(SUBSTITUTE(SUBSTITUTE(SUBSTITUTE(UPPER($AA$23:$AC$40&amp;""),"⌢",""),"⌣",""),"⌵",""),"－",""),"-","")," ",""),"　","")=UPPER($E8&amp;"")&amp;"TP"))*3+SUMPRODUCT(--(SUBSTITUTE(SUBSTITUTE(SUBSTITUTE(SUBSTITUTE(SUBSTITUTE(SUBSTITUTE(SUBSTITUTE(UPPER($AA$23:$AC$40&amp;""),"⌢",""),"⌣",""),"⌵",""),"－",""),"-","")," ",""),"　","")="TP"&amp;UPPER($E8&amp;"")))*3+SUMPRODUCT(--(SUBSTITUTE(SUBSTITUTE(SUBSTITUTE(SUBSTITUTE(SUBSTITUTE(SUBSTITUTE(SUBSTITUTE(UPPER($AE$23:$AG$40&amp;""),"⌢",""),"⌣",""),"⌵",""),"－",""),"-","")," ",""),"　","")=UPPER($E8&amp;"")))+SUMPRODUCT(--(SUBSTITUTE(SUBSTITUTE(SUBSTITUTE(SUBSTITUTE(SUBSTITUTE(SUBSTITUTE(SUBSTITUTE(UPPER($AE$23:$AG$40&amp;""),"⌢",""),"⌣",""),"⌵",""),"－",""),"-","")," ",""),"　","")=UPPER($E8&amp;"")&amp;"DP"))*2+SUMPRODUCT(--(SUBSTITUTE(SUBSTITUTE(SUBSTITUTE(SUBSTITUTE(SUBSTITUTE(SUBSTITUTE(SUBSTITUTE(UPPER($AE$23:$AG$40&amp;""),"⌢",""),"⌣",""),"⌵",""),"－",""),"-","")," ",""),"　","")="DP"&amp;UPPER($E8&amp;"")))*2+SUMPRODUCT(--(SUBSTITUTE(SUBSTITUTE(SUBSTITUTE(SUBSTITUTE(SUBSTITUTE(SUBSTITUTE(SUBSTITUTE(UPPER($AE$23:$AG$40&amp;""),"⌢",""),"⌣",""),"⌵",""),"－",""),"-","")," ",""),"　","")=UPPER($E8&amp;"")&amp;"TP"))*3+SUMPRODUCT(--(SUBSTITUTE(SUBSTITUTE(SUBSTITUTE(SUBSTITUTE(SUBSTITUTE(SUBSTITUTE(SUBSTITUTE(UPPER($AE$23:$AG$40&amp;""),"⌢",""),"⌣",""),"⌵",""),"－",""),"-","")," ",""),"　","")="TP"&amp;UPPER($E8&amp;"")))*3)</f>
        <v>0</v>
      </c>
      <c r="B8" s="52"/>
      <c r="C8" s="58"/>
      <c r="D8" s="276"/>
      <c r="E8" s="61"/>
      <c r="F8" s="49"/>
      <c r="G8" s="23"/>
      <c r="H8" s="4"/>
      <c r="I8" s="7"/>
      <c r="J8" s="8"/>
      <c r="K8" s="23"/>
      <c r="L8" s="4"/>
      <c r="M8" s="7"/>
      <c r="N8" s="8"/>
      <c r="O8" s="23"/>
      <c r="P8" s="4"/>
      <c r="Q8" s="7"/>
      <c r="R8" s="8"/>
      <c r="S8" s="23"/>
      <c r="T8" s="4"/>
      <c r="U8" s="7"/>
      <c r="V8" s="8"/>
      <c r="W8" s="23"/>
      <c r="X8" s="4"/>
      <c r="Y8" s="7"/>
      <c r="Z8" s="8"/>
      <c r="AA8" s="23"/>
      <c r="AB8" s="4"/>
      <c r="AC8" s="7"/>
      <c r="AD8" s="8"/>
      <c r="AE8" s="4"/>
      <c r="AF8" s="4"/>
      <c r="AG8" s="7"/>
      <c r="AH8" s="8"/>
      <c r="AI8" s="44">
        <f t="shared" si="2"/>
        <v>0</v>
      </c>
      <c r="AJ8" s="44">
        <f>SUMPRODUCT(--(SUBSTITUTE(SUBSTITUTE(SUBSTITUTE(SUBSTITUTE(SUBSTITUTE(SUBSTITUTE(SUBSTITUTE(UPPER(G8:AG8&amp;""),"⌢",""),"⌣",""),"⌵",""),"－",""),"-","")," ",""),"　","")="R"))+SUMPRODUCT(--(SUBSTITUTE(SUBSTITUTE(SUBSTITUTE(SUBSTITUTE(SUBSTITUTE(SUBSTITUTE(SUBSTITUTE(UPPER(G8:AG8&amp;""),"⌢",""),"⌣",""),"⌵",""),"－",""),"-","")," ",""),"　","")="HR"))*2</f>
        <v>0</v>
      </c>
      <c r="AK8" s="44">
        <f t="shared" si="4"/>
        <v>0</v>
      </c>
      <c r="AL8" s="44">
        <f>$A8</f>
        <v>0</v>
      </c>
      <c r="AM8" s="66"/>
      <c r="AO8" s="52">
        <v>29</v>
      </c>
      <c r="AP8" s="73" t="str">
        <v>陳建閔</v>
      </c>
      <c r="AQ8" s="52">
        <f>SUMIF($F$3:$F$20,AP8,$AI$3:$AI$20)+SUMIF($F$3:$F$20,AP8&amp;" DF",$AI$3:$AI$20)+SUMIF($F$3:$F$20,AP8&amp;"DF",$AI$3:$AI$20)</f>
        <v>4</v>
      </c>
      <c r="AR8" s="73">
        <f>SUMIF($F$3:$F$20,AP8,$AJ$3:$AJ$20)+SUMIF($F$3:$F$20,AP8&amp;" DF",$AJ$3:$AJ$20)+SUMIF($F$3:$F$20,AP8&amp;"DF",$AJ$3:$AJ$20)</f>
        <v>1</v>
      </c>
      <c r="AS8" s="73">
        <f>SUMIF($F$3:$F$20,AP8,$AK$3:$AK$20)+SUMIF($F$3:$F$20,AP8&amp;" DF",$AK$3:$AK$20)+SUMIF($F$3:$F$20,AP8&amp;"DF",$AK$3:$AK$20)</f>
        <v>2</v>
      </c>
      <c r="AT8" s="73">
        <f>SUMIF($F$3:$F$20,AP8,$AL$3:$AL$20)+SUMIF($F$3:$F$20,AP8&amp;" DF",$AL$3:$AL$20)+SUMIF($F$3:$F$20,AP8&amp;"DF",$AL$3:$AL$20)</f>
        <v>0</v>
      </c>
      <c r="AV8" s="196"/>
      <c r="AW8" s="192"/>
      <c r="AX8" s="192"/>
      <c r="AY8" s="193"/>
    </row>
    <row r="9" spans="1:54" ht="15" customHeight="1">
      <c r="A9" s="52">
        <f>IF($E9="",0,SUMPRODUCT(--(SUBSTITUTE(SUBSTITUTE(SUBSTITUTE(SUBSTITUTE(SUBSTITUTE(SUBSTITUTE(SUBSTITUTE(UPPER($G$23:$I$40&amp;""),"⌢",""),"⌣",""),"⌵",""),"－",""),"-","")," ",""),"　","")=UPPER($E9&amp;"")))+SUMPRODUCT(--(SUBSTITUTE(SUBSTITUTE(SUBSTITUTE(SUBSTITUTE(SUBSTITUTE(SUBSTITUTE(SUBSTITUTE(UPPER($G$23:$I$40&amp;""),"⌢",""),"⌣",""),"⌵",""),"－",""),"-","")," ",""),"　","")=UPPER($E9&amp;"")&amp;"DP"))*2+SUMPRODUCT(--(SUBSTITUTE(SUBSTITUTE(SUBSTITUTE(SUBSTITUTE(SUBSTITUTE(SUBSTITUTE(SUBSTITUTE(UPPER($G$23:$I$40&amp;""),"⌢",""),"⌣",""),"⌵",""),"－",""),"-","")," ",""),"　","")="DP"&amp;UPPER($E9&amp;"")))*2+SUMPRODUCT(--(SUBSTITUTE(SUBSTITUTE(SUBSTITUTE(SUBSTITUTE(SUBSTITUTE(SUBSTITUTE(SUBSTITUTE(UPPER($G$23:$I$40&amp;""),"⌢",""),"⌣",""),"⌵",""),"－",""),"-","")," ",""),"　","")=UPPER($E9&amp;"")&amp;"TP"))*3+SUMPRODUCT(--(SUBSTITUTE(SUBSTITUTE(SUBSTITUTE(SUBSTITUTE(SUBSTITUTE(SUBSTITUTE(SUBSTITUTE(UPPER($G$23:$I$40&amp;""),"⌢",""),"⌣",""),"⌵",""),"－",""),"-","")," ",""),"　","")="TP"&amp;UPPER($E9&amp;"")))*3+SUMPRODUCT(--(SUBSTITUTE(SUBSTITUTE(SUBSTITUTE(SUBSTITUTE(SUBSTITUTE(SUBSTITUTE(SUBSTITUTE(UPPER($K$23:$M$40&amp;""),"⌢",""),"⌣",""),"⌵",""),"－",""),"-","")," ",""),"　","")=UPPER($E9&amp;"")))+SUMPRODUCT(--(SUBSTITUTE(SUBSTITUTE(SUBSTITUTE(SUBSTITUTE(SUBSTITUTE(SUBSTITUTE(SUBSTITUTE(UPPER($K$23:$M$40&amp;""),"⌢",""),"⌣",""),"⌵",""),"－",""),"-","")," ",""),"　","")=UPPER($E9&amp;"")&amp;"DP"))*2+SUMPRODUCT(--(SUBSTITUTE(SUBSTITUTE(SUBSTITUTE(SUBSTITUTE(SUBSTITUTE(SUBSTITUTE(SUBSTITUTE(UPPER($K$23:$M$40&amp;""),"⌢",""),"⌣",""),"⌵",""),"－",""),"-","")," ",""),"　","")="DP"&amp;UPPER($E9&amp;"")))*2+SUMPRODUCT(--(SUBSTITUTE(SUBSTITUTE(SUBSTITUTE(SUBSTITUTE(SUBSTITUTE(SUBSTITUTE(SUBSTITUTE(UPPER($K$23:$M$40&amp;""),"⌢",""),"⌣",""),"⌵",""),"－",""),"-","")," ",""),"　","")=UPPER($E9&amp;"")&amp;"TP"))*3+SUMPRODUCT(--(SUBSTITUTE(SUBSTITUTE(SUBSTITUTE(SUBSTITUTE(SUBSTITUTE(SUBSTITUTE(SUBSTITUTE(UPPER($K$23:$M$40&amp;""),"⌢",""),"⌣",""),"⌵",""),"－",""),"-","")," ",""),"　","")="TP"&amp;UPPER($E9&amp;"")))*3+SUMPRODUCT(--(SUBSTITUTE(SUBSTITUTE(SUBSTITUTE(SUBSTITUTE(SUBSTITUTE(SUBSTITUTE(SUBSTITUTE(UPPER($O$23:$Q$40&amp;""),"⌢",""),"⌣",""),"⌵",""),"－",""),"-","")," ",""),"　","")=UPPER($E9&amp;"")))+SUMPRODUCT(--(SUBSTITUTE(SUBSTITUTE(SUBSTITUTE(SUBSTITUTE(SUBSTITUTE(SUBSTITUTE(SUBSTITUTE(UPPER($O$23:$Q$40&amp;""),"⌢",""),"⌣",""),"⌵",""),"－",""),"-","")," ",""),"　","")=UPPER($E9&amp;"")&amp;"DP"))*2+SUMPRODUCT(--(SUBSTITUTE(SUBSTITUTE(SUBSTITUTE(SUBSTITUTE(SUBSTITUTE(SUBSTITUTE(SUBSTITUTE(UPPER($O$23:$Q$40&amp;""),"⌢",""),"⌣",""),"⌵",""),"－",""),"-","")," ",""),"　","")="DP"&amp;UPPER($E9&amp;"")))*2+SUMPRODUCT(--(SUBSTITUTE(SUBSTITUTE(SUBSTITUTE(SUBSTITUTE(SUBSTITUTE(SUBSTITUTE(SUBSTITUTE(UPPER($O$23:$Q$40&amp;""),"⌢",""),"⌣",""),"⌵",""),"－",""),"-","")," ",""),"　","")=UPPER($E9&amp;"")&amp;"TP"))*3+SUMPRODUCT(--(SUBSTITUTE(SUBSTITUTE(SUBSTITUTE(SUBSTITUTE(SUBSTITUTE(SUBSTITUTE(SUBSTITUTE(UPPER($O$23:$Q$40&amp;""),"⌢",""),"⌣",""),"⌵",""),"－",""),"-","")," ",""),"　","")="TP"&amp;UPPER($E9&amp;"")))*3+SUMPRODUCT(--(SUBSTITUTE(SUBSTITUTE(SUBSTITUTE(SUBSTITUTE(SUBSTITUTE(SUBSTITUTE(SUBSTITUTE(UPPER($S$23:$U$40&amp;""),"⌢",""),"⌣",""),"⌵",""),"－",""),"-","")," ",""),"　","")=UPPER($E9&amp;"")))+SUMPRODUCT(--(SUBSTITUTE(SUBSTITUTE(SUBSTITUTE(SUBSTITUTE(SUBSTITUTE(SUBSTITUTE(SUBSTITUTE(UPPER($S$23:$U$40&amp;""),"⌢",""),"⌣",""),"⌵",""),"－",""),"-","")," ",""),"　","")=UPPER($E9&amp;"")&amp;"DP"))*2+SUMPRODUCT(--(SUBSTITUTE(SUBSTITUTE(SUBSTITUTE(SUBSTITUTE(SUBSTITUTE(SUBSTITUTE(SUBSTITUTE(UPPER($S$23:$U$40&amp;""),"⌢",""),"⌣",""),"⌵",""),"－",""),"-","")," ",""),"　","")="DP"&amp;UPPER($E9&amp;"")))*2+SUMPRODUCT(--(SUBSTITUTE(SUBSTITUTE(SUBSTITUTE(SUBSTITUTE(SUBSTITUTE(SUBSTITUTE(SUBSTITUTE(UPPER($S$23:$U$40&amp;""),"⌢",""),"⌣",""),"⌵",""),"－",""),"-","")," ",""),"　","")=UPPER($E9&amp;"")&amp;"TP"))*3+SUMPRODUCT(--(SUBSTITUTE(SUBSTITUTE(SUBSTITUTE(SUBSTITUTE(SUBSTITUTE(SUBSTITUTE(SUBSTITUTE(UPPER($S$23:$U$40&amp;""),"⌢",""),"⌣",""),"⌵",""),"－",""),"-","")," ",""),"　","")="TP"&amp;UPPER($E9&amp;"")))*3+SUMPRODUCT(--(SUBSTITUTE(SUBSTITUTE(SUBSTITUTE(SUBSTITUTE(SUBSTITUTE(SUBSTITUTE(SUBSTITUTE(UPPER($W$23:$Y$40&amp;""),"⌢",""),"⌣",""),"⌵",""),"－",""),"-","")," ",""),"　","")=UPPER($E9&amp;"")))+SUMPRODUCT(--(SUBSTITUTE(SUBSTITUTE(SUBSTITUTE(SUBSTITUTE(SUBSTITUTE(SUBSTITUTE(SUBSTITUTE(UPPER($W$23:$Y$40&amp;""),"⌢",""),"⌣",""),"⌵",""),"－",""),"-","")," ",""),"　","")=UPPER($E9&amp;"")&amp;"DP"))*2+SUMPRODUCT(--(SUBSTITUTE(SUBSTITUTE(SUBSTITUTE(SUBSTITUTE(SUBSTITUTE(SUBSTITUTE(SUBSTITUTE(UPPER($W$23:$Y$40&amp;""),"⌢",""),"⌣",""),"⌵",""),"－",""),"-","")," ",""),"　","")="DP"&amp;UPPER($E9&amp;"")))*2+SUMPRODUCT(--(SUBSTITUTE(SUBSTITUTE(SUBSTITUTE(SUBSTITUTE(SUBSTITUTE(SUBSTITUTE(SUBSTITUTE(UPPER($W$23:$Y$40&amp;""),"⌢",""),"⌣",""),"⌵",""),"－",""),"-","")," ",""),"　","")=UPPER($E9&amp;"")&amp;"TP"))*3+SUMPRODUCT(--(SUBSTITUTE(SUBSTITUTE(SUBSTITUTE(SUBSTITUTE(SUBSTITUTE(SUBSTITUTE(SUBSTITUTE(UPPER($W$23:$Y$40&amp;""),"⌢",""),"⌣",""),"⌵",""),"－",""),"-","")," ",""),"　","")="TP"&amp;UPPER($E9&amp;"")))*3+SUMPRODUCT(--(SUBSTITUTE(SUBSTITUTE(SUBSTITUTE(SUBSTITUTE(SUBSTITUTE(SUBSTITUTE(SUBSTITUTE(UPPER($AA$23:$AC$40&amp;""),"⌢",""),"⌣",""),"⌵",""),"－",""),"-","")," ",""),"　","")=UPPER($E9&amp;"")))+SUMPRODUCT(--(SUBSTITUTE(SUBSTITUTE(SUBSTITUTE(SUBSTITUTE(SUBSTITUTE(SUBSTITUTE(SUBSTITUTE(UPPER($AA$23:$AC$40&amp;""),"⌢",""),"⌣",""),"⌵",""),"－",""),"-","")," ",""),"　","")=UPPER($E9&amp;"")&amp;"DP"))*2+SUMPRODUCT(--(SUBSTITUTE(SUBSTITUTE(SUBSTITUTE(SUBSTITUTE(SUBSTITUTE(SUBSTITUTE(SUBSTITUTE(UPPER($AA$23:$AC$40&amp;""),"⌢",""),"⌣",""),"⌵",""),"－",""),"-","")," ",""),"　","")="DP"&amp;UPPER($E9&amp;"")))*2+SUMPRODUCT(--(SUBSTITUTE(SUBSTITUTE(SUBSTITUTE(SUBSTITUTE(SUBSTITUTE(SUBSTITUTE(SUBSTITUTE(UPPER($AA$23:$AC$40&amp;""),"⌢",""),"⌣",""),"⌵",""),"－",""),"-","")," ",""),"　","")=UPPER($E9&amp;"")&amp;"TP"))*3+SUMPRODUCT(--(SUBSTITUTE(SUBSTITUTE(SUBSTITUTE(SUBSTITUTE(SUBSTITUTE(SUBSTITUTE(SUBSTITUTE(UPPER($AA$23:$AC$40&amp;""),"⌢",""),"⌣",""),"⌵",""),"－",""),"-","")," ",""),"　","")="TP"&amp;UPPER($E9&amp;"")))*3+SUMPRODUCT(--(SUBSTITUTE(SUBSTITUTE(SUBSTITUTE(SUBSTITUTE(SUBSTITUTE(SUBSTITUTE(SUBSTITUTE(UPPER($AE$23:$AG$40&amp;""),"⌢",""),"⌣",""),"⌵",""),"－",""),"-","")," ",""),"　","")=UPPER($E9&amp;"")))+SUMPRODUCT(--(SUBSTITUTE(SUBSTITUTE(SUBSTITUTE(SUBSTITUTE(SUBSTITUTE(SUBSTITUTE(SUBSTITUTE(UPPER($AE$23:$AG$40&amp;""),"⌢",""),"⌣",""),"⌵",""),"－",""),"-","")," ",""),"　","")=UPPER($E9&amp;"")&amp;"DP"))*2+SUMPRODUCT(--(SUBSTITUTE(SUBSTITUTE(SUBSTITUTE(SUBSTITUTE(SUBSTITUTE(SUBSTITUTE(SUBSTITUTE(UPPER($AE$23:$AG$40&amp;""),"⌢",""),"⌣",""),"⌵",""),"－",""),"-","")," ",""),"　","")="DP"&amp;UPPER($E9&amp;"")))*2+SUMPRODUCT(--(SUBSTITUTE(SUBSTITUTE(SUBSTITUTE(SUBSTITUTE(SUBSTITUTE(SUBSTITUTE(SUBSTITUTE(UPPER($AE$23:$AG$40&amp;""),"⌢",""),"⌣",""),"⌵",""),"－",""),"-","")," ",""),"　","")=UPPER($E9&amp;"")&amp;"TP"))*3+SUMPRODUCT(--(SUBSTITUTE(SUBSTITUTE(SUBSTITUTE(SUBSTITUTE(SUBSTITUTE(SUBSTITUTE(SUBSTITUTE(UPPER($AE$23:$AG$40&amp;""),"⌢",""),"⌣",""),"⌵",""),"－",""),"-","")," ",""),"　","")="TP"&amp;UPPER($E9&amp;"")))*3)</f>
        <v>1</v>
      </c>
      <c r="B9" s="52"/>
      <c r="C9" s="58"/>
      <c r="D9" s="274">
        <v>3</v>
      </c>
      <c r="E9" s="61" t="s">
        <v>197</v>
      </c>
      <c r="F9" s="49" t="s">
        <v>116</v>
      </c>
      <c r="G9" s="24" t="inlineStr">
        <is>
          <t>18 ⌣</t>
        </is>
      </c>
      <c r="H9" s="2"/>
      <c r="I9" s="5"/>
      <c r="J9" s="8"/>
      <c r="K9" s="24"/>
      <c r="L9" s="2"/>
      <c r="M9" s="5"/>
      <c r="N9" s="8"/>
      <c r="O9" s="24" t="inlineStr">
        <is>
          <t>R －</t>
        </is>
      </c>
      <c r="P9" s="2"/>
      <c r="Q9" s="5"/>
      <c r="R9" s="8"/>
      <c r="S9" s="24"/>
      <c r="T9" s="2" t="s">
        <v>204</v>
      </c>
      <c r="U9" s="5"/>
      <c r="V9" s="8"/>
      <c r="W9" s="24"/>
      <c r="X9" s="2"/>
      <c r="Y9" s="5"/>
      <c r="Z9" s="8"/>
      <c r="AA9" s="24" t="s">
        <v>204</v>
      </c>
      <c r="AB9" s="2"/>
      <c r="AC9" s="5"/>
      <c r="AD9" s="8"/>
      <c r="AE9" s="2"/>
      <c r="AF9" s="2"/>
      <c r="AG9" s="5"/>
      <c r="AH9" s="8"/>
      <c r="AI9" s="44">
        <f t="shared" si="2"/>
        <v>4</v>
      </c>
      <c r="AJ9" s="44">
        <f>SUMPRODUCT(--(SUBSTITUTE(SUBSTITUTE(SUBSTITUTE(SUBSTITUTE(SUBSTITUTE(SUBSTITUTE(SUBSTITUTE(UPPER(G9:AG9&amp;""),"⌢",""),"⌣",""),"⌵",""),"－",""),"-","")," ",""),"　","")="R"))+SUMPRODUCT(--(SUBSTITUTE(SUBSTITUTE(SUBSTITUTE(SUBSTITUTE(SUBSTITUTE(SUBSTITUTE(SUBSTITUTE(UPPER(G9:AG9&amp;""),"⌢",""),"⌣",""),"⌵",""),"－",""),"-","")," ",""),"　","")="HR"))*2</f>
        <v>1</v>
      </c>
      <c r="AK9" s="44">
        <f t="shared" si="4"/>
        <v>2</v>
      </c>
      <c r="AL9" s="44">
        <f>$A9</f>
        <v>1</v>
      </c>
      <c r="AM9" s="69"/>
      <c r="AO9" s="52">
        <v>66</v>
      </c>
      <c r="AP9" s="73" t="str">
        <v>陳韻婷</v>
      </c>
      <c r="AQ9" s="52">
        <f>SUMIF($F$3:$F$20,AP9,$AI$3:$AI$20)+SUMIF($F$3:$F$20,AP9&amp;" DF",$AI$3:$AI$20)+SUMIF($F$3:$F$20,AP9&amp;"DF",$AI$3:$AI$20)</f>
        <v>4</v>
      </c>
      <c r="AR9" s="73">
        <f>SUMIF($F$3:$F$20,AP9,$AJ$3:$AJ$20)+SUMIF($F$3:$F$20,AP9&amp;" DF",$AJ$3:$AJ$20)+SUMIF($F$3:$F$20,AP9&amp;"DF",$AJ$3:$AJ$20)</f>
        <v>1</v>
      </c>
      <c r="AS9" s="73">
        <f>SUMIF($F$3:$F$20,AP9,$AK$3:$AK$20)+SUMIF($F$3:$F$20,AP9&amp;" DF",$AK$3:$AK$20)+SUMIF($F$3:$F$20,AP9&amp;"DF",$AK$3:$AK$20)</f>
        <v>2</v>
      </c>
      <c r="AT9" s="73">
        <f>SUMIF($F$3:$F$20,AP9,$AL$3:$AL$20)+SUMIF($F$3:$F$20,AP9&amp;" DF",$AL$3:$AL$20)+SUMIF($F$3:$F$20,AP9&amp;"DF",$AL$3:$AL$20)</f>
        <v>0</v>
      </c>
    </row>
    <row r="10" spans="1:54" ht="15" customHeight="1">
      <c r="A10" s="52">
        <f>IF($E10="",0,SUMPRODUCT(--(SUBSTITUTE(SUBSTITUTE(SUBSTITUTE(SUBSTITUTE(SUBSTITUTE(SUBSTITUTE(SUBSTITUTE(UPPER($G$23:$I$40&amp;""),"⌢",""),"⌣",""),"⌵",""),"－",""),"-","")," ",""),"　","")=UPPER($E10&amp;"")))+SUMPRODUCT(--(SUBSTITUTE(SUBSTITUTE(SUBSTITUTE(SUBSTITUTE(SUBSTITUTE(SUBSTITUTE(SUBSTITUTE(UPPER($G$23:$I$40&amp;""),"⌢",""),"⌣",""),"⌵",""),"－",""),"-","")," ",""),"　","")=UPPER($E10&amp;"")&amp;"DP"))*2+SUMPRODUCT(--(SUBSTITUTE(SUBSTITUTE(SUBSTITUTE(SUBSTITUTE(SUBSTITUTE(SUBSTITUTE(SUBSTITUTE(UPPER($G$23:$I$40&amp;""),"⌢",""),"⌣",""),"⌵",""),"－",""),"-","")," ",""),"　","")="DP"&amp;UPPER($E10&amp;"")))*2+SUMPRODUCT(--(SUBSTITUTE(SUBSTITUTE(SUBSTITUTE(SUBSTITUTE(SUBSTITUTE(SUBSTITUTE(SUBSTITUTE(UPPER($G$23:$I$40&amp;""),"⌢",""),"⌣",""),"⌵",""),"－",""),"-","")," ",""),"　","")=UPPER($E10&amp;"")&amp;"TP"))*3+SUMPRODUCT(--(SUBSTITUTE(SUBSTITUTE(SUBSTITUTE(SUBSTITUTE(SUBSTITUTE(SUBSTITUTE(SUBSTITUTE(UPPER($G$23:$I$40&amp;""),"⌢",""),"⌣",""),"⌵",""),"－",""),"-","")," ",""),"　","")="TP"&amp;UPPER($E10&amp;"")))*3+SUMPRODUCT(--(SUBSTITUTE(SUBSTITUTE(SUBSTITUTE(SUBSTITUTE(SUBSTITUTE(SUBSTITUTE(SUBSTITUTE(UPPER($K$23:$M$40&amp;""),"⌢",""),"⌣",""),"⌵",""),"－",""),"-","")," ",""),"　","")=UPPER($E10&amp;"")))+SUMPRODUCT(--(SUBSTITUTE(SUBSTITUTE(SUBSTITUTE(SUBSTITUTE(SUBSTITUTE(SUBSTITUTE(SUBSTITUTE(UPPER($K$23:$M$40&amp;""),"⌢",""),"⌣",""),"⌵",""),"－",""),"-","")," ",""),"　","")=UPPER($E10&amp;"")&amp;"DP"))*2+SUMPRODUCT(--(SUBSTITUTE(SUBSTITUTE(SUBSTITUTE(SUBSTITUTE(SUBSTITUTE(SUBSTITUTE(SUBSTITUTE(UPPER($K$23:$M$40&amp;""),"⌢",""),"⌣",""),"⌵",""),"－",""),"-","")," ",""),"　","")="DP"&amp;UPPER($E10&amp;"")))*2+SUMPRODUCT(--(SUBSTITUTE(SUBSTITUTE(SUBSTITUTE(SUBSTITUTE(SUBSTITUTE(SUBSTITUTE(SUBSTITUTE(UPPER($K$23:$M$40&amp;""),"⌢",""),"⌣",""),"⌵",""),"－",""),"-","")," ",""),"　","")=UPPER($E10&amp;"")&amp;"TP"))*3+SUMPRODUCT(--(SUBSTITUTE(SUBSTITUTE(SUBSTITUTE(SUBSTITUTE(SUBSTITUTE(SUBSTITUTE(SUBSTITUTE(UPPER($K$23:$M$40&amp;""),"⌢",""),"⌣",""),"⌵",""),"－",""),"-","")," ",""),"　","")="TP"&amp;UPPER($E10&amp;"")))*3+SUMPRODUCT(--(SUBSTITUTE(SUBSTITUTE(SUBSTITUTE(SUBSTITUTE(SUBSTITUTE(SUBSTITUTE(SUBSTITUTE(UPPER($O$23:$Q$40&amp;""),"⌢",""),"⌣",""),"⌵",""),"－",""),"-","")," ",""),"　","")=UPPER($E10&amp;"")))+SUMPRODUCT(--(SUBSTITUTE(SUBSTITUTE(SUBSTITUTE(SUBSTITUTE(SUBSTITUTE(SUBSTITUTE(SUBSTITUTE(UPPER($O$23:$Q$40&amp;""),"⌢",""),"⌣",""),"⌵",""),"－",""),"-","")," ",""),"　","")=UPPER($E10&amp;"")&amp;"DP"))*2+SUMPRODUCT(--(SUBSTITUTE(SUBSTITUTE(SUBSTITUTE(SUBSTITUTE(SUBSTITUTE(SUBSTITUTE(SUBSTITUTE(UPPER($O$23:$Q$40&amp;""),"⌢",""),"⌣",""),"⌵",""),"－",""),"-","")," ",""),"　","")="DP"&amp;UPPER($E10&amp;"")))*2+SUMPRODUCT(--(SUBSTITUTE(SUBSTITUTE(SUBSTITUTE(SUBSTITUTE(SUBSTITUTE(SUBSTITUTE(SUBSTITUTE(UPPER($O$23:$Q$40&amp;""),"⌢",""),"⌣",""),"⌵",""),"－",""),"-","")," ",""),"　","")=UPPER($E10&amp;"")&amp;"TP"))*3+SUMPRODUCT(--(SUBSTITUTE(SUBSTITUTE(SUBSTITUTE(SUBSTITUTE(SUBSTITUTE(SUBSTITUTE(SUBSTITUTE(UPPER($O$23:$Q$40&amp;""),"⌢",""),"⌣",""),"⌵",""),"－",""),"-","")," ",""),"　","")="TP"&amp;UPPER($E10&amp;"")))*3+SUMPRODUCT(--(SUBSTITUTE(SUBSTITUTE(SUBSTITUTE(SUBSTITUTE(SUBSTITUTE(SUBSTITUTE(SUBSTITUTE(UPPER($S$23:$U$40&amp;""),"⌢",""),"⌣",""),"⌵",""),"－",""),"-","")," ",""),"　","")=UPPER($E10&amp;"")))+SUMPRODUCT(--(SUBSTITUTE(SUBSTITUTE(SUBSTITUTE(SUBSTITUTE(SUBSTITUTE(SUBSTITUTE(SUBSTITUTE(UPPER($S$23:$U$40&amp;""),"⌢",""),"⌣",""),"⌵",""),"－",""),"-","")," ",""),"　","")=UPPER($E10&amp;"")&amp;"DP"))*2+SUMPRODUCT(--(SUBSTITUTE(SUBSTITUTE(SUBSTITUTE(SUBSTITUTE(SUBSTITUTE(SUBSTITUTE(SUBSTITUTE(UPPER($S$23:$U$40&amp;""),"⌢",""),"⌣",""),"⌵",""),"－",""),"-","")," ",""),"　","")="DP"&amp;UPPER($E10&amp;"")))*2+SUMPRODUCT(--(SUBSTITUTE(SUBSTITUTE(SUBSTITUTE(SUBSTITUTE(SUBSTITUTE(SUBSTITUTE(SUBSTITUTE(UPPER($S$23:$U$40&amp;""),"⌢",""),"⌣",""),"⌵",""),"－",""),"-","")," ",""),"　","")=UPPER($E10&amp;"")&amp;"TP"))*3+SUMPRODUCT(--(SUBSTITUTE(SUBSTITUTE(SUBSTITUTE(SUBSTITUTE(SUBSTITUTE(SUBSTITUTE(SUBSTITUTE(UPPER($S$23:$U$40&amp;""),"⌢",""),"⌣",""),"⌵",""),"－",""),"-","")," ",""),"　","")="TP"&amp;UPPER($E10&amp;"")))*3+SUMPRODUCT(--(SUBSTITUTE(SUBSTITUTE(SUBSTITUTE(SUBSTITUTE(SUBSTITUTE(SUBSTITUTE(SUBSTITUTE(UPPER($W$23:$Y$40&amp;""),"⌢",""),"⌣",""),"⌵",""),"－",""),"-","")," ",""),"　","")=UPPER($E10&amp;"")))+SUMPRODUCT(--(SUBSTITUTE(SUBSTITUTE(SUBSTITUTE(SUBSTITUTE(SUBSTITUTE(SUBSTITUTE(SUBSTITUTE(UPPER($W$23:$Y$40&amp;""),"⌢",""),"⌣",""),"⌵",""),"－",""),"-","")," ",""),"　","")=UPPER($E10&amp;"")&amp;"DP"))*2+SUMPRODUCT(--(SUBSTITUTE(SUBSTITUTE(SUBSTITUTE(SUBSTITUTE(SUBSTITUTE(SUBSTITUTE(SUBSTITUTE(UPPER($W$23:$Y$40&amp;""),"⌢",""),"⌣",""),"⌵",""),"－",""),"-","")," ",""),"　","")="DP"&amp;UPPER($E10&amp;"")))*2+SUMPRODUCT(--(SUBSTITUTE(SUBSTITUTE(SUBSTITUTE(SUBSTITUTE(SUBSTITUTE(SUBSTITUTE(SUBSTITUTE(UPPER($W$23:$Y$40&amp;""),"⌢",""),"⌣",""),"⌵",""),"－",""),"-","")," ",""),"　","")=UPPER($E10&amp;"")&amp;"TP"))*3+SUMPRODUCT(--(SUBSTITUTE(SUBSTITUTE(SUBSTITUTE(SUBSTITUTE(SUBSTITUTE(SUBSTITUTE(SUBSTITUTE(UPPER($W$23:$Y$40&amp;""),"⌢",""),"⌣",""),"⌵",""),"－",""),"-","")," ",""),"　","")="TP"&amp;UPPER($E10&amp;"")))*3+SUMPRODUCT(--(SUBSTITUTE(SUBSTITUTE(SUBSTITUTE(SUBSTITUTE(SUBSTITUTE(SUBSTITUTE(SUBSTITUTE(UPPER($AA$23:$AC$40&amp;""),"⌢",""),"⌣",""),"⌵",""),"－",""),"-","")," ",""),"　","")=UPPER($E10&amp;"")))+SUMPRODUCT(--(SUBSTITUTE(SUBSTITUTE(SUBSTITUTE(SUBSTITUTE(SUBSTITUTE(SUBSTITUTE(SUBSTITUTE(UPPER($AA$23:$AC$40&amp;""),"⌢",""),"⌣",""),"⌵",""),"－",""),"-","")," ",""),"　","")=UPPER($E10&amp;"")&amp;"DP"))*2+SUMPRODUCT(--(SUBSTITUTE(SUBSTITUTE(SUBSTITUTE(SUBSTITUTE(SUBSTITUTE(SUBSTITUTE(SUBSTITUTE(UPPER($AA$23:$AC$40&amp;""),"⌢",""),"⌣",""),"⌵",""),"－",""),"-","")," ",""),"　","")="DP"&amp;UPPER($E10&amp;"")))*2+SUMPRODUCT(--(SUBSTITUTE(SUBSTITUTE(SUBSTITUTE(SUBSTITUTE(SUBSTITUTE(SUBSTITUTE(SUBSTITUTE(UPPER($AA$23:$AC$40&amp;""),"⌢",""),"⌣",""),"⌵",""),"－",""),"-","")," ",""),"　","")=UPPER($E10&amp;"")&amp;"TP"))*3+SUMPRODUCT(--(SUBSTITUTE(SUBSTITUTE(SUBSTITUTE(SUBSTITUTE(SUBSTITUTE(SUBSTITUTE(SUBSTITUTE(UPPER($AA$23:$AC$40&amp;""),"⌢",""),"⌣",""),"⌵",""),"－",""),"-","")," ",""),"　","")="TP"&amp;UPPER($E10&amp;"")))*3+SUMPRODUCT(--(SUBSTITUTE(SUBSTITUTE(SUBSTITUTE(SUBSTITUTE(SUBSTITUTE(SUBSTITUTE(SUBSTITUTE(UPPER($AE$23:$AG$40&amp;""),"⌢",""),"⌣",""),"⌵",""),"－",""),"-","")," ",""),"　","")=UPPER($E10&amp;"")))+SUMPRODUCT(--(SUBSTITUTE(SUBSTITUTE(SUBSTITUTE(SUBSTITUTE(SUBSTITUTE(SUBSTITUTE(SUBSTITUTE(UPPER($AE$23:$AG$40&amp;""),"⌢",""),"⌣",""),"⌵",""),"－",""),"-","")," ",""),"　","")=UPPER($E10&amp;"")&amp;"DP"))*2+SUMPRODUCT(--(SUBSTITUTE(SUBSTITUTE(SUBSTITUTE(SUBSTITUTE(SUBSTITUTE(SUBSTITUTE(SUBSTITUTE(UPPER($AE$23:$AG$40&amp;""),"⌢",""),"⌣",""),"⌵",""),"－",""),"-","")," ",""),"　","")="DP"&amp;UPPER($E10&amp;"")))*2+SUMPRODUCT(--(SUBSTITUTE(SUBSTITUTE(SUBSTITUTE(SUBSTITUTE(SUBSTITUTE(SUBSTITUTE(SUBSTITUTE(UPPER($AE$23:$AG$40&amp;""),"⌢",""),"⌣",""),"⌵",""),"－",""),"-","")," ",""),"　","")=UPPER($E10&amp;"")&amp;"TP"))*3+SUMPRODUCT(--(SUBSTITUTE(SUBSTITUTE(SUBSTITUTE(SUBSTITUTE(SUBSTITUTE(SUBSTITUTE(SUBSTITUTE(UPPER($AE$23:$AG$40&amp;""),"⌢",""),"⌣",""),"⌵",""),"－",""),"-","")," ",""),"　","")="TP"&amp;UPPER($E10&amp;"")))*3)</f>
        <v>0</v>
      </c>
      <c r="B10" s="52"/>
      <c r="C10" s="58"/>
      <c r="D10" s="275"/>
      <c r="E10" s="61"/>
      <c r="F10" s="49"/>
      <c r="G10" s="22"/>
      <c r="H10" s="3"/>
      <c r="I10" s="6"/>
      <c r="J10" s="8"/>
      <c r="K10" s="22"/>
      <c r="L10" s="3"/>
      <c r="M10" s="6"/>
      <c r="N10" s="8"/>
      <c r="O10" s="22"/>
      <c r="P10" s="3"/>
      <c r="Q10" s="6"/>
      <c r="R10" s="8"/>
      <c r="S10" s="22"/>
      <c r="T10" s="3"/>
      <c r="U10" s="6"/>
      <c r="V10" s="8"/>
      <c r="W10" s="22"/>
      <c r="X10" s="3"/>
      <c r="Y10" s="6"/>
      <c r="Z10" s="8"/>
      <c r="AA10" s="22"/>
      <c r="AB10" s="3"/>
      <c r="AC10" s="6"/>
      <c r="AD10" s="8"/>
      <c r="AE10" s="3"/>
      <c r="AF10" s="3"/>
      <c r="AG10" s="6"/>
      <c r="AH10" s="8"/>
      <c r="AI10" s="44">
        <f t="shared" si="2"/>
        <v>0</v>
      </c>
      <c r="AJ10" s="44">
        <f>SUMPRODUCT(--(SUBSTITUTE(SUBSTITUTE(SUBSTITUTE(SUBSTITUTE(SUBSTITUTE(SUBSTITUTE(SUBSTITUTE(UPPER(G10:AG10&amp;""),"⌢",""),"⌣",""),"⌵",""),"－",""),"-","")," ",""),"　","")="R"))+SUMPRODUCT(--(SUBSTITUTE(SUBSTITUTE(SUBSTITUTE(SUBSTITUTE(SUBSTITUTE(SUBSTITUTE(SUBSTITUTE(UPPER(G10:AG10&amp;""),"⌢",""),"⌣",""),"⌵",""),"－",""),"-","")," ",""),"　","")="HR"))*2</f>
        <v>0</v>
      </c>
      <c r="AK10" s="44">
        <f t="shared" si="4"/>
        <v>0</v>
      </c>
      <c r="AL10" s="44">
        <f>$A10</f>
        <v>0</v>
      </c>
      <c r="AM10" s="68" t="s">
        <v>9</v>
      </c>
      <c r="AO10" s="52">
        <v>30</v>
      </c>
      <c r="AP10" s="73" t="str">
        <v>黃雅苓</v>
      </c>
      <c r="AQ10" s="52">
        <f>SUMIF($F$3:$F$20,AP10,$AI$3:$AI$20)+SUMIF($F$3:$F$20,AP10&amp;" DF",$AI$3:$AI$20)+SUMIF($F$3:$F$20,AP10&amp;"DF",$AI$3:$AI$20)</f>
        <v>4</v>
      </c>
      <c r="AR10" s="73">
        <f>SUMIF($F$3:$F$20,AP10,$AJ$3:$AJ$20)+SUMIF($F$3:$F$20,AP10&amp;" DF",$AJ$3:$AJ$20)+SUMIF($F$3:$F$20,AP10&amp;"DF",$AJ$3:$AJ$20)</f>
        <v>0</v>
      </c>
      <c r="AS10" s="73">
        <f>SUMIF($F$3:$F$20,AP10,$AK$3:$AK$20)+SUMIF($F$3:$F$20,AP10&amp;" DF",$AK$3:$AK$20)+SUMIF($F$3:$F$20,AP10&amp;"DF",$AK$3:$AK$20)</f>
        <v>3</v>
      </c>
      <c r="AT10" s="73">
        <f>SUMIF($F$3:$F$20,AP10,$AL$3:$AL$20)+SUMIF($F$3:$F$20,AP10&amp;" DF",$AL$3:$AL$20)+SUMIF($F$3:$F$20,AP10&amp;"DF",$AL$3:$AL$20)</f>
        <v>0</v>
      </c>
    </row>
    <row r="11" spans="1:54" ht="15" customHeight="1">
      <c r="A11" s="52">
        <f>IF($E11="",0,SUMPRODUCT(--(SUBSTITUTE(SUBSTITUTE(SUBSTITUTE(SUBSTITUTE(SUBSTITUTE(SUBSTITUTE(SUBSTITUTE(UPPER($G$23:$I$40&amp;""),"⌢",""),"⌣",""),"⌵",""),"－",""),"-","")," ",""),"　","")=UPPER($E11&amp;"")))+SUMPRODUCT(--(SUBSTITUTE(SUBSTITUTE(SUBSTITUTE(SUBSTITUTE(SUBSTITUTE(SUBSTITUTE(SUBSTITUTE(UPPER($G$23:$I$40&amp;""),"⌢",""),"⌣",""),"⌵",""),"－",""),"-","")," ",""),"　","")=UPPER($E11&amp;"")&amp;"DP"))*2+SUMPRODUCT(--(SUBSTITUTE(SUBSTITUTE(SUBSTITUTE(SUBSTITUTE(SUBSTITUTE(SUBSTITUTE(SUBSTITUTE(UPPER($G$23:$I$40&amp;""),"⌢",""),"⌣",""),"⌵",""),"－",""),"-","")," ",""),"　","")="DP"&amp;UPPER($E11&amp;"")))*2+SUMPRODUCT(--(SUBSTITUTE(SUBSTITUTE(SUBSTITUTE(SUBSTITUTE(SUBSTITUTE(SUBSTITUTE(SUBSTITUTE(UPPER($G$23:$I$40&amp;""),"⌢",""),"⌣",""),"⌵",""),"－",""),"-","")," ",""),"　","")=UPPER($E11&amp;"")&amp;"TP"))*3+SUMPRODUCT(--(SUBSTITUTE(SUBSTITUTE(SUBSTITUTE(SUBSTITUTE(SUBSTITUTE(SUBSTITUTE(SUBSTITUTE(UPPER($G$23:$I$40&amp;""),"⌢",""),"⌣",""),"⌵",""),"－",""),"-","")," ",""),"　","")="TP"&amp;UPPER($E11&amp;"")))*3+SUMPRODUCT(--(SUBSTITUTE(SUBSTITUTE(SUBSTITUTE(SUBSTITUTE(SUBSTITUTE(SUBSTITUTE(SUBSTITUTE(UPPER($K$23:$M$40&amp;""),"⌢",""),"⌣",""),"⌵",""),"－",""),"-","")," ",""),"　","")=UPPER($E11&amp;"")))+SUMPRODUCT(--(SUBSTITUTE(SUBSTITUTE(SUBSTITUTE(SUBSTITUTE(SUBSTITUTE(SUBSTITUTE(SUBSTITUTE(UPPER($K$23:$M$40&amp;""),"⌢",""),"⌣",""),"⌵",""),"－",""),"-","")," ",""),"　","")=UPPER($E11&amp;"")&amp;"DP"))*2+SUMPRODUCT(--(SUBSTITUTE(SUBSTITUTE(SUBSTITUTE(SUBSTITUTE(SUBSTITUTE(SUBSTITUTE(SUBSTITUTE(UPPER($K$23:$M$40&amp;""),"⌢",""),"⌣",""),"⌵",""),"－",""),"-","")," ",""),"　","")="DP"&amp;UPPER($E11&amp;"")))*2+SUMPRODUCT(--(SUBSTITUTE(SUBSTITUTE(SUBSTITUTE(SUBSTITUTE(SUBSTITUTE(SUBSTITUTE(SUBSTITUTE(UPPER($K$23:$M$40&amp;""),"⌢",""),"⌣",""),"⌵",""),"－",""),"-","")," ",""),"　","")=UPPER($E11&amp;"")&amp;"TP"))*3+SUMPRODUCT(--(SUBSTITUTE(SUBSTITUTE(SUBSTITUTE(SUBSTITUTE(SUBSTITUTE(SUBSTITUTE(SUBSTITUTE(UPPER($K$23:$M$40&amp;""),"⌢",""),"⌣",""),"⌵",""),"－",""),"-","")," ",""),"　","")="TP"&amp;UPPER($E11&amp;"")))*3+SUMPRODUCT(--(SUBSTITUTE(SUBSTITUTE(SUBSTITUTE(SUBSTITUTE(SUBSTITUTE(SUBSTITUTE(SUBSTITUTE(UPPER($O$23:$Q$40&amp;""),"⌢",""),"⌣",""),"⌵",""),"－",""),"-","")," ",""),"　","")=UPPER($E11&amp;"")))+SUMPRODUCT(--(SUBSTITUTE(SUBSTITUTE(SUBSTITUTE(SUBSTITUTE(SUBSTITUTE(SUBSTITUTE(SUBSTITUTE(UPPER($O$23:$Q$40&amp;""),"⌢",""),"⌣",""),"⌵",""),"－",""),"-","")," ",""),"　","")=UPPER($E11&amp;"")&amp;"DP"))*2+SUMPRODUCT(--(SUBSTITUTE(SUBSTITUTE(SUBSTITUTE(SUBSTITUTE(SUBSTITUTE(SUBSTITUTE(SUBSTITUTE(UPPER($O$23:$Q$40&amp;""),"⌢",""),"⌣",""),"⌵",""),"－",""),"-","")," ",""),"　","")="DP"&amp;UPPER($E11&amp;"")))*2+SUMPRODUCT(--(SUBSTITUTE(SUBSTITUTE(SUBSTITUTE(SUBSTITUTE(SUBSTITUTE(SUBSTITUTE(SUBSTITUTE(UPPER($O$23:$Q$40&amp;""),"⌢",""),"⌣",""),"⌵",""),"－",""),"-","")," ",""),"　","")=UPPER($E11&amp;"")&amp;"TP"))*3+SUMPRODUCT(--(SUBSTITUTE(SUBSTITUTE(SUBSTITUTE(SUBSTITUTE(SUBSTITUTE(SUBSTITUTE(SUBSTITUTE(UPPER($O$23:$Q$40&amp;""),"⌢",""),"⌣",""),"⌵",""),"－",""),"-","")," ",""),"　","")="TP"&amp;UPPER($E11&amp;"")))*3+SUMPRODUCT(--(SUBSTITUTE(SUBSTITUTE(SUBSTITUTE(SUBSTITUTE(SUBSTITUTE(SUBSTITUTE(SUBSTITUTE(UPPER($S$23:$U$40&amp;""),"⌢",""),"⌣",""),"⌵",""),"－",""),"-","")," ",""),"　","")=UPPER($E11&amp;"")))+SUMPRODUCT(--(SUBSTITUTE(SUBSTITUTE(SUBSTITUTE(SUBSTITUTE(SUBSTITUTE(SUBSTITUTE(SUBSTITUTE(UPPER($S$23:$U$40&amp;""),"⌢",""),"⌣",""),"⌵",""),"－",""),"-","")," ",""),"　","")=UPPER($E11&amp;"")&amp;"DP"))*2+SUMPRODUCT(--(SUBSTITUTE(SUBSTITUTE(SUBSTITUTE(SUBSTITUTE(SUBSTITUTE(SUBSTITUTE(SUBSTITUTE(UPPER($S$23:$U$40&amp;""),"⌢",""),"⌣",""),"⌵",""),"－",""),"-","")," ",""),"　","")="DP"&amp;UPPER($E11&amp;"")))*2+SUMPRODUCT(--(SUBSTITUTE(SUBSTITUTE(SUBSTITUTE(SUBSTITUTE(SUBSTITUTE(SUBSTITUTE(SUBSTITUTE(UPPER($S$23:$U$40&amp;""),"⌢",""),"⌣",""),"⌵",""),"－",""),"-","")," ",""),"　","")=UPPER($E11&amp;"")&amp;"TP"))*3+SUMPRODUCT(--(SUBSTITUTE(SUBSTITUTE(SUBSTITUTE(SUBSTITUTE(SUBSTITUTE(SUBSTITUTE(SUBSTITUTE(UPPER($S$23:$U$40&amp;""),"⌢",""),"⌣",""),"⌵",""),"－",""),"-","")," ",""),"　","")="TP"&amp;UPPER($E11&amp;"")))*3+SUMPRODUCT(--(SUBSTITUTE(SUBSTITUTE(SUBSTITUTE(SUBSTITUTE(SUBSTITUTE(SUBSTITUTE(SUBSTITUTE(UPPER($W$23:$Y$40&amp;""),"⌢",""),"⌣",""),"⌵",""),"－",""),"-","")," ",""),"　","")=UPPER($E11&amp;"")))+SUMPRODUCT(--(SUBSTITUTE(SUBSTITUTE(SUBSTITUTE(SUBSTITUTE(SUBSTITUTE(SUBSTITUTE(SUBSTITUTE(UPPER($W$23:$Y$40&amp;""),"⌢",""),"⌣",""),"⌵",""),"－",""),"-","")," ",""),"　","")=UPPER($E11&amp;"")&amp;"DP"))*2+SUMPRODUCT(--(SUBSTITUTE(SUBSTITUTE(SUBSTITUTE(SUBSTITUTE(SUBSTITUTE(SUBSTITUTE(SUBSTITUTE(UPPER($W$23:$Y$40&amp;""),"⌢",""),"⌣",""),"⌵",""),"－",""),"-","")," ",""),"　","")="DP"&amp;UPPER($E11&amp;"")))*2+SUMPRODUCT(--(SUBSTITUTE(SUBSTITUTE(SUBSTITUTE(SUBSTITUTE(SUBSTITUTE(SUBSTITUTE(SUBSTITUTE(UPPER($W$23:$Y$40&amp;""),"⌢",""),"⌣",""),"⌵",""),"－",""),"-","")," ",""),"　","")=UPPER($E11&amp;"")&amp;"TP"))*3+SUMPRODUCT(--(SUBSTITUTE(SUBSTITUTE(SUBSTITUTE(SUBSTITUTE(SUBSTITUTE(SUBSTITUTE(SUBSTITUTE(UPPER($W$23:$Y$40&amp;""),"⌢",""),"⌣",""),"⌵",""),"－",""),"-","")," ",""),"　","")="TP"&amp;UPPER($E11&amp;"")))*3+SUMPRODUCT(--(SUBSTITUTE(SUBSTITUTE(SUBSTITUTE(SUBSTITUTE(SUBSTITUTE(SUBSTITUTE(SUBSTITUTE(UPPER($AA$23:$AC$40&amp;""),"⌢",""),"⌣",""),"⌵",""),"－",""),"-","")," ",""),"　","")=UPPER($E11&amp;"")))+SUMPRODUCT(--(SUBSTITUTE(SUBSTITUTE(SUBSTITUTE(SUBSTITUTE(SUBSTITUTE(SUBSTITUTE(SUBSTITUTE(UPPER($AA$23:$AC$40&amp;""),"⌢",""),"⌣",""),"⌵",""),"－",""),"-","")," ",""),"　","")=UPPER($E11&amp;"")&amp;"DP"))*2+SUMPRODUCT(--(SUBSTITUTE(SUBSTITUTE(SUBSTITUTE(SUBSTITUTE(SUBSTITUTE(SUBSTITUTE(SUBSTITUTE(UPPER($AA$23:$AC$40&amp;""),"⌢",""),"⌣",""),"⌵",""),"－",""),"-","")," ",""),"　","")="DP"&amp;UPPER($E11&amp;"")))*2+SUMPRODUCT(--(SUBSTITUTE(SUBSTITUTE(SUBSTITUTE(SUBSTITUTE(SUBSTITUTE(SUBSTITUTE(SUBSTITUTE(UPPER($AA$23:$AC$40&amp;""),"⌢",""),"⌣",""),"⌵",""),"－",""),"-","")," ",""),"　","")=UPPER($E11&amp;"")&amp;"TP"))*3+SUMPRODUCT(--(SUBSTITUTE(SUBSTITUTE(SUBSTITUTE(SUBSTITUTE(SUBSTITUTE(SUBSTITUTE(SUBSTITUTE(UPPER($AA$23:$AC$40&amp;""),"⌢",""),"⌣",""),"⌵",""),"－",""),"-","")," ",""),"　","")="TP"&amp;UPPER($E11&amp;"")))*3+SUMPRODUCT(--(SUBSTITUTE(SUBSTITUTE(SUBSTITUTE(SUBSTITUTE(SUBSTITUTE(SUBSTITUTE(SUBSTITUTE(UPPER($AE$23:$AG$40&amp;""),"⌢",""),"⌣",""),"⌵",""),"－",""),"-","")," ",""),"　","")=UPPER($E11&amp;"")))+SUMPRODUCT(--(SUBSTITUTE(SUBSTITUTE(SUBSTITUTE(SUBSTITUTE(SUBSTITUTE(SUBSTITUTE(SUBSTITUTE(UPPER($AE$23:$AG$40&amp;""),"⌢",""),"⌣",""),"⌵",""),"－",""),"-","")," ",""),"　","")=UPPER($E11&amp;"")&amp;"DP"))*2+SUMPRODUCT(--(SUBSTITUTE(SUBSTITUTE(SUBSTITUTE(SUBSTITUTE(SUBSTITUTE(SUBSTITUTE(SUBSTITUTE(UPPER($AE$23:$AG$40&amp;""),"⌢",""),"⌣",""),"⌵",""),"－",""),"-","")," ",""),"　","")="DP"&amp;UPPER($E11&amp;"")))*2+SUMPRODUCT(--(SUBSTITUTE(SUBSTITUTE(SUBSTITUTE(SUBSTITUTE(SUBSTITUTE(SUBSTITUTE(SUBSTITUTE(UPPER($AE$23:$AG$40&amp;""),"⌢",""),"⌣",""),"⌵",""),"－",""),"-","")," ",""),"　","")=UPPER($E11&amp;"")&amp;"TP"))*3+SUMPRODUCT(--(SUBSTITUTE(SUBSTITUTE(SUBSTITUTE(SUBSTITUTE(SUBSTITUTE(SUBSTITUTE(SUBSTITUTE(UPPER($AE$23:$AG$40&amp;""),"⌢",""),"⌣",""),"⌵",""),"－",""),"-","")," ",""),"　","")="TP"&amp;UPPER($E11&amp;"")))*3)</f>
        <v>0</v>
      </c>
      <c r="B11" s="52"/>
      <c r="C11" s="58"/>
      <c r="D11" s="276"/>
      <c r="E11" s="61"/>
      <c r="F11" s="49"/>
      <c r="G11" s="23"/>
      <c r="H11" s="4"/>
      <c r="I11" s="7"/>
      <c r="J11" s="8"/>
      <c r="K11" s="23"/>
      <c r="L11" s="4"/>
      <c r="M11" s="7"/>
      <c r="N11" s="8"/>
      <c r="O11" s="23"/>
      <c r="P11" s="4"/>
      <c r="Q11" s="7"/>
      <c r="R11" s="8"/>
      <c r="S11" s="23"/>
      <c r="T11" s="4"/>
      <c r="U11" s="7"/>
      <c r="V11" s="8"/>
      <c r="W11" s="23"/>
      <c r="X11" s="4"/>
      <c r="Y11" s="7"/>
      <c r="Z11" s="8"/>
      <c r="AA11" s="23"/>
      <c r="AB11" s="4"/>
      <c r="AC11" s="7"/>
      <c r="AD11" s="8"/>
      <c r="AE11" s="4"/>
      <c r="AF11" s="4"/>
      <c r="AG11" s="7"/>
      <c r="AH11" s="8"/>
      <c r="AI11" s="44">
        <f t="shared" si="2"/>
        <v>0</v>
      </c>
      <c r="AJ11" s="44">
        <f>SUMPRODUCT(--(SUBSTITUTE(SUBSTITUTE(SUBSTITUTE(SUBSTITUTE(SUBSTITUTE(SUBSTITUTE(SUBSTITUTE(UPPER(G11:AG11&amp;""),"⌢",""),"⌣",""),"⌵",""),"－",""),"-","")," ",""),"　","")="R"))+SUMPRODUCT(--(SUBSTITUTE(SUBSTITUTE(SUBSTITUTE(SUBSTITUTE(SUBSTITUTE(SUBSTITUTE(SUBSTITUTE(UPPER(G11:AG11&amp;""),"⌢",""),"⌣",""),"⌵",""),"－",""),"-","")," ",""),"　","")="HR"))*2</f>
        <v>0</v>
      </c>
      <c r="AK11" s="44">
        <f t="shared" si="4"/>
        <v>0</v>
      </c>
      <c r="AL11" s="44">
        <f>$A11</f>
        <v>0</v>
      </c>
      <c r="AM11" s="66" t="s">
        <v>102</v>
      </c>
      <c r="AO11" s="73"/>
      <c r="AP11" s="73"/>
      <c r="AQ11" s="52">
        <f>SUMIF($F$3:$F$20,AP11,$AI$3:$AI$20)+SUMIF($F$3:$F$20,AP11&amp;" DF",$AI$3:$AI$20)+SUMIF($F$3:$F$20,AP11&amp;"DF",$AI$3:$AI$20)</f>
        <v>0</v>
      </c>
      <c r="AR11" s="73">
        <f>SUMIF($F$3:$F$20,AP11,$AJ$3:$AJ$20)+SUMIF($F$3:$F$20,AP11&amp;" DF",$AJ$3:$AJ$20)+SUMIF($F$3:$F$20,AP11&amp;"DF",$AJ$3:$AJ$20)</f>
        <v>0</v>
      </c>
      <c r="AS11" s="73">
        <f>SUMIF($F$3:$F$20,AP11,$AK$3:$AK$20)+SUMIF($F$3:$F$20,AP11&amp;" DF",$AK$3:$AK$20)+SUMIF($F$3:$F$20,AP11&amp;"DF",$AK$3:$AK$20)</f>
        <v>0</v>
      </c>
      <c r="AT11" s="73">
        <f>SUMIF($F$3:$F$20,AP11,$AL$3:$AL$20)+SUMIF($F$3:$F$20,AP11&amp;" DF",$AL$3:$AL$20)+SUMIF($F$3:$F$20,AP11&amp;"DF",$AL$3:$AL$20)</f>
        <v>0</v>
      </c>
    </row>
    <row r="12" spans="1:54" ht="15" customHeight="1">
      <c r="A12" s="52">
        <f>IF($E12="",0,SUMPRODUCT(--(SUBSTITUTE(SUBSTITUTE(SUBSTITUTE(SUBSTITUTE(SUBSTITUTE(SUBSTITUTE(SUBSTITUTE(UPPER($G$23:$I$40&amp;""),"⌢",""),"⌣",""),"⌵",""),"－",""),"-","")," ",""),"　","")=UPPER($E12&amp;"")))+SUMPRODUCT(--(SUBSTITUTE(SUBSTITUTE(SUBSTITUTE(SUBSTITUTE(SUBSTITUTE(SUBSTITUTE(SUBSTITUTE(UPPER($G$23:$I$40&amp;""),"⌢",""),"⌣",""),"⌵",""),"－",""),"-","")," ",""),"　","")=UPPER($E12&amp;"")&amp;"DP"))*2+SUMPRODUCT(--(SUBSTITUTE(SUBSTITUTE(SUBSTITUTE(SUBSTITUTE(SUBSTITUTE(SUBSTITUTE(SUBSTITUTE(UPPER($G$23:$I$40&amp;""),"⌢",""),"⌣",""),"⌵",""),"－",""),"-","")," ",""),"　","")="DP"&amp;UPPER($E12&amp;"")))*2+SUMPRODUCT(--(SUBSTITUTE(SUBSTITUTE(SUBSTITUTE(SUBSTITUTE(SUBSTITUTE(SUBSTITUTE(SUBSTITUTE(UPPER($G$23:$I$40&amp;""),"⌢",""),"⌣",""),"⌵",""),"－",""),"-","")," ",""),"　","")=UPPER($E12&amp;"")&amp;"TP"))*3+SUMPRODUCT(--(SUBSTITUTE(SUBSTITUTE(SUBSTITUTE(SUBSTITUTE(SUBSTITUTE(SUBSTITUTE(SUBSTITUTE(UPPER($G$23:$I$40&amp;""),"⌢",""),"⌣",""),"⌵",""),"－",""),"-","")," ",""),"　","")="TP"&amp;UPPER($E12&amp;"")))*3+SUMPRODUCT(--(SUBSTITUTE(SUBSTITUTE(SUBSTITUTE(SUBSTITUTE(SUBSTITUTE(SUBSTITUTE(SUBSTITUTE(UPPER($K$23:$M$40&amp;""),"⌢",""),"⌣",""),"⌵",""),"－",""),"-","")," ",""),"　","")=UPPER($E12&amp;"")))+SUMPRODUCT(--(SUBSTITUTE(SUBSTITUTE(SUBSTITUTE(SUBSTITUTE(SUBSTITUTE(SUBSTITUTE(SUBSTITUTE(UPPER($K$23:$M$40&amp;""),"⌢",""),"⌣",""),"⌵",""),"－",""),"-","")," ",""),"　","")=UPPER($E12&amp;"")&amp;"DP"))*2+SUMPRODUCT(--(SUBSTITUTE(SUBSTITUTE(SUBSTITUTE(SUBSTITUTE(SUBSTITUTE(SUBSTITUTE(SUBSTITUTE(UPPER($K$23:$M$40&amp;""),"⌢",""),"⌣",""),"⌵",""),"－",""),"-","")," ",""),"　","")="DP"&amp;UPPER($E12&amp;"")))*2+SUMPRODUCT(--(SUBSTITUTE(SUBSTITUTE(SUBSTITUTE(SUBSTITUTE(SUBSTITUTE(SUBSTITUTE(SUBSTITUTE(UPPER($K$23:$M$40&amp;""),"⌢",""),"⌣",""),"⌵",""),"－",""),"-","")," ",""),"　","")=UPPER($E12&amp;"")&amp;"TP"))*3+SUMPRODUCT(--(SUBSTITUTE(SUBSTITUTE(SUBSTITUTE(SUBSTITUTE(SUBSTITUTE(SUBSTITUTE(SUBSTITUTE(UPPER($K$23:$M$40&amp;""),"⌢",""),"⌣",""),"⌵",""),"－",""),"-","")," ",""),"　","")="TP"&amp;UPPER($E12&amp;"")))*3+SUMPRODUCT(--(SUBSTITUTE(SUBSTITUTE(SUBSTITUTE(SUBSTITUTE(SUBSTITUTE(SUBSTITUTE(SUBSTITUTE(UPPER($O$23:$Q$40&amp;""),"⌢",""),"⌣",""),"⌵",""),"－",""),"-","")," ",""),"　","")=UPPER($E12&amp;"")))+SUMPRODUCT(--(SUBSTITUTE(SUBSTITUTE(SUBSTITUTE(SUBSTITUTE(SUBSTITUTE(SUBSTITUTE(SUBSTITUTE(UPPER($O$23:$Q$40&amp;""),"⌢",""),"⌣",""),"⌵",""),"－",""),"-","")," ",""),"　","")=UPPER($E12&amp;"")&amp;"DP"))*2+SUMPRODUCT(--(SUBSTITUTE(SUBSTITUTE(SUBSTITUTE(SUBSTITUTE(SUBSTITUTE(SUBSTITUTE(SUBSTITUTE(UPPER($O$23:$Q$40&amp;""),"⌢",""),"⌣",""),"⌵",""),"－",""),"-","")," ",""),"　","")="DP"&amp;UPPER($E12&amp;"")))*2+SUMPRODUCT(--(SUBSTITUTE(SUBSTITUTE(SUBSTITUTE(SUBSTITUTE(SUBSTITUTE(SUBSTITUTE(SUBSTITUTE(UPPER($O$23:$Q$40&amp;""),"⌢",""),"⌣",""),"⌵",""),"－",""),"-","")," ",""),"　","")=UPPER($E12&amp;"")&amp;"TP"))*3+SUMPRODUCT(--(SUBSTITUTE(SUBSTITUTE(SUBSTITUTE(SUBSTITUTE(SUBSTITUTE(SUBSTITUTE(SUBSTITUTE(UPPER($O$23:$Q$40&amp;""),"⌢",""),"⌣",""),"⌵",""),"－",""),"-","")," ",""),"　","")="TP"&amp;UPPER($E12&amp;"")))*3+SUMPRODUCT(--(SUBSTITUTE(SUBSTITUTE(SUBSTITUTE(SUBSTITUTE(SUBSTITUTE(SUBSTITUTE(SUBSTITUTE(UPPER($S$23:$U$40&amp;""),"⌢",""),"⌣",""),"⌵",""),"－",""),"-","")," ",""),"　","")=UPPER($E12&amp;"")))+SUMPRODUCT(--(SUBSTITUTE(SUBSTITUTE(SUBSTITUTE(SUBSTITUTE(SUBSTITUTE(SUBSTITUTE(SUBSTITUTE(UPPER($S$23:$U$40&amp;""),"⌢",""),"⌣",""),"⌵",""),"－",""),"-","")," ",""),"　","")=UPPER($E12&amp;"")&amp;"DP"))*2+SUMPRODUCT(--(SUBSTITUTE(SUBSTITUTE(SUBSTITUTE(SUBSTITUTE(SUBSTITUTE(SUBSTITUTE(SUBSTITUTE(UPPER($S$23:$U$40&amp;""),"⌢",""),"⌣",""),"⌵",""),"－",""),"-","")," ",""),"　","")="DP"&amp;UPPER($E12&amp;"")))*2+SUMPRODUCT(--(SUBSTITUTE(SUBSTITUTE(SUBSTITUTE(SUBSTITUTE(SUBSTITUTE(SUBSTITUTE(SUBSTITUTE(UPPER($S$23:$U$40&amp;""),"⌢",""),"⌣",""),"⌵",""),"－",""),"-","")," ",""),"　","")=UPPER($E12&amp;"")&amp;"TP"))*3+SUMPRODUCT(--(SUBSTITUTE(SUBSTITUTE(SUBSTITUTE(SUBSTITUTE(SUBSTITUTE(SUBSTITUTE(SUBSTITUTE(UPPER($S$23:$U$40&amp;""),"⌢",""),"⌣",""),"⌵",""),"－",""),"-","")," ",""),"　","")="TP"&amp;UPPER($E12&amp;"")))*3+SUMPRODUCT(--(SUBSTITUTE(SUBSTITUTE(SUBSTITUTE(SUBSTITUTE(SUBSTITUTE(SUBSTITUTE(SUBSTITUTE(UPPER($W$23:$Y$40&amp;""),"⌢",""),"⌣",""),"⌵",""),"－",""),"-","")," ",""),"　","")=UPPER($E12&amp;"")))+SUMPRODUCT(--(SUBSTITUTE(SUBSTITUTE(SUBSTITUTE(SUBSTITUTE(SUBSTITUTE(SUBSTITUTE(SUBSTITUTE(UPPER($W$23:$Y$40&amp;""),"⌢",""),"⌣",""),"⌵",""),"－",""),"-","")," ",""),"　","")=UPPER($E12&amp;"")&amp;"DP"))*2+SUMPRODUCT(--(SUBSTITUTE(SUBSTITUTE(SUBSTITUTE(SUBSTITUTE(SUBSTITUTE(SUBSTITUTE(SUBSTITUTE(UPPER($W$23:$Y$40&amp;""),"⌢",""),"⌣",""),"⌵",""),"－",""),"-","")," ",""),"　","")="DP"&amp;UPPER($E12&amp;"")))*2+SUMPRODUCT(--(SUBSTITUTE(SUBSTITUTE(SUBSTITUTE(SUBSTITUTE(SUBSTITUTE(SUBSTITUTE(SUBSTITUTE(UPPER($W$23:$Y$40&amp;""),"⌢",""),"⌣",""),"⌵",""),"－",""),"-","")," ",""),"　","")=UPPER($E12&amp;"")&amp;"TP"))*3+SUMPRODUCT(--(SUBSTITUTE(SUBSTITUTE(SUBSTITUTE(SUBSTITUTE(SUBSTITUTE(SUBSTITUTE(SUBSTITUTE(UPPER($W$23:$Y$40&amp;""),"⌢",""),"⌣",""),"⌵",""),"－",""),"-","")," ",""),"　","")="TP"&amp;UPPER($E12&amp;"")))*3+SUMPRODUCT(--(SUBSTITUTE(SUBSTITUTE(SUBSTITUTE(SUBSTITUTE(SUBSTITUTE(SUBSTITUTE(SUBSTITUTE(UPPER($AA$23:$AC$40&amp;""),"⌢",""),"⌣",""),"⌵",""),"－",""),"-","")," ",""),"　","")=UPPER($E12&amp;"")))+SUMPRODUCT(--(SUBSTITUTE(SUBSTITUTE(SUBSTITUTE(SUBSTITUTE(SUBSTITUTE(SUBSTITUTE(SUBSTITUTE(UPPER($AA$23:$AC$40&amp;""),"⌢",""),"⌣",""),"⌵",""),"－",""),"-","")," ",""),"　","")=UPPER($E12&amp;"")&amp;"DP"))*2+SUMPRODUCT(--(SUBSTITUTE(SUBSTITUTE(SUBSTITUTE(SUBSTITUTE(SUBSTITUTE(SUBSTITUTE(SUBSTITUTE(UPPER($AA$23:$AC$40&amp;""),"⌢",""),"⌣",""),"⌵",""),"－",""),"-","")," ",""),"　","")="DP"&amp;UPPER($E12&amp;"")))*2+SUMPRODUCT(--(SUBSTITUTE(SUBSTITUTE(SUBSTITUTE(SUBSTITUTE(SUBSTITUTE(SUBSTITUTE(SUBSTITUTE(UPPER($AA$23:$AC$40&amp;""),"⌢",""),"⌣",""),"⌵",""),"－",""),"-","")," ",""),"　","")=UPPER($E12&amp;"")&amp;"TP"))*3+SUMPRODUCT(--(SUBSTITUTE(SUBSTITUTE(SUBSTITUTE(SUBSTITUTE(SUBSTITUTE(SUBSTITUTE(SUBSTITUTE(UPPER($AA$23:$AC$40&amp;""),"⌢",""),"⌣",""),"⌵",""),"－",""),"-","")," ",""),"　","")="TP"&amp;UPPER($E12&amp;"")))*3+SUMPRODUCT(--(SUBSTITUTE(SUBSTITUTE(SUBSTITUTE(SUBSTITUTE(SUBSTITUTE(SUBSTITUTE(SUBSTITUTE(UPPER($AE$23:$AG$40&amp;""),"⌢",""),"⌣",""),"⌵",""),"－",""),"-","")," ",""),"　","")=UPPER($E12&amp;"")))+SUMPRODUCT(--(SUBSTITUTE(SUBSTITUTE(SUBSTITUTE(SUBSTITUTE(SUBSTITUTE(SUBSTITUTE(SUBSTITUTE(UPPER($AE$23:$AG$40&amp;""),"⌢",""),"⌣",""),"⌵",""),"－",""),"-","")," ",""),"　","")=UPPER($E12&amp;"")&amp;"DP"))*2+SUMPRODUCT(--(SUBSTITUTE(SUBSTITUTE(SUBSTITUTE(SUBSTITUTE(SUBSTITUTE(SUBSTITUTE(SUBSTITUTE(UPPER($AE$23:$AG$40&amp;""),"⌢",""),"⌣",""),"⌵",""),"－",""),"-","")," ",""),"　","")="DP"&amp;UPPER($E12&amp;"")))*2+SUMPRODUCT(--(SUBSTITUTE(SUBSTITUTE(SUBSTITUTE(SUBSTITUTE(SUBSTITUTE(SUBSTITUTE(SUBSTITUTE(UPPER($AE$23:$AG$40&amp;""),"⌢",""),"⌣",""),"⌵",""),"－",""),"-","")," ",""),"　","")=UPPER($E12&amp;"")&amp;"TP"))*3+SUMPRODUCT(--(SUBSTITUTE(SUBSTITUTE(SUBSTITUTE(SUBSTITUTE(SUBSTITUTE(SUBSTITUTE(SUBSTITUTE(UPPER($AE$23:$AG$40&amp;""),"⌢",""),"⌣",""),"⌵",""),"－",""),"-","")," ",""),"　","")="TP"&amp;UPPER($E12&amp;"")))*3)</f>
        <v>0</v>
      </c>
      <c r="B12" s="52"/>
      <c r="C12" s="58"/>
      <c r="D12" s="274">
        <v>4</v>
      </c>
      <c r="E12" s="61" t="s">
        <v>198</v>
      </c>
      <c r="F12" s="49" t="s">
        <v>62</v>
      </c>
      <c r="G12" s="24"/>
      <c r="H12" s="2"/>
      <c r="I12" s="5"/>
      <c r="J12" s="8"/>
      <c r="K12" s="24" t="s">
        <v>204</v>
      </c>
      <c r="L12" s="2"/>
      <c r="M12" s="5"/>
      <c r="N12" s="8"/>
      <c r="O12" s="24" t="s">
        <v>204</v>
      </c>
      <c r="P12" s="2"/>
      <c r="Q12" s="5"/>
      <c r="R12" s="8"/>
      <c r="S12" s="24"/>
      <c r="T12" s="2"/>
      <c r="U12" s="5"/>
      <c r="V12" s="8"/>
      <c r="W12" s="24" t="inlineStr">
        <is>
          <t>R －</t>
        </is>
      </c>
      <c r="X12" s="2"/>
      <c r="Y12" s="5"/>
      <c r="Z12" s="8"/>
      <c r="AA12" s="24" t="inlineStr">
        <is>
          <t>37 ⌣</t>
        </is>
      </c>
      <c r="AB12" s="2"/>
      <c r="AC12" s="5"/>
      <c r="AD12" s="8"/>
      <c r="AE12" s="2"/>
      <c r="AF12" s="2"/>
      <c r="AG12" s="5"/>
      <c r="AH12" s="8"/>
      <c r="AI12" s="44">
        <f t="shared" si="2"/>
        <v>4</v>
      </c>
      <c r="AJ12" s="44">
        <f>SUMPRODUCT(--(SUBSTITUTE(SUBSTITUTE(SUBSTITUTE(SUBSTITUTE(SUBSTITUTE(SUBSTITUTE(SUBSTITUTE(UPPER(G12:AG12&amp;""),"⌢",""),"⌣",""),"⌵",""),"－",""),"-","")," ",""),"　","")="R"))+SUMPRODUCT(--(SUBSTITUTE(SUBSTITUTE(SUBSTITUTE(SUBSTITUTE(SUBSTITUTE(SUBSTITUTE(SUBSTITUTE(UPPER(G12:AG12&amp;""),"⌢",""),"⌣",""),"⌵",""),"－",""),"-","")," ",""),"　","")="HR"))*2</f>
        <v>1</v>
      </c>
      <c r="AK12" s="44">
        <f t="shared" si="4"/>
        <v>2</v>
      </c>
      <c r="AL12" s="44">
        <f>$A12</f>
        <v>0</v>
      </c>
      <c r="AM12" s="66"/>
      <c r="AO12" s="73"/>
      <c r="AP12" s="73"/>
      <c r="AQ12" s="52">
        <f>SUMIF($F$3:$F$20,AP12,$AI$3:$AI$20)+SUMIF($F$3:$F$20,AP12&amp;" DF",$AI$3:$AI$20)+SUMIF($F$3:$F$20,AP12&amp;"DF",$AI$3:$AI$20)</f>
        <v>0</v>
      </c>
      <c r="AR12" s="73">
        <f>SUMIF($F$3:$F$20,AP12,$AJ$3:$AJ$20)+SUMIF($F$3:$F$20,AP12&amp;" DF",$AJ$3:$AJ$20)+SUMIF($F$3:$F$20,AP12&amp;"DF",$AJ$3:$AJ$20)</f>
        <v>0</v>
      </c>
      <c r="AS12" s="73">
        <f>SUMIF($F$3:$F$20,AP12,$AK$3:$AK$20)+SUMIF($F$3:$F$20,AP12&amp;" DF",$AK$3:$AK$20)+SUMIF($F$3:$F$20,AP12&amp;"DF",$AK$3:$AK$20)</f>
        <v>0</v>
      </c>
      <c r="AT12" s="73">
        <f>SUMIF($F$3:$F$20,AP12,$AL$3:$AL$20)+SUMIF($F$3:$F$20,AP12&amp;" DF",$AL$3:$AL$20)+SUMIF($F$3:$F$20,AP12&amp;"DF",$AL$3:$AL$20)</f>
        <v>0</v>
      </c>
    </row>
    <row r="13" spans="1:54" ht="15" customHeight="1">
      <c r="A13" s="52">
        <f>IF($E13="",0,SUMPRODUCT(--(SUBSTITUTE(SUBSTITUTE(SUBSTITUTE(SUBSTITUTE(SUBSTITUTE(SUBSTITUTE(SUBSTITUTE(UPPER($G$23:$I$40&amp;""),"⌢",""),"⌣",""),"⌵",""),"－",""),"-","")," ",""),"　","")=UPPER($E13&amp;"")))+SUMPRODUCT(--(SUBSTITUTE(SUBSTITUTE(SUBSTITUTE(SUBSTITUTE(SUBSTITUTE(SUBSTITUTE(SUBSTITUTE(UPPER($G$23:$I$40&amp;""),"⌢",""),"⌣",""),"⌵",""),"－",""),"-","")," ",""),"　","")=UPPER($E13&amp;"")&amp;"DP"))*2+SUMPRODUCT(--(SUBSTITUTE(SUBSTITUTE(SUBSTITUTE(SUBSTITUTE(SUBSTITUTE(SUBSTITUTE(SUBSTITUTE(UPPER($G$23:$I$40&amp;""),"⌢",""),"⌣",""),"⌵",""),"－",""),"-","")," ",""),"　","")="DP"&amp;UPPER($E13&amp;"")))*2+SUMPRODUCT(--(SUBSTITUTE(SUBSTITUTE(SUBSTITUTE(SUBSTITUTE(SUBSTITUTE(SUBSTITUTE(SUBSTITUTE(UPPER($G$23:$I$40&amp;""),"⌢",""),"⌣",""),"⌵",""),"－",""),"-","")," ",""),"　","")=UPPER($E13&amp;"")&amp;"TP"))*3+SUMPRODUCT(--(SUBSTITUTE(SUBSTITUTE(SUBSTITUTE(SUBSTITUTE(SUBSTITUTE(SUBSTITUTE(SUBSTITUTE(UPPER($G$23:$I$40&amp;""),"⌢",""),"⌣",""),"⌵",""),"－",""),"-","")," ",""),"　","")="TP"&amp;UPPER($E13&amp;"")))*3+SUMPRODUCT(--(SUBSTITUTE(SUBSTITUTE(SUBSTITUTE(SUBSTITUTE(SUBSTITUTE(SUBSTITUTE(SUBSTITUTE(UPPER($K$23:$M$40&amp;""),"⌢",""),"⌣",""),"⌵",""),"－",""),"-","")," ",""),"　","")=UPPER($E13&amp;"")))+SUMPRODUCT(--(SUBSTITUTE(SUBSTITUTE(SUBSTITUTE(SUBSTITUTE(SUBSTITUTE(SUBSTITUTE(SUBSTITUTE(UPPER($K$23:$M$40&amp;""),"⌢",""),"⌣",""),"⌵",""),"－",""),"-","")," ",""),"　","")=UPPER($E13&amp;"")&amp;"DP"))*2+SUMPRODUCT(--(SUBSTITUTE(SUBSTITUTE(SUBSTITUTE(SUBSTITUTE(SUBSTITUTE(SUBSTITUTE(SUBSTITUTE(UPPER($K$23:$M$40&amp;""),"⌢",""),"⌣",""),"⌵",""),"－",""),"-","")," ",""),"　","")="DP"&amp;UPPER($E13&amp;"")))*2+SUMPRODUCT(--(SUBSTITUTE(SUBSTITUTE(SUBSTITUTE(SUBSTITUTE(SUBSTITUTE(SUBSTITUTE(SUBSTITUTE(UPPER($K$23:$M$40&amp;""),"⌢",""),"⌣",""),"⌵",""),"－",""),"-","")," ",""),"　","")=UPPER($E13&amp;"")&amp;"TP"))*3+SUMPRODUCT(--(SUBSTITUTE(SUBSTITUTE(SUBSTITUTE(SUBSTITUTE(SUBSTITUTE(SUBSTITUTE(SUBSTITUTE(UPPER($K$23:$M$40&amp;""),"⌢",""),"⌣",""),"⌵",""),"－",""),"-","")," ",""),"　","")="TP"&amp;UPPER($E13&amp;"")))*3+SUMPRODUCT(--(SUBSTITUTE(SUBSTITUTE(SUBSTITUTE(SUBSTITUTE(SUBSTITUTE(SUBSTITUTE(SUBSTITUTE(UPPER($O$23:$Q$40&amp;""),"⌢",""),"⌣",""),"⌵",""),"－",""),"-","")," ",""),"　","")=UPPER($E13&amp;"")))+SUMPRODUCT(--(SUBSTITUTE(SUBSTITUTE(SUBSTITUTE(SUBSTITUTE(SUBSTITUTE(SUBSTITUTE(SUBSTITUTE(UPPER($O$23:$Q$40&amp;""),"⌢",""),"⌣",""),"⌵",""),"－",""),"-","")," ",""),"　","")=UPPER($E13&amp;"")&amp;"DP"))*2+SUMPRODUCT(--(SUBSTITUTE(SUBSTITUTE(SUBSTITUTE(SUBSTITUTE(SUBSTITUTE(SUBSTITUTE(SUBSTITUTE(UPPER($O$23:$Q$40&amp;""),"⌢",""),"⌣",""),"⌵",""),"－",""),"-","")," ",""),"　","")="DP"&amp;UPPER($E13&amp;"")))*2+SUMPRODUCT(--(SUBSTITUTE(SUBSTITUTE(SUBSTITUTE(SUBSTITUTE(SUBSTITUTE(SUBSTITUTE(SUBSTITUTE(UPPER($O$23:$Q$40&amp;""),"⌢",""),"⌣",""),"⌵",""),"－",""),"-","")," ",""),"　","")=UPPER($E13&amp;"")&amp;"TP"))*3+SUMPRODUCT(--(SUBSTITUTE(SUBSTITUTE(SUBSTITUTE(SUBSTITUTE(SUBSTITUTE(SUBSTITUTE(SUBSTITUTE(UPPER($O$23:$Q$40&amp;""),"⌢",""),"⌣",""),"⌵",""),"－",""),"-","")," ",""),"　","")="TP"&amp;UPPER($E13&amp;"")))*3+SUMPRODUCT(--(SUBSTITUTE(SUBSTITUTE(SUBSTITUTE(SUBSTITUTE(SUBSTITUTE(SUBSTITUTE(SUBSTITUTE(UPPER($S$23:$U$40&amp;""),"⌢",""),"⌣",""),"⌵",""),"－",""),"-","")," ",""),"　","")=UPPER($E13&amp;"")))+SUMPRODUCT(--(SUBSTITUTE(SUBSTITUTE(SUBSTITUTE(SUBSTITUTE(SUBSTITUTE(SUBSTITUTE(SUBSTITUTE(UPPER($S$23:$U$40&amp;""),"⌢",""),"⌣",""),"⌵",""),"－",""),"-","")," ",""),"　","")=UPPER($E13&amp;"")&amp;"DP"))*2+SUMPRODUCT(--(SUBSTITUTE(SUBSTITUTE(SUBSTITUTE(SUBSTITUTE(SUBSTITUTE(SUBSTITUTE(SUBSTITUTE(UPPER($S$23:$U$40&amp;""),"⌢",""),"⌣",""),"⌵",""),"－",""),"-","")," ",""),"　","")="DP"&amp;UPPER($E13&amp;"")))*2+SUMPRODUCT(--(SUBSTITUTE(SUBSTITUTE(SUBSTITUTE(SUBSTITUTE(SUBSTITUTE(SUBSTITUTE(SUBSTITUTE(UPPER($S$23:$U$40&amp;""),"⌢",""),"⌣",""),"⌵",""),"－",""),"-","")," ",""),"　","")=UPPER($E13&amp;"")&amp;"TP"))*3+SUMPRODUCT(--(SUBSTITUTE(SUBSTITUTE(SUBSTITUTE(SUBSTITUTE(SUBSTITUTE(SUBSTITUTE(SUBSTITUTE(UPPER($S$23:$U$40&amp;""),"⌢",""),"⌣",""),"⌵",""),"－",""),"-","")," ",""),"　","")="TP"&amp;UPPER($E13&amp;"")))*3+SUMPRODUCT(--(SUBSTITUTE(SUBSTITUTE(SUBSTITUTE(SUBSTITUTE(SUBSTITUTE(SUBSTITUTE(SUBSTITUTE(UPPER($W$23:$Y$40&amp;""),"⌢",""),"⌣",""),"⌵",""),"－",""),"-","")," ",""),"　","")=UPPER($E13&amp;"")))+SUMPRODUCT(--(SUBSTITUTE(SUBSTITUTE(SUBSTITUTE(SUBSTITUTE(SUBSTITUTE(SUBSTITUTE(SUBSTITUTE(UPPER($W$23:$Y$40&amp;""),"⌢",""),"⌣",""),"⌵",""),"－",""),"-","")," ",""),"　","")=UPPER($E13&amp;"")&amp;"DP"))*2+SUMPRODUCT(--(SUBSTITUTE(SUBSTITUTE(SUBSTITUTE(SUBSTITUTE(SUBSTITUTE(SUBSTITUTE(SUBSTITUTE(UPPER($W$23:$Y$40&amp;""),"⌢",""),"⌣",""),"⌵",""),"－",""),"-","")," ",""),"　","")="DP"&amp;UPPER($E13&amp;"")))*2+SUMPRODUCT(--(SUBSTITUTE(SUBSTITUTE(SUBSTITUTE(SUBSTITUTE(SUBSTITUTE(SUBSTITUTE(SUBSTITUTE(UPPER($W$23:$Y$40&amp;""),"⌢",""),"⌣",""),"⌵",""),"－",""),"-","")," ",""),"　","")=UPPER($E13&amp;"")&amp;"TP"))*3+SUMPRODUCT(--(SUBSTITUTE(SUBSTITUTE(SUBSTITUTE(SUBSTITUTE(SUBSTITUTE(SUBSTITUTE(SUBSTITUTE(UPPER($W$23:$Y$40&amp;""),"⌢",""),"⌣",""),"⌵",""),"－",""),"-","")," ",""),"　","")="TP"&amp;UPPER($E13&amp;"")))*3+SUMPRODUCT(--(SUBSTITUTE(SUBSTITUTE(SUBSTITUTE(SUBSTITUTE(SUBSTITUTE(SUBSTITUTE(SUBSTITUTE(UPPER($AA$23:$AC$40&amp;""),"⌢",""),"⌣",""),"⌵",""),"－",""),"-","")," ",""),"　","")=UPPER($E13&amp;"")))+SUMPRODUCT(--(SUBSTITUTE(SUBSTITUTE(SUBSTITUTE(SUBSTITUTE(SUBSTITUTE(SUBSTITUTE(SUBSTITUTE(UPPER($AA$23:$AC$40&amp;""),"⌢",""),"⌣",""),"⌵",""),"－",""),"-","")," ",""),"　","")=UPPER($E13&amp;"")&amp;"DP"))*2+SUMPRODUCT(--(SUBSTITUTE(SUBSTITUTE(SUBSTITUTE(SUBSTITUTE(SUBSTITUTE(SUBSTITUTE(SUBSTITUTE(UPPER($AA$23:$AC$40&amp;""),"⌢",""),"⌣",""),"⌵",""),"－",""),"-","")," ",""),"　","")="DP"&amp;UPPER($E13&amp;"")))*2+SUMPRODUCT(--(SUBSTITUTE(SUBSTITUTE(SUBSTITUTE(SUBSTITUTE(SUBSTITUTE(SUBSTITUTE(SUBSTITUTE(UPPER($AA$23:$AC$40&amp;""),"⌢",""),"⌣",""),"⌵",""),"－",""),"-","")," ",""),"　","")=UPPER($E13&amp;"")&amp;"TP"))*3+SUMPRODUCT(--(SUBSTITUTE(SUBSTITUTE(SUBSTITUTE(SUBSTITUTE(SUBSTITUTE(SUBSTITUTE(SUBSTITUTE(UPPER($AA$23:$AC$40&amp;""),"⌢",""),"⌣",""),"⌵",""),"－",""),"-","")," ",""),"　","")="TP"&amp;UPPER($E13&amp;"")))*3+SUMPRODUCT(--(SUBSTITUTE(SUBSTITUTE(SUBSTITUTE(SUBSTITUTE(SUBSTITUTE(SUBSTITUTE(SUBSTITUTE(UPPER($AE$23:$AG$40&amp;""),"⌢",""),"⌣",""),"⌵",""),"－",""),"-","")," ",""),"　","")=UPPER($E13&amp;"")))+SUMPRODUCT(--(SUBSTITUTE(SUBSTITUTE(SUBSTITUTE(SUBSTITUTE(SUBSTITUTE(SUBSTITUTE(SUBSTITUTE(UPPER($AE$23:$AG$40&amp;""),"⌢",""),"⌣",""),"⌵",""),"－",""),"-","")," ",""),"　","")=UPPER($E13&amp;"")&amp;"DP"))*2+SUMPRODUCT(--(SUBSTITUTE(SUBSTITUTE(SUBSTITUTE(SUBSTITUTE(SUBSTITUTE(SUBSTITUTE(SUBSTITUTE(UPPER($AE$23:$AG$40&amp;""),"⌢",""),"⌣",""),"⌵",""),"－",""),"-","")," ",""),"　","")="DP"&amp;UPPER($E13&amp;"")))*2+SUMPRODUCT(--(SUBSTITUTE(SUBSTITUTE(SUBSTITUTE(SUBSTITUTE(SUBSTITUTE(SUBSTITUTE(SUBSTITUTE(UPPER($AE$23:$AG$40&amp;""),"⌢",""),"⌣",""),"⌵",""),"－",""),"-","")," ",""),"　","")=UPPER($E13&amp;"")&amp;"TP"))*3+SUMPRODUCT(--(SUBSTITUTE(SUBSTITUTE(SUBSTITUTE(SUBSTITUTE(SUBSTITUTE(SUBSTITUTE(SUBSTITUTE(UPPER($AE$23:$AG$40&amp;""),"⌢",""),"⌣",""),"⌵",""),"－",""),"-","")," ",""),"　","")="TP"&amp;UPPER($E13&amp;"")))*3)</f>
        <v>0</v>
      </c>
      <c r="B13" s="52"/>
      <c r="C13" s="58"/>
      <c r="D13" s="275"/>
      <c r="E13" s="61"/>
      <c r="F13" s="49"/>
      <c r="G13" s="22"/>
      <c r="H13" s="3"/>
      <c r="I13" s="6"/>
      <c r="J13" s="8"/>
      <c r="K13" s="22"/>
      <c r="L13" s="3"/>
      <c r="M13" s="6"/>
      <c r="N13" s="8"/>
      <c r="O13" s="22"/>
      <c r="P13" s="3"/>
      <c r="Q13" s="6"/>
      <c r="R13" s="8"/>
      <c r="S13" s="22"/>
      <c r="T13" s="3"/>
      <c r="U13" s="6"/>
      <c r="V13" s="8"/>
      <c r="W13" s="22"/>
      <c r="X13" s="3"/>
      <c r="Y13" s="6"/>
      <c r="Z13" s="8"/>
      <c r="AA13" s="22"/>
      <c r="AB13" s="3"/>
      <c r="AC13" s="6"/>
      <c r="AD13" s="8"/>
      <c r="AE13" s="3"/>
      <c r="AF13" s="3"/>
      <c r="AG13" s="6"/>
      <c r="AH13" s="8"/>
      <c r="AI13" s="44">
        <f t="shared" si="2"/>
        <v>0</v>
      </c>
      <c r="AJ13" s="44">
        <f>SUMPRODUCT(--(SUBSTITUTE(SUBSTITUTE(SUBSTITUTE(SUBSTITUTE(SUBSTITUTE(SUBSTITUTE(SUBSTITUTE(UPPER(G13:AG13&amp;""),"⌢",""),"⌣",""),"⌵",""),"－",""),"-","")," ",""),"　","")="R"))+SUMPRODUCT(--(SUBSTITUTE(SUBSTITUTE(SUBSTITUTE(SUBSTITUTE(SUBSTITUTE(SUBSTITUTE(SUBSTITUTE(UPPER(G13:AG13&amp;""),"⌢",""),"⌣",""),"⌵",""),"－",""),"-","")," ",""),"　","")="HR"))*2</f>
        <v>0</v>
      </c>
      <c r="AK13" s="44">
        <f t="shared" si="4"/>
        <v>0</v>
      </c>
      <c r="AL13" s="44">
        <f>$A13</f>
        <v>0</v>
      </c>
      <c r="AM13" s="68"/>
      <c r="AO13" s="73"/>
      <c r="AP13" s="73"/>
      <c r="AQ13" s="52">
        <f>SUMIF($F$3:$F$20,AP13,$AI$3:$AI$20)+SUMIF($F$3:$F$20,AP13&amp;" DF",$AI$3:$AI$20)+SUMIF($F$3:$F$20,AP13&amp;"DF",$AI$3:$AI$20)</f>
        <v>0</v>
      </c>
      <c r="AR13" s="73">
        <f>SUMIF($F$3:$F$20,AP13,$AJ$3:$AJ$20)+SUMIF($F$3:$F$20,AP13&amp;" DF",$AJ$3:$AJ$20)+SUMIF($F$3:$F$20,AP13&amp;"DF",$AJ$3:$AJ$20)</f>
        <v>0</v>
      </c>
      <c r="AS13" s="73">
        <f>SUMIF($F$3:$F$20,AP13,$AK$3:$AK$20)+SUMIF($F$3:$F$20,AP13&amp;" DF",$AK$3:$AK$20)+SUMIF($F$3:$F$20,AP13&amp;"DF",$AK$3:$AK$20)</f>
        <v>0</v>
      </c>
      <c r="AT13" s="73">
        <f>SUMIF($F$3:$F$20,AP13,$AL$3:$AL$20)+SUMIF($F$3:$F$20,AP13&amp;" DF",$AL$3:$AL$20)+SUMIF($F$3:$F$20,AP13&amp;"DF",$AL$3:$AL$20)</f>
        <v>0</v>
      </c>
    </row>
    <row r="14" spans="1:54" ht="15" customHeight="1">
      <c r="A14" s="52">
        <f>IF($E14="",0,SUMPRODUCT(--(SUBSTITUTE(SUBSTITUTE(SUBSTITUTE(SUBSTITUTE(SUBSTITUTE(SUBSTITUTE(SUBSTITUTE(UPPER($G$23:$I$40&amp;""),"⌢",""),"⌣",""),"⌵",""),"－",""),"-","")," ",""),"　","")=UPPER($E14&amp;"")))+SUMPRODUCT(--(SUBSTITUTE(SUBSTITUTE(SUBSTITUTE(SUBSTITUTE(SUBSTITUTE(SUBSTITUTE(SUBSTITUTE(UPPER($G$23:$I$40&amp;""),"⌢",""),"⌣",""),"⌵",""),"－",""),"-","")," ",""),"　","")=UPPER($E14&amp;"")&amp;"DP"))*2+SUMPRODUCT(--(SUBSTITUTE(SUBSTITUTE(SUBSTITUTE(SUBSTITUTE(SUBSTITUTE(SUBSTITUTE(SUBSTITUTE(UPPER($G$23:$I$40&amp;""),"⌢",""),"⌣",""),"⌵",""),"－",""),"-","")," ",""),"　","")="DP"&amp;UPPER($E14&amp;"")))*2+SUMPRODUCT(--(SUBSTITUTE(SUBSTITUTE(SUBSTITUTE(SUBSTITUTE(SUBSTITUTE(SUBSTITUTE(SUBSTITUTE(UPPER($G$23:$I$40&amp;""),"⌢",""),"⌣",""),"⌵",""),"－",""),"-","")," ",""),"　","")=UPPER($E14&amp;"")&amp;"TP"))*3+SUMPRODUCT(--(SUBSTITUTE(SUBSTITUTE(SUBSTITUTE(SUBSTITUTE(SUBSTITUTE(SUBSTITUTE(SUBSTITUTE(UPPER($G$23:$I$40&amp;""),"⌢",""),"⌣",""),"⌵",""),"－",""),"-","")," ",""),"　","")="TP"&amp;UPPER($E14&amp;"")))*3+SUMPRODUCT(--(SUBSTITUTE(SUBSTITUTE(SUBSTITUTE(SUBSTITUTE(SUBSTITUTE(SUBSTITUTE(SUBSTITUTE(UPPER($K$23:$M$40&amp;""),"⌢",""),"⌣",""),"⌵",""),"－",""),"-","")," ",""),"　","")=UPPER($E14&amp;"")))+SUMPRODUCT(--(SUBSTITUTE(SUBSTITUTE(SUBSTITUTE(SUBSTITUTE(SUBSTITUTE(SUBSTITUTE(SUBSTITUTE(UPPER($K$23:$M$40&amp;""),"⌢",""),"⌣",""),"⌵",""),"－",""),"-","")," ",""),"　","")=UPPER($E14&amp;"")&amp;"DP"))*2+SUMPRODUCT(--(SUBSTITUTE(SUBSTITUTE(SUBSTITUTE(SUBSTITUTE(SUBSTITUTE(SUBSTITUTE(SUBSTITUTE(UPPER($K$23:$M$40&amp;""),"⌢",""),"⌣",""),"⌵",""),"－",""),"-","")," ",""),"　","")="DP"&amp;UPPER($E14&amp;"")))*2+SUMPRODUCT(--(SUBSTITUTE(SUBSTITUTE(SUBSTITUTE(SUBSTITUTE(SUBSTITUTE(SUBSTITUTE(SUBSTITUTE(UPPER($K$23:$M$40&amp;""),"⌢",""),"⌣",""),"⌵",""),"－",""),"-","")," ",""),"　","")=UPPER($E14&amp;"")&amp;"TP"))*3+SUMPRODUCT(--(SUBSTITUTE(SUBSTITUTE(SUBSTITUTE(SUBSTITUTE(SUBSTITUTE(SUBSTITUTE(SUBSTITUTE(UPPER($K$23:$M$40&amp;""),"⌢",""),"⌣",""),"⌵",""),"－",""),"-","")," ",""),"　","")="TP"&amp;UPPER($E14&amp;"")))*3+SUMPRODUCT(--(SUBSTITUTE(SUBSTITUTE(SUBSTITUTE(SUBSTITUTE(SUBSTITUTE(SUBSTITUTE(SUBSTITUTE(UPPER($O$23:$Q$40&amp;""),"⌢",""),"⌣",""),"⌵",""),"－",""),"-","")," ",""),"　","")=UPPER($E14&amp;"")))+SUMPRODUCT(--(SUBSTITUTE(SUBSTITUTE(SUBSTITUTE(SUBSTITUTE(SUBSTITUTE(SUBSTITUTE(SUBSTITUTE(UPPER($O$23:$Q$40&amp;""),"⌢",""),"⌣",""),"⌵",""),"－",""),"-","")," ",""),"　","")=UPPER($E14&amp;"")&amp;"DP"))*2+SUMPRODUCT(--(SUBSTITUTE(SUBSTITUTE(SUBSTITUTE(SUBSTITUTE(SUBSTITUTE(SUBSTITUTE(SUBSTITUTE(UPPER($O$23:$Q$40&amp;""),"⌢",""),"⌣",""),"⌵",""),"－",""),"-","")," ",""),"　","")="DP"&amp;UPPER($E14&amp;"")))*2+SUMPRODUCT(--(SUBSTITUTE(SUBSTITUTE(SUBSTITUTE(SUBSTITUTE(SUBSTITUTE(SUBSTITUTE(SUBSTITUTE(UPPER($O$23:$Q$40&amp;""),"⌢",""),"⌣",""),"⌵",""),"－",""),"-","")," ",""),"　","")=UPPER($E14&amp;"")&amp;"TP"))*3+SUMPRODUCT(--(SUBSTITUTE(SUBSTITUTE(SUBSTITUTE(SUBSTITUTE(SUBSTITUTE(SUBSTITUTE(SUBSTITUTE(UPPER($O$23:$Q$40&amp;""),"⌢",""),"⌣",""),"⌵",""),"－",""),"-","")," ",""),"　","")="TP"&amp;UPPER($E14&amp;"")))*3+SUMPRODUCT(--(SUBSTITUTE(SUBSTITUTE(SUBSTITUTE(SUBSTITUTE(SUBSTITUTE(SUBSTITUTE(SUBSTITUTE(UPPER($S$23:$U$40&amp;""),"⌢",""),"⌣",""),"⌵",""),"－",""),"-","")," ",""),"　","")=UPPER($E14&amp;"")))+SUMPRODUCT(--(SUBSTITUTE(SUBSTITUTE(SUBSTITUTE(SUBSTITUTE(SUBSTITUTE(SUBSTITUTE(SUBSTITUTE(UPPER($S$23:$U$40&amp;""),"⌢",""),"⌣",""),"⌵",""),"－",""),"-","")," ",""),"　","")=UPPER($E14&amp;"")&amp;"DP"))*2+SUMPRODUCT(--(SUBSTITUTE(SUBSTITUTE(SUBSTITUTE(SUBSTITUTE(SUBSTITUTE(SUBSTITUTE(SUBSTITUTE(UPPER($S$23:$U$40&amp;""),"⌢",""),"⌣",""),"⌵",""),"－",""),"-","")," ",""),"　","")="DP"&amp;UPPER($E14&amp;"")))*2+SUMPRODUCT(--(SUBSTITUTE(SUBSTITUTE(SUBSTITUTE(SUBSTITUTE(SUBSTITUTE(SUBSTITUTE(SUBSTITUTE(UPPER($S$23:$U$40&amp;""),"⌢",""),"⌣",""),"⌵",""),"－",""),"-","")," ",""),"　","")=UPPER($E14&amp;"")&amp;"TP"))*3+SUMPRODUCT(--(SUBSTITUTE(SUBSTITUTE(SUBSTITUTE(SUBSTITUTE(SUBSTITUTE(SUBSTITUTE(SUBSTITUTE(UPPER($S$23:$U$40&amp;""),"⌢",""),"⌣",""),"⌵",""),"－",""),"-","")," ",""),"　","")="TP"&amp;UPPER($E14&amp;"")))*3+SUMPRODUCT(--(SUBSTITUTE(SUBSTITUTE(SUBSTITUTE(SUBSTITUTE(SUBSTITUTE(SUBSTITUTE(SUBSTITUTE(UPPER($W$23:$Y$40&amp;""),"⌢",""),"⌣",""),"⌵",""),"－",""),"-","")," ",""),"　","")=UPPER($E14&amp;"")))+SUMPRODUCT(--(SUBSTITUTE(SUBSTITUTE(SUBSTITUTE(SUBSTITUTE(SUBSTITUTE(SUBSTITUTE(SUBSTITUTE(UPPER($W$23:$Y$40&amp;""),"⌢",""),"⌣",""),"⌵",""),"－",""),"-","")," ",""),"　","")=UPPER($E14&amp;"")&amp;"DP"))*2+SUMPRODUCT(--(SUBSTITUTE(SUBSTITUTE(SUBSTITUTE(SUBSTITUTE(SUBSTITUTE(SUBSTITUTE(SUBSTITUTE(UPPER($W$23:$Y$40&amp;""),"⌢",""),"⌣",""),"⌵",""),"－",""),"-","")," ",""),"　","")="DP"&amp;UPPER($E14&amp;"")))*2+SUMPRODUCT(--(SUBSTITUTE(SUBSTITUTE(SUBSTITUTE(SUBSTITUTE(SUBSTITUTE(SUBSTITUTE(SUBSTITUTE(UPPER($W$23:$Y$40&amp;""),"⌢",""),"⌣",""),"⌵",""),"－",""),"-","")," ",""),"　","")=UPPER($E14&amp;"")&amp;"TP"))*3+SUMPRODUCT(--(SUBSTITUTE(SUBSTITUTE(SUBSTITUTE(SUBSTITUTE(SUBSTITUTE(SUBSTITUTE(SUBSTITUTE(UPPER($W$23:$Y$40&amp;""),"⌢",""),"⌣",""),"⌵",""),"－",""),"-","")," ",""),"　","")="TP"&amp;UPPER($E14&amp;"")))*3+SUMPRODUCT(--(SUBSTITUTE(SUBSTITUTE(SUBSTITUTE(SUBSTITUTE(SUBSTITUTE(SUBSTITUTE(SUBSTITUTE(UPPER($AA$23:$AC$40&amp;""),"⌢",""),"⌣",""),"⌵",""),"－",""),"-","")," ",""),"　","")=UPPER($E14&amp;"")))+SUMPRODUCT(--(SUBSTITUTE(SUBSTITUTE(SUBSTITUTE(SUBSTITUTE(SUBSTITUTE(SUBSTITUTE(SUBSTITUTE(UPPER($AA$23:$AC$40&amp;""),"⌢",""),"⌣",""),"⌵",""),"－",""),"-","")," ",""),"　","")=UPPER($E14&amp;"")&amp;"DP"))*2+SUMPRODUCT(--(SUBSTITUTE(SUBSTITUTE(SUBSTITUTE(SUBSTITUTE(SUBSTITUTE(SUBSTITUTE(SUBSTITUTE(UPPER($AA$23:$AC$40&amp;""),"⌢",""),"⌣",""),"⌵",""),"－",""),"-","")," ",""),"　","")="DP"&amp;UPPER($E14&amp;"")))*2+SUMPRODUCT(--(SUBSTITUTE(SUBSTITUTE(SUBSTITUTE(SUBSTITUTE(SUBSTITUTE(SUBSTITUTE(SUBSTITUTE(UPPER($AA$23:$AC$40&amp;""),"⌢",""),"⌣",""),"⌵",""),"－",""),"-","")," ",""),"　","")=UPPER($E14&amp;"")&amp;"TP"))*3+SUMPRODUCT(--(SUBSTITUTE(SUBSTITUTE(SUBSTITUTE(SUBSTITUTE(SUBSTITUTE(SUBSTITUTE(SUBSTITUTE(UPPER($AA$23:$AC$40&amp;""),"⌢",""),"⌣",""),"⌵",""),"－",""),"-","")," ",""),"　","")="TP"&amp;UPPER($E14&amp;"")))*3+SUMPRODUCT(--(SUBSTITUTE(SUBSTITUTE(SUBSTITUTE(SUBSTITUTE(SUBSTITUTE(SUBSTITUTE(SUBSTITUTE(UPPER($AE$23:$AG$40&amp;""),"⌢",""),"⌣",""),"⌵",""),"－",""),"-","")," ",""),"　","")=UPPER($E14&amp;"")))+SUMPRODUCT(--(SUBSTITUTE(SUBSTITUTE(SUBSTITUTE(SUBSTITUTE(SUBSTITUTE(SUBSTITUTE(SUBSTITUTE(UPPER($AE$23:$AG$40&amp;""),"⌢",""),"⌣",""),"⌵",""),"－",""),"-","")," ",""),"　","")=UPPER($E14&amp;"")&amp;"DP"))*2+SUMPRODUCT(--(SUBSTITUTE(SUBSTITUTE(SUBSTITUTE(SUBSTITUTE(SUBSTITUTE(SUBSTITUTE(SUBSTITUTE(UPPER($AE$23:$AG$40&amp;""),"⌢",""),"⌣",""),"⌵",""),"－",""),"-","")," ",""),"　","")="DP"&amp;UPPER($E14&amp;"")))*2+SUMPRODUCT(--(SUBSTITUTE(SUBSTITUTE(SUBSTITUTE(SUBSTITUTE(SUBSTITUTE(SUBSTITUTE(SUBSTITUTE(UPPER($AE$23:$AG$40&amp;""),"⌢",""),"⌣",""),"⌵",""),"－",""),"-","")," ",""),"　","")=UPPER($E14&amp;"")&amp;"TP"))*3+SUMPRODUCT(--(SUBSTITUTE(SUBSTITUTE(SUBSTITUTE(SUBSTITUTE(SUBSTITUTE(SUBSTITUTE(SUBSTITUTE(UPPER($AE$23:$AG$40&amp;""),"⌢",""),"⌣",""),"⌵",""),"－",""),"-","")," ",""),"　","")="TP"&amp;UPPER($E14&amp;"")))*3)</f>
        <v>0</v>
      </c>
      <c r="B14" s="52"/>
      <c r="C14" s="58"/>
      <c r="D14" s="276"/>
      <c r="E14" s="61"/>
      <c r="F14" s="49"/>
      <c r="G14" s="23"/>
      <c r="H14" s="4"/>
      <c r="I14" s="7"/>
      <c r="J14" s="8"/>
      <c r="K14" s="23"/>
      <c r="L14" s="4"/>
      <c r="M14" s="7"/>
      <c r="N14" s="8"/>
      <c r="O14" s="23"/>
      <c r="P14" s="4"/>
      <c r="Q14" s="7"/>
      <c r="R14" s="8"/>
      <c r="S14" s="23"/>
      <c r="T14" s="4"/>
      <c r="U14" s="7"/>
      <c r="V14" s="8"/>
      <c r="W14" s="23"/>
      <c r="X14" s="4"/>
      <c r="Y14" s="7"/>
      <c r="Z14" s="8"/>
      <c r="AA14" s="23"/>
      <c r="AB14" s="4"/>
      <c r="AC14" s="7"/>
      <c r="AD14" s="8"/>
      <c r="AE14" s="4"/>
      <c r="AF14" s="4"/>
      <c r="AG14" s="7"/>
      <c r="AH14" s="8"/>
      <c r="AI14" s="44">
        <f t="shared" si="2"/>
        <v>0</v>
      </c>
      <c r="AJ14" s="44">
        <f>SUMPRODUCT(--(SUBSTITUTE(SUBSTITUTE(SUBSTITUTE(SUBSTITUTE(SUBSTITUTE(SUBSTITUTE(SUBSTITUTE(UPPER(G14:AG14&amp;""),"⌢",""),"⌣",""),"⌵",""),"－",""),"-","")," ",""),"　","")="R"))+SUMPRODUCT(--(SUBSTITUTE(SUBSTITUTE(SUBSTITUTE(SUBSTITUTE(SUBSTITUTE(SUBSTITUTE(SUBSTITUTE(UPPER(G14:AG14&amp;""),"⌢",""),"⌣",""),"⌵",""),"－",""),"-","")," ",""),"　","")="HR"))*2</f>
        <v>0</v>
      </c>
      <c r="AK14" s="44">
        <f t="shared" si="4"/>
        <v>0</v>
      </c>
      <c r="AL14" s="44">
        <f>$A14</f>
        <v>0</v>
      </c>
      <c r="AM14" s="68" t="s">
        <v>11</v>
      </c>
      <c r="AO14" s="73"/>
      <c r="AP14" s="73"/>
      <c r="AQ14" s="52">
        <f>SUMIF($F$3:$F$20,AP14,$AI$3:$AI$20)+SUMIF($F$3:$F$20,AP14&amp;" DF",$AI$3:$AI$20)+SUMIF($F$3:$F$20,AP14&amp;"DF",$AI$3:$AI$20)</f>
        <v>0</v>
      </c>
      <c r="AR14" s="73">
        <f>SUMIF($F$3:$F$20,AP14,$AJ$3:$AJ$20)+SUMIF($F$3:$F$20,AP14&amp;" DF",$AJ$3:$AJ$20)+SUMIF($F$3:$F$20,AP14&amp;"DF",$AJ$3:$AJ$20)</f>
        <v>0</v>
      </c>
      <c r="AS14" s="73">
        <f>SUMIF($F$3:$F$20,AP14,$AK$3:$AK$20)+SUMIF($F$3:$F$20,AP14&amp;" DF",$AK$3:$AK$20)+SUMIF($F$3:$F$20,AP14&amp;"DF",$AK$3:$AK$20)</f>
        <v>0</v>
      </c>
      <c r="AT14" s="73">
        <f>SUMIF($F$3:$F$20,AP14,$AL$3:$AL$20)+SUMIF($F$3:$F$20,AP14&amp;" DF",$AL$3:$AL$20)+SUMIF($F$3:$F$20,AP14&amp;"DF",$AL$3:$AL$20)</f>
        <v>0</v>
      </c>
    </row>
    <row r="15" spans="1:54" ht="15" customHeight="1">
      <c r="A15" s="52">
        <f>IF($E15="",0,SUMPRODUCT(--(SUBSTITUTE(SUBSTITUTE(SUBSTITUTE(SUBSTITUTE(SUBSTITUTE(SUBSTITUTE(SUBSTITUTE(UPPER($G$23:$I$40&amp;""),"⌢",""),"⌣",""),"⌵",""),"－",""),"-","")," ",""),"　","")=UPPER($E15&amp;"")))+SUMPRODUCT(--(SUBSTITUTE(SUBSTITUTE(SUBSTITUTE(SUBSTITUTE(SUBSTITUTE(SUBSTITUTE(SUBSTITUTE(UPPER($G$23:$I$40&amp;""),"⌢",""),"⌣",""),"⌵",""),"－",""),"-","")," ",""),"　","")=UPPER($E15&amp;"")&amp;"DP"))*2+SUMPRODUCT(--(SUBSTITUTE(SUBSTITUTE(SUBSTITUTE(SUBSTITUTE(SUBSTITUTE(SUBSTITUTE(SUBSTITUTE(UPPER($G$23:$I$40&amp;""),"⌢",""),"⌣",""),"⌵",""),"－",""),"-","")," ",""),"　","")="DP"&amp;UPPER($E15&amp;"")))*2+SUMPRODUCT(--(SUBSTITUTE(SUBSTITUTE(SUBSTITUTE(SUBSTITUTE(SUBSTITUTE(SUBSTITUTE(SUBSTITUTE(UPPER($G$23:$I$40&amp;""),"⌢",""),"⌣",""),"⌵",""),"－",""),"-","")," ",""),"　","")=UPPER($E15&amp;"")&amp;"TP"))*3+SUMPRODUCT(--(SUBSTITUTE(SUBSTITUTE(SUBSTITUTE(SUBSTITUTE(SUBSTITUTE(SUBSTITUTE(SUBSTITUTE(UPPER($G$23:$I$40&amp;""),"⌢",""),"⌣",""),"⌵",""),"－",""),"-","")," ",""),"　","")="TP"&amp;UPPER($E15&amp;"")))*3+SUMPRODUCT(--(SUBSTITUTE(SUBSTITUTE(SUBSTITUTE(SUBSTITUTE(SUBSTITUTE(SUBSTITUTE(SUBSTITUTE(UPPER($K$23:$M$40&amp;""),"⌢",""),"⌣",""),"⌵",""),"－",""),"-","")," ",""),"　","")=UPPER($E15&amp;"")))+SUMPRODUCT(--(SUBSTITUTE(SUBSTITUTE(SUBSTITUTE(SUBSTITUTE(SUBSTITUTE(SUBSTITUTE(SUBSTITUTE(UPPER($K$23:$M$40&amp;""),"⌢",""),"⌣",""),"⌵",""),"－",""),"-","")," ",""),"　","")=UPPER($E15&amp;"")&amp;"DP"))*2+SUMPRODUCT(--(SUBSTITUTE(SUBSTITUTE(SUBSTITUTE(SUBSTITUTE(SUBSTITUTE(SUBSTITUTE(SUBSTITUTE(UPPER($K$23:$M$40&amp;""),"⌢",""),"⌣",""),"⌵",""),"－",""),"-","")," ",""),"　","")="DP"&amp;UPPER($E15&amp;"")))*2+SUMPRODUCT(--(SUBSTITUTE(SUBSTITUTE(SUBSTITUTE(SUBSTITUTE(SUBSTITUTE(SUBSTITUTE(SUBSTITUTE(UPPER($K$23:$M$40&amp;""),"⌢",""),"⌣",""),"⌵",""),"－",""),"-","")," ",""),"　","")=UPPER($E15&amp;"")&amp;"TP"))*3+SUMPRODUCT(--(SUBSTITUTE(SUBSTITUTE(SUBSTITUTE(SUBSTITUTE(SUBSTITUTE(SUBSTITUTE(SUBSTITUTE(UPPER($K$23:$M$40&amp;""),"⌢",""),"⌣",""),"⌵",""),"－",""),"-","")," ",""),"　","")="TP"&amp;UPPER($E15&amp;"")))*3+SUMPRODUCT(--(SUBSTITUTE(SUBSTITUTE(SUBSTITUTE(SUBSTITUTE(SUBSTITUTE(SUBSTITUTE(SUBSTITUTE(UPPER($O$23:$Q$40&amp;""),"⌢",""),"⌣",""),"⌵",""),"－",""),"-","")," ",""),"　","")=UPPER($E15&amp;"")))+SUMPRODUCT(--(SUBSTITUTE(SUBSTITUTE(SUBSTITUTE(SUBSTITUTE(SUBSTITUTE(SUBSTITUTE(SUBSTITUTE(UPPER($O$23:$Q$40&amp;""),"⌢",""),"⌣",""),"⌵",""),"－",""),"-","")," ",""),"　","")=UPPER($E15&amp;"")&amp;"DP"))*2+SUMPRODUCT(--(SUBSTITUTE(SUBSTITUTE(SUBSTITUTE(SUBSTITUTE(SUBSTITUTE(SUBSTITUTE(SUBSTITUTE(UPPER($O$23:$Q$40&amp;""),"⌢",""),"⌣",""),"⌵",""),"－",""),"-","")," ",""),"　","")="DP"&amp;UPPER($E15&amp;"")))*2+SUMPRODUCT(--(SUBSTITUTE(SUBSTITUTE(SUBSTITUTE(SUBSTITUTE(SUBSTITUTE(SUBSTITUTE(SUBSTITUTE(UPPER($O$23:$Q$40&amp;""),"⌢",""),"⌣",""),"⌵",""),"－",""),"-","")," ",""),"　","")=UPPER($E15&amp;"")&amp;"TP"))*3+SUMPRODUCT(--(SUBSTITUTE(SUBSTITUTE(SUBSTITUTE(SUBSTITUTE(SUBSTITUTE(SUBSTITUTE(SUBSTITUTE(UPPER($O$23:$Q$40&amp;""),"⌢",""),"⌣",""),"⌵",""),"－",""),"-","")," ",""),"　","")="TP"&amp;UPPER($E15&amp;"")))*3+SUMPRODUCT(--(SUBSTITUTE(SUBSTITUTE(SUBSTITUTE(SUBSTITUTE(SUBSTITUTE(SUBSTITUTE(SUBSTITUTE(UPPER($S$23:$U$40&amp;""),"⌢",""),"⌣",""),"⌵",""),"－",""),"-","")," ",""),"　","")=UPPER($E15&amp;"")))+SUMPRODUCT(--(SUBSTITUTE(SUBSTITUTE(SUBSTITUTE(SUBSTITUTE(SUBSTITUTE(SUBSTITUTE(SUBSTITUTE(UPPER($S$23:$U$40&amp;""),"⌢",""),"⌣",""),"⌵",""),"－",""),"-","")," ",""),"　","")=UPPER($E15&amp;"")&amp;"DP"))*2+SUMPRODUCT(--(SUBSTITUTE(SUBSTITUTE(SUBSTITUTE(SUBSTITUTE(SUBSTITUTE(SUBSTITUTE(SUBSTITUTE(UPPER($S$23:$U$40&amp;""),"⌢",""),"⌣",""),"⌵",""),"－",""),"-","")," ",""),"　","")="DP"&amp;UPPER($E15&amp;"")))*2+SUMPRODUCT(--(SUBSTITUTE(SUBSTITUTE(SUBSTITUTE(SUBSTITUTE(SUBSTITUTE(SUBSTITUTE(SUBSTITUTE(UPPER($S$23:$U$40&amp;""),"⌢",""),"⌣",""),"⌵",""),"－",""),"-","")," ",""),"　","")=UPPER($E15&amp;"")&amp;"TP"))*3+SUMPRODUCT(--(SUBSTITUTE(SUBSTITUTE(SUBSTITUTE(SUBSTITUTE(SUBSTITUTE(SUBSTITUTE(SUBSTITUTE(UPPER($S$23:$U$40&amp;""),"⌢",""),"⌣",""),"⌵",""),"－",""),"-","")," ",""),"　","")="TP"&amp;UPPER($E15&amp;"")))*3+SUMPRODUCT(--(SUBSTITUTE(SUBSTITUTE(SUBSTITUTE(SUBSTITUTE(SUBSTITUTE(SUBSTITUTE(SUBSTITUTE(UPPER($W$23:$Y$40&amp;""),"⌢",""),"⌣",""),"⌵",""),"－",""),"-","")," ",""),"　","")=UPPER($E15&amp;"")))+SUMPRODUCT(--(SUBSTITUTE(SUBSTITUTE(SUBSTITUTE(SUBSTITUTE(SUBSTITUTE(SUBSTITUTE(SUBSTITUTE(UPPER($W$23:$Y$40&amp;""),"⌢",""),"⌣",""),"⌵",""),"－",""),"-","")," ",""),"　","")=UPPER($E15&amp;"")&amp;"DP"))*2+SUMPRODUCT(--(SUBSTITUTE(SUBSTITUTE(SUBSTITUTE(SUBSTITUTE(SUBSTITUTE(SUBSTITUTE(SUBSTITUTE(UPPER($W$23:$Y$40&amp;""),"⌢",""),"⌣",""),"⌵",""),"－",""),"-","")," ",""),"　","")="DP"&amp;UPPER($E15&amp;"")))*2+SUMPRODUCT(--(SUBSTITUTE(SUBSTITUTE(SUBSTITUTE(SUBSTITUTE(SUBSTITUTE(SUBSTITUTE(SUBSTITUTE(UPPER($W$23:$Y$40&amp;""),"⌢",""),"⌣",""),"⌵",""),"－",""),"-","")," ",""),"　","")=UPPER($E15&amp;"")&amp;"TP"))*3+SUMPRODUCT(--(SUBSTITUTE(SUBSTITUTE(SUBSTITUTE(SUBSTITUTE(SUBSTITUTE(SUBSTITUTE(SUBSTITUTE(UPPER($W$23:$Y$40&amp;""),"⌢",""),"⌣",""),"⌵",""),"－",""),"-","")," ",""),"　","")="TP"&amp;UPPER($E15&amp;"")))*3+SUMPRODUCT(--(SUBSTITUTE(SUBSTITUTE(SUBSTITUTE(SUBSTITUTE(SUBSTITUTE(SUBSTITUTE(SUBSTITUTE(UPPER($AA$23:$AC$40&amp;""),"⌢",""),"⌣",""),"⌵",""),"－",""),"-","")," ",""),"　","")=UPPER($E15&amp;"")))+SUMPRODUCT(--(SUBSTITUTE(SUBSTITUTE(SUBSTITUTE(SUBSTITUTE(SUBSTITUTE(SUBSTITUTE(SUBSTITUTE(UPPER($AA$23:$AC$40&amp;""),"⌢",""),"⌣",""),"⌵",""),"－",""),"-","")," ",""),"　","")=UPPER($E15&amp;"")&amp;"DP"))*2+SUMPRODUCT(--(SUBSTITUTE(SUBSTITUTE(SUBSTITUTE(SUBSTITUTE(SUBSTITUTE(SUBSTITUTE(SUBSTITUTE(UPPER($AA$23:$AC$40&amp;""),"⌢",""),"⌣",""),"⌵",""),"－",""),"-","")," ",""),"　","")="DP"&amp;UPPER($E15&amp;"")))*2+SUMPRODUCT(--(SUBSTITUTE(SUBSTITUTE(SUBSTITUTE(SUBSTITUTE(SUBSTITUTE(SUBSTITUTE(SUBSTITUTE(UPPER($AA$23:$AC$40&amp;""),"⌢",""),"⌣",""),"⌵",""),"－",""),"-","")," ",""),"　","")=UPPER($E15&amp;"")&amp;"TP"))*3+SUMPRODUCT(--(SUBSTITUTE(SUBSTITUTE(SUBSTITUTE(SUBSTITUTE(SUBSTITUTE(SUBSTITUTE(SUBSTITUTE(UPPER($AA$23:$AC$40&amp;""),"⌢",""),"⌣",""),"⌵",""),"－",""),"-","")," ",""),"　","")="TP"&amp;UPPER($E15&amp;"")))*3+SUMPRODUCT(--(SUBSTITUTE(SUBSTITUTE(SUBSTITUTE(SUBSTITUTE(SUBSTITUTE(SUBSTITUTE(SUBSTITUTE(UPPER($AE$23:$AG$40&amp;""),"⌢",""),"⌣",""),"⌵",""),"－",""),"-","")," ",""),"　","")=UPPER($E15&amp;"")))+SUMPRODUCT(--(SUBSTITUTE(SUBSTITUTE(SUBSTITUTE(SUBSTITUTE(SUBSTITUTE(SUBSTITUTE(SUBSTITUTE(UPPER($AE$23:$AG$40&amp;""),"⌢",""),"⌣",""),"⌵",""),"－",""),"-","")," ",""),"　","")=UPPER($E15&amp;"")&amp;"DP"))*2+SUMPRODUCT(--(SUBSTITUTE(SUBSTITUTE(SUBSTITUTE(SUBSTITUTE(SUBSTITUTE(SUBSTITUTE(SUBSTITUTE(UPPER($AE$23:$AG$40&amp;""),"⌢",""),"⌣",""),"⌵",""),"－",""),"-","")," ",""),"　","")="DP"&amp;UPPER($E15&amp;"")))*2+SUMPRODUCT(--(SUBSTITUTE(SUBSTITUTE(SUBSTITUTE(SUBSTITUTE(SUBSTITUTE(SUBSTITUTE(SUBSTITUTE(UPPER($AE$23:$AG$40&amp;""),"⌢",""),"⌣",""),"⌵",""),"－",""),"-","")," ",""),"　","")=UPPER($E15&amp;"")&amp;"TP"))*3+SUMPRODUCT(--(SUBSTITUTE(SUBSTITUTE(SUBSTITUTE(SUBSTITUTE(SUBSTITUTE(SUBSTITUTE(SUBSTITUTE(UPPER($AE$23:$AG$40&amp;""),"⌢",""),"⌣",""),"⌵",""),"－",""),"-","")," ",""),"　","")="TP"&amp;UPPER($E15&amp;"")))*3)</f>
        <v>0</v>
      </c>
      <c r="B15" s="52"/>
      <c r="C15" s="58"/>
      <c r="D15" s="274">
        <v>5</v>
      </c>
      <c r="E15" s="61" t="s">
        <v>199</v>
      </c>
      <c r="F15" s="49" t="s">
        <v>34</v>
      </c>
      <c r="G15" s="24"/>
      <c r="H15" s="2"/>
      <c r="I15" s="5"/>
      <c r="J15" s="8"/>
      <c r="K15" s="24" t="s">
        <v>204</v>
      </c>
      <c r="L15" s="2"/>
      <c r="M15" s="5"/>
      <c r="N15" s="8"/>
      <c r="O15" s="24" t="inlineStr">
        <is>
          <t>18 ⌣</t>
        </is>
      </c>
      <c r="P15" s="2"/>
      <c r="Q15" s="5"/>
      <c r="R15" s="8"/>
      <c r="S15" s="24"/>
      <c r="T15" s="2"/>
      <c r="U15" s="5"/>
      <c r="V15" s="8"/>
      <c r="W15" s="24" t="s">
        <v>204</v>
      </c>
      <c r="X15" s="2"/>
      <c r="Y15" s="5"/>
      <c r="Z15" s="8"/>
      <c r="AA15" s="24" t="inlineStr">
        <is>
          <t>R ⌣</t>
        </is>
      </c>
      <c r="AB15" s="2"/>
      <c r="AC15" s="5"/>
      <c r="AD15" s="8"/>
      <c r="AE15" s="2"/>
      <c r="AF15" s="2"/>
      <c r="AG15" s="5"/>
      <c r="AH15" s="8"/>
      <c r="AI15" s="44">
        <f t="shared" si="2"/>
        <v>4</v>
      </c>
      <c r="AJ15" s="44">
        <f>SUMPRODUCT(--(SUBSTITUTE(SUBSTITUTE(SUBSTITUTE(SUBSTITUTE(SUBSTITUTE(SUBSTITUTE(SUBSTITUTE(UPPER(G15:AG15&amp;""),"⌢",""),"⌣",""),"⌵",""),"－",""),"-","")," ",""),"　","")="R"))+SUMPRODUCT(--(SUBSTITUTE(SUBSTITUTE(SUBSTITUTE(SUBSTITUTE(SUBSTITUTE(SUBSTITUTE(SUBSTITUTE(UPPER(G15:AG15&amp;""),"⌢",""),"⌣",""),"⌵",""),"－",""),"-","")," ",""),"　","")="HR"))*2</f>
        <v>1</v>
      </c>
      <c r="AK15" s="44">
        <f t="shared" si="4"/>
        <v>2</v>
      </c>
      <c r="AL15" s="44">
        <f>$A15</f>
        <v>0</v>
      </c>
      <c r="AM15" s="286"/>
      <c r="AO15" s="73"/>
      <c r="AP15" s="73"/>
      <c r="AQ15" s="73"/>
      <c r="AR15" s="73"/>
      <c r="AS15" s="73"/>
      <c r="AT15" s="73"/>
    </row>
    <row r="16" spans="1:54" ht="15" customHeight="1">
      <c r="A16" s="52">
        <f>IF($E16="",0,SUMPRODUCT(--(SUBSTITUTE(SUBSTITUTE(SUBSTITUTE(SUBSTITUTE(SUBSTITUTE(SUBSTITUTE(SUBSTITUTE(UPPER($G$23:$I$40&amp;""),"⌢",""),"⌣",""),"⌵",""),"－",""),"-","")," ",""),"　","")=UPPER($E16&amp;"")))+SUMPRODUCT(--(SUBSTITUTE(SUBSTITUTE(SUBSTITUTE(SUBSTITUTE(SUBSTITUTE(SUBSTITUTE(SUBSTITUTE(UPPER($G$23:$I$40&amp;""),"⌢",""),"⌣",""),"⌵",""),"－",""),"-","")," ",""),"　","")=UPPER($E16&amp;"")&amp;"DP"))*2+SUMPRODUCT(--(SUBSTITUTE(SUBSTITUTE(SUBSTITUTE(SUBSTITUTE(SUBSTITUTE(SUBSTITUTE(SUBSTITUTE(UPPER($G$23:$I$40&amp;""),"⌢",""),"⌣",""),"⌵",""),"－",""),"-","")," ",""),"　","")="DP"&amp;UPPER($E16&amp;"")))*2+SUMPRODUCT(--(SUBSTITUTE(SUBSTITUTE(SUBSTITUTE(SUBSTITUTE(SUBSTITUTE(SUBSTITUTE(SUBSTITUTE(UPPER($G$23:$I$40&amp;""),"⌢",""),"⌣",""),"⌵",""),"－",""),"-","")," ",""),"　","")=UPPER($E16&amp;"")&amp;"TP"))*3+SUMPRODUCT(--(SUBSTITUTE(SUBSTITUTE(SUBSTITUTE(SUBSTITUTE(SUBSTITUTE(SUBSTITUTE(SUBSTITUTE(UPPER($G$23:$I$40&amp;""),"⌢",""),"⌣",""),"⌵",""),"－",""),"-","")," ",""),"　","")="TP"&amp;UPPER($E16&amp;"")))*3+SUMPRODUCT(--(SUBSTITUTE(SUBSTITUTE(SUBSTITUTE(SUBSTITUTE(SUBSTITUTE(SUBSTITUTE(SUBSTITUTE(UPPER($K$23:$M$40&amp;""),"⌢",""),"⌣",""),"⌵",""),"－",""),"-","")," ",""),"　","")=UPPER($E16&amp;"")))+SUMPRODUCT(--(SUBSTITUTE(SUBSTITUTE(SUBSTITUTE(SUBSTITUTE(SUBSTITUTE(SUBSTITUTE(SUBSTITUTE(UPPER($K$23:$M$40&amp;""),"⌢",""),"⌣",""),"⌵",""),"－",""),"-","")," ",""),"　","")=UPPER($E16&amp;"")&amp;"DP"))*2+SUMPRODUCT(--(SUBSTITUTE(SUBSTITUTE(SUBSTITUTE(SUBSTITUTE(SUBSTITUTE(SUBSTITUTE(SUBSTITUTE(UPPER($K$23:$M$40&amp;""),"⌢",""),"⌣",""),"⌵",""),"－",""),"-","")," ",""),"　","")="DP"&amp;UPPER($E16&amp;"")))*2+SUMPRODUCT(--(SUBSTITUTE(SUBSTITUTE(SUBSTITUTE(SUBSTITUTE(SUBSTITUTE(SUBSTITUTE(SUBSTITUTE(UPPER($K$23:$M$40&amp;""),"⌢",""),"⌣",""),"⌵",""),"－",""),"-","")," ",""),"　","")=UPPER($E16&amp;"")&amp;"TP"))*3+SUMPRODUCT(--(SUBSTITUTE(SUBSTITUTE(SUBSTITUTE(SUBSTITUTE(SUBSTITUTE(SUBSTITUTE(SUBSTITUTE(UPPER($K$23:$M$40&amp;""),"⌢",""),"⌣",""),"⌵",""),"－",""),"-","")," ",""),"　","")="TP"&amp;UPPER($E16&amp;"")))*3+SUMPRODUCT(--(SUBSTITUTE(SUBSTITUTE(SUBSTITUTE(SUBSTITUTE(SUBSTITUTE(SUBSTITUTE(SUBSTITUTE(UPPER($O$23:$Q$40&amp;""),"⌢",""),"⌣",""),"⌵",""),"－",""),"-","")," ",""),"　","")=UPPER($E16&amp;"")))+SUMPRODUCT(--(SUBSTITUTE(SUBSTITUTE(SUBSTITUTE(SUBSTITUTE(SUBSTITUTE(SUBSTITUTE(SUBSTITUTE(UPPER($O$23:$Q$40&amp;""),"⌢",""),"⌣",""),"⌵",""),"－",""),"-","")," ",""),"　","")=UPPER($E16&amp;"")&amp;"DP"))*2+SUMPRODUCT(--(SUBSTITUTE(SUBSTITUTE(SUBSTITUTE(SUBSTITUTE(SUBSTITUTE(SUBSTITUTE(SUBSTITUTE(UPPER($O$23:$Q$40&amp;""),"⌢",""),"⌣",""),"⌵",""),"－",""),"-","")," ",""),"　","")="DP"&amp;UPPER($E16&amp;"")))*2+SUMPRODUCT(--(SUBSTITUTE(SUBSTITUTE(SUBSTITUTE(SUBSTITUTE(SUBSTITUTE(SUBSTITUTE(SUBSTITUTE(UPPER($O$23:$Q$40&amp;""),"⌢",""),"⌣",""),"⌵",""),"－",""),"-","")," ",""),"　","")=UPPER($E16&amp;"")&amp;"TP"))*3+SUMPRODUCT(--(SUBSTITUTE(SUBSTITUTE(SUBSTITUTE(SUBSTITUTE(SUBSTITUTE(SUBSTITUTE(SUBSTITUTE(UPPER($O$23:$Q$40&amp;""),"⌢",""),"⌣",""),"⌵",""),"－",""),"-","")," ",""),"　","")="TP"&amp;UPPER($E16&amp;"")))*3+SUMPRODUCT(--(SUBSTITUTE(SUBSTITUTE(SUBSTITUTE(SUBSTITUTE(SUBSTITUTE(SUBSTITUTE(SUBSTITUTE(UPPER($S$23:$U$40&amp;""),"⌢",""),"⌣",""),"⌵",""),"－",""),"-","")," ",""),"　","")=UPPER($E16&amp;"")))+SUMPRODUCT(--(SUBSTITUTE(SUBSTITUTE(SUBSTITUTE(SUBSTITUTE(SUBSTITUTE(SUBSTITUTE(SUBSTITUTE(UPPER($S$23:$U$40&amp;""),"⌢",""),"⌣",""),"⌵",""),"－",""),"-","")," ",""),"　","")=UPPER($E16&amp;"")&amp;"DP"))*2+SUMPRODUCT(--(SUBSTITUTE(SUBSTITUTE(SUBSTITUTE(SUBSTITUTE(SUBSTITUTE(SUBSTITUTE(SUBSTITUTE(UPPER($S$23:$U$40&amp;""),"⌢",""),"⌣",""),"⌵",""),"－",""),"-","")," ",""),"　","")="DP"&amp;UPPER($E16&amp;"")))*2+SUMPRODUCT(--(SUBSTITUTE(SUBSTITUTE(SUBSTITUTE(SUBSTITUTE(SUBSTITUTE(SUBSTITUTE(SUBSTITUTE(UPPER($S$23:$U$40&amp;""),"⌢",""),"⌣",""),"⌵",""),"－",""),"-","")," ",""),"　","")=UPPER($E16&amp;"")&amp;"TP"))*3+SUMPRODUCT(--(SUBSTITUTE(SUBSTITUTE(SUBSTITUTE(SUBSTITUTE(SUBSTITUTE(SUBSTITUTE(SUBSTITUTE(UPPER($S$23:$U$40&amp;""),"⌢",""),"⌣",""),"⌵",""),"－",""),"-","")," ",""),"　","")="TP"&amp;UPPER($E16&amp;"")))*3+SUMPRODUCT(--(SUBSTITUTE(SUBSTITUTE(SUBSTITUTE(SUBSTITUTE(SUBSTITUTE(SUBSTITUTE(SUBSTITUTE(UPPER($W$23:$Y$40&amp;""),"⌢",""),"⌣",""),"⌵",""),"－",""),"-","")," ",""),"　","")=UPPER($E16&amp;"")))+SUMPRODUCT(--(SUBSTITUTE(SUBSTITUTE(SUBSTITUTE(SUBSTITUTE(SUBSTITUTE(SUBSTITUTE(SUBSTITUTE(UPPER($W$23:$Y$40&amp;""),"⌢",""),"⌣",""),"⌵",""),"－",""),"-","")," ",""),"　","")=UPPER($E16&amp;"")&amp;"DP"))*2+SUMPRODUCT(--(SUBSTITUTE(SUBSTITUTE(SUBSTITUTE(SUBSTITUTE(SUBSTITUTE(SUBSTITUTE(SUBSTITUTE(UPPER($W$23:$Y$40&amp;""),"⌢",""),"⌣",""),"⌵",""),"－",""),"-","")," ",""),"　","")="DP"&amp;UPPER($E16&amp;"")))*2+SUMPRODUCT(--(SUBSTITUTE(SUBSTITUTE(SUBSTITUTE(SUBSTITUTE(SUBSTITUTE(SUBSTITUTE(SUBSTITUTE(UPPER($W$23:$Y$40&amp;""),"⌢",""),"⌣",""),"⌵",""),"－",""),"-","")," ",""),"　","")=UPPER($E16&amp;"")&amp;"TP"))*3+SUMPRODUCT(--(SUBSTITUTE(SUBSTITUTE(SUBSTITUTE(SUBSTITUTE(SUBSTITUTE(SUBSTITUTE(SUBSTITUTE(UPPER($W$23:$Y$40&amp;""),"⌢",""),"⌣",""),"⌵",""),"－",""),"-","")," ",""),"　","")="TP"&amp;UPPER($E16&amp;"")))*3+SUMPRODUCT(--(SUBSTITUTE(SUBSTITUTE(SUBSTITUTE(SUBSTITUTE(SUBSTITUTE(SUBSTITUTE(SUBSTITUTE(UPPER($AA$23:$AC$40&amp;""),"⌢",""),"⌣",""),"⌵",""),"－",""),"-","")," ",""),"　","")=UPPER($E16&amp;"")))+SUMPRODUCT(--(SUBSTITUTE(SUBSTITUTE(SUBSTITUTE(SUBSTITUTE(SUBSTITUTE(SUBSTITUTE(SUBSTITUTE(UPPER($AA$23:$AC$40&amp;""),"⌢",""),"⌣",""),"⌵",""),"－",""),"-","")," ",""),"　","")=UPPER($E16&amp;"")&amp;"DP"))*2+SUMPRODUCT(--(SUBSTITUTE(SUBSTITUTE(SUBSTITUTE(SUBSTITUTE(SUBSTITUTE(SUBSTITUTE(SUBSTITUTE(UPPER($AA$23:$AC$40&amp;""),"⌢",""),"⌣",""),"⌵",""),"－",""),"-","")," ",""),"　","")="DP"&amp;UPPER($E16&amp;"")))*2+SUMPRODUCT(--(SUBSTITUTE(SUBSTITUTE(SUBSTITUTE(SUBSTITUTE(SUBSTITUTE(SUBSTITUTE(SUBSTITUTE(UPPER($AA$23:$AC$40&amp;""),"⌢",""),"⌣",""),"⌵",""),"－",""),"-","")," ",""),"　","")=UPPER($E16&amp;"")&amp;"TP"))*3+SUMPRODUCT(--(SUBSTITUTE(SUBSTITUTE(SUBSTITUTE(SUBSTITUTE(SUBSTITUTE(SUBSTITUTE(SUBSTITUTE(UPPER($AA$23:$AC$40&amp;""),"⌢",""),"⌣",""),"⌵",""),"－",""),"-","")," ",""),"　","")="TP"&amp;UPPER($E16&amp;"")))*3+SUMPRODUCT(--(SUBSTITUTE(SUBSTITUTE(SUBSTITUTE(SUBSTITUTE(SUBSTITUTE(SUBSTITUTE(SUBSTITUTE(UPPER($AE$23:$AG$40&amp;""),"⌢",""),"⌣",""),"⌵",""),"－",""),"-","")," ",""),"　","")=UPPER($E16&amp;"")))+SUMPRODUCT(--(SUBSTITUTE(SUBSTITUTE(SUBSTITUTE(SUBSTITUTE(SUBSTITUTE(SUBSTITUTE(SUBSTITUTE(UPPER($AE$23:$AG$40&amp;""),"⌢",""),"⌣",""),"⌵",""),"－",""),"-","")," ",""),"　","")=UPPER($E16&amp;"")&amp;"DP"))*2+SUMPRODUCT(--(SUBSTITUTE(SUBSTITUTE(SUBSTITUTE(SUBSTITUTE(SUBSTITUTE(SUBSTITUTE(SUBSTITUTE(UPPER($AE$23:$AG$40&amp;""),"⌢",""),"⌣",""),"⌵",""),"－",""),"-","")," ",""),"　","")="DP"&amp;UPPER($E16&amp;"")))*2+SUMPRODUCT(--(SUBSTITUTE(SUBSTITUTE(SUBSTITUTE(SUBSTITUTE(SUBSTITUTE(SUBSTITUTE(SUBSTITUTE(UPPER($AE$23:$AG$40&amp;""),"⌢",""),"⌣",""),"⌵",""),"－",""),"-","")," ",""),"　","")=UPPER($E16&amp;"")&amp;"TP"))*3+SUMPRODUCT(--(SUBSTITUTE(SUBSTITUTE(SUBSTITUTE(SUBSTITUTE(SUBSTITUTE(SUBSTITUTE(SUBSTITUTE(UPPER($AE$23:$AG$40&amp;""),"⌢",""),"⌣",""),"⌵",""),"－",""),"-","")," ",""),"　","")="TP"&amp;UPPER($E16&amp;"")))*3)</f>
        <v>0</v>
      </c>
      <c r="B16" s="52"/>
      <c r="C16" s="58"/>
      <c r="D16" s="275"/>
      <c r="E16" s="61"/>
      <c r="F16" s="49"/>
      <c r="G16" s="22"/>
      <c r="H16" s="3"/>
      <c r="I16" s="6"/>
      <c r="J16" s="8"/>
      <c r="K16" s="22"/>
      <c r="L16" s="3"/>
      <c r="M16" s="6"/>
      <c r="N16" s="8"/>
      <c r="O16" s="22"/>
      <c r="P16" s="3"/>
      <c r="Q16" s="6"/>
      <c r="R16" s="8"/>
      <c r="S16" s="22"/>
      <c r="T16" s="3"/>
      <c r="U16" s="6"/>
      <c r="V16" s="8"/>
      <c r="W16" s="22"/>
      <c r="X16" s="3"/>
      <c r="Y16" s="6"/>
      <c r="Z16" s="8"/>
      <c r="AA16" s="22"/>
      <c r="AB16" s="3"/>
      <c r="AC16" s="6"/>
      <c r="AD16" s="8"/>
      <c r="AE16" s="3"/>
      <c r="AF16" s="3"/>
      <c r="AG16" s="6"/>
      <c r="AH16" s="8"/>
      <c r="AI16" s="44">
        <f t="shared" si="2"/>
        <v>0</v>
      </c>
      <c r="AJ16" s="44">
        <f>SUMPRODUCT(--(SUBSTITUTE(SUBSTITUTE(SUBSTITUTE(SUBSTITUTE(SUBSTITUTE(SUBSTITUTE(SUBSTITUTE(UPPER(G16:AG16&amp;""),"⌢",""),"⌣",""),"⌵",""),"－",""),"-","")," ",""),"　","")="R"))+SUMPRODUCT(--(SUBSTITUTE(SUBSTITUTE(SUBSTITUTE(SUBSTITUTE(SUBSTITUTE(SUBSTITUTE(SUBSTITUTE(UPPER(G16:AG16&amp;""),"⌢",""),"⌣",""),"⌵",""),"－",""),"-","")," ",""),"　","")="HR"))*2</f>
        <v>0</v>
      </c>
      <c r="AK16" s="44">
        <f t="shared" si="4"/>
        <v>0</v>
      </c>
      <c r="AL16" s="44">
        <f>$A16</f>
        <v>0</v>
      </c>
      <c r="AM16" s="286"/>
      <c r="AQ16" s="74">
        <f>SUM(AQ3:AQ15)</f>
        <v>24</v>
      </c>
      <c r="AR16" s="74">
        <f>SUM(AR3:AR15)</f>
        <v>6</v>
      </c>
      <c r="AS16" s="74">
        <f>SUM(AS3:AS15)</f>
        <v>13</v>
      </c>
      <c r="AT16" s="74">
        <f>SUM(AT3:AT15)</f>
        <v>3</v>
      </c>
    </row>
    <row r="17" spans="1:54" ht="15" customHeight="1">
      <c r="A17" s="52">
        <f>IF($E17="",0,SUMPRODUCT(--(SUBSTITUTE(SUBSTITUTE(SUBSTITUTE(SUBSTITUTE(SUBSTITUTE(SUBSTITUTE(SUBSTITUTE(UPPER($G$23:$I$40&amp;""),"⌢",""),"⌣",""),"⌵",""),"－",""),"-","")," ",""),"　","")=UPPER($E17&amp;"")))+SUMPRODUCT(--(SUBSTITUTE(SUBSTITUTE(SUBSTITUTE(SUBSTITUTE(SUBSTITUTE(SUBSTITUTE(SUBSTITUTE(UPPER($G$23:$I$40&amp;""),"⌢",""),"⌣",""),"⌵",""),"－",""),"-","")," ",""),"　","")=UPPER($E17&amp;"")&amp;"DP"))*2+SUMPRODUCT(--(SUBSTITUTE(SUBSTITUTE(SUBSTITUTE(SUBSTITUTE(SUBSTITUTE(SUBSTITUTE(SUBSTITUTE(UPPER($G$23:$I$40&amp;""),"⌢",""),"⌣",""),"⌵",""),"－",""),"-","")," ",""),"　","")="DP"&amp;UPPER($E17&amp;"")))*2+SUMPRODUCT(--(SUBSTITUTE(SUBSTITUTE(SUBSTITUTE(SUBSTITUTE(SUBSTITUTE(SUBSTITUTE(SUBSTITUTE(UPPER($G$23:$I$40&amp;""),"⌢",""),"⌣",""),"⌵",""),"－",""),"-","")," ",""),"　","")=UPPER($E17&amp;"")&amp;"TP"))*3+SUMPRODUCT(--(SUBSTITUTE(SUBSTITUTE(SUBSTITUTE(SUBSTITUTE(SUBSTITUTE(SUBSTITUTE(SUBSTITUTE(UPPER($G$23:$I$40&amp;""),"⌢",""),"⌣",""),"⌵",""),"－",""),"-","")," ",""),"　","")="TP"&amp;UPPER($E17&amp;"")))*3+SUMPRODUCT(--(SUBSTITUTE(SUBSTITUTE(SUBSTITUTE(SUBSTITUTE(SUBSTITUTE(SUBSTITUTE(SUBSTITUTE(UPPER($K$23:$M$40&amp;""),"⌢",""),"⌣",""),"⌵",""),"－",""),"-","")," ",""),"　","")=UPPER($E17&amp;"")))+SUMPRODUCT(--(SUBSTITUTE(SUBSTITUTE(SUBSTITUTE(SUBSTITUTE(SUBSTITUTE(SUBSTITUTE(SUBSTITUTE(UPPER($K$23:$M$40&amp;""),"⌢",""),"⌣",""),"⌵",""),"－",""),"-","")," ",""),"　","")=UPPER($E17&amp;"")&amp;"DP"))*2+SUMPRODUCT(--(SUBSTITUTE(SUBSTITUTE(SUBSTITUTE(SUBSTITUTE(SUBSTITUTE(SUBSTITUTE(SUBSTITUTE(UPPER($K$23:$M$40&amp;""),"⌢",""),"⌣",""),"⌵",""),"－",""),"-","")," ",""),"　","")="DP"&amp;UPPER($E17&amp;"")))*2+SUMPRODUCT(--(SUBSTITUTE(SUBSTITUTE(SUBSTITUTE(SUBSTITUTE(SUBSTITUTE(SUBSTITUTE(SUBSTITUTE(UPPER($K$23:$M$40&amp;""),"⌢",""),"⌣",""),"⌵",""),"－",""),"-","")," ",""),"　","")=UPPER($E17&amp;"")&amp;"TP"))*3+SUMPRODUCT(--(SUBSTITUTE(SUBSTITUTE(SUBSTITUTE(SUBSTITUTE(SUBSTITUTE(SUBSTITUTE(SUBSTITUTE(UPPER($K$23:$M$40&amp;""),"⌢",""),"⌣",""),"⌵",""),"－",""),"-","")," ",""),"　","")="TP"&amp;UPPER($E17&amp;"")))*3+SUMPRODUCT(--(SUBSTITUTE(SUBSTITUTE(SUBSTITUTE(SUBSTITUTE(SUBSTITUTE(SUBSTITUTE(SUBSTITUTE(UPPER($O$23:$Q$40&amp;""),"⌢",""),"⌣",""),"⌵",""),"－",""),"-","")," ",""),"　","")=UPPER($E17&amp;"")))+SUMPRODUCT(--(SUBSTITUTE(SUBSTITUTE(SUBSTITUTE(SUBSTITUTE(SUBSTITUTE(SUBSTITUTE(SUBSTITUTE(UPPER($O$23:$Q$40&amp;""),"⌢",""),"⌣",""),"⌵",""),"－",""),"-","")," ",""),"　","")=UPPER($E17&amp;"")&amp;"DP"))*2+SUMPRODUCT(--(SUBSTITUTE(SUBSTITUTE(SUBSTITUTE(SUBSTITUTE(SUBSTITUTE(SUBSTITUTE(SUBSTITUTE(UPPER($O$23:$Q$40&amp;""),"⌢",""),"⌣",""),"⌵",""),"－",""),"-","")," ",""),"　","")="DP"&amp;UPPER($E17&amp;"")))*2+SUMPRODUCT(--(SUBSTITUTE(SUBSTITUTE(SUBSTITUTE(SUBSTITUTE(SUBSTITUTE(SUBSTITUTE(SUBSTITUTE(UPPER($O$23:$Q$40&amp;""),"⌢",""),"⌣",""),"⌵",""),"－",""),"-","")," ",""),"　","")=UPPER($E17&amp;"")&amp;"TP"))*3+SUMPRODUCT(--(SUBSTITUTE(SUBSTITUTE(SUBSTITUTE(SUBSTITUTE(SUBSTITUTE(SUBSTITUTE(SUBSTITUTE(UPPER($O$23:$Q$40&amp;""),"⌢",""),"⌣",""),"⌵",""),"－",""),"-","")," ",""),"　","")="TP"&amp;UPPER($E17&amp;"")))*3+SUMPRODUCT(--(SUBSTITUTE(SUBSTITUTE(SUBSTITUTE(SUBSTITUTE(SUBSTITUTE(SUBSTITUTE(SUBSTITUTE(UPPER($S$23:$U$40&amp;""),"⌢",""),"⌣",""),"⌵",""),"－",""),"-","")," ",""),"　","")=UPPER($E17&amp;"")))+SUMPRODUCT(--(SUBSTITUTE(SUBSTITUTE(SUBSTITUTE(SUBSTITUTE(SUBSTITUTE(SUBSTITUTE(SUBSTITUTE(UPPER($S$23:$U$40&amp;""),"⌢",""),"⌣",""),"⌵",""),"－",""),"-","")," ",""),"　","")=UPPER($E17&amp;"")&amp;"DP"))*2+SUMPRODUCT(--(SUBSTITUTE(SUBSTITUTE(SUBSTITUTE(SUBSTITUTE(SUBSTITUTE(SUBSTITUTE(SUBSTITUTE(UPPER($S$23:$U$40&amp;""),"⌢",""),"⌣",""),"⌵",""),"－",""),"-","")," ",""),"　","")="DP"&amp;UPPER($E17&amp;"")))*2+SUMPRODUCT(--(SUBSTITUTE(SUBSTITUTE(SUBSTITUTE(SUBSTITUTE(SUBSTITUTE(SUBSTITUTE(SUBSTITUTE(UPPER($S$23:$U$40&amp;""),"⌢",""),"⌣",""),"⌵",""),"－",""),"-","")," ",""),"　","")=UPPER($E17&amp;"")&amp;"TP"))*3+SUMPRODUCT(--(SUBSTITUTE(SUBSTITUTE(SUBSTITUTE(SUBSTITUTE(SUBSTITUTE(SUBSTITUTE(SUBSTITUTE(UPPER($S$23:$U$40&amp;""),"⌢",""),"⌣",""),"⌵",""),"－",""),"-","")," ",""),"　","")="TP"&amp;UPPER($E17&amp;"")))*3+SUMPRODUCT(--(SUBSTITUTE(SUBSTITUTE(SUBSTITUTE(SUBSTITUTE(SUBSTITUTE(SUBSTITUTE(SUBSTITUTE(UPPER($W$23:$Y$40&amp;""),"⌢",""),"⌣",""),"⌵",""),"－",""),"-","")," ",""),"　","")=UPPER($E17&amp;"")))+SUMPRODUCT(--(SUBSTITUTE(SUBSTITUTE(SUBSTITUTE(SUBSTITUTE(SUBSTITUTE(SUBSTITUTE(SUBSTITUTE(UPPER($W$23:$Y$40&amp;""),"⌢",""),"⌣",""),"⌵",""),"－",""),"-","")," ",""),"　","")=UPPER($E17&amp;"")&amp;"DP"))*2+SUMPRODUCT(--(SUBSTITUTE(SUBSTITUTE(SUBSTITUTE(SUBSTITUTE(SUBSTITUTE(SUBSTITUTE(SUBSTITUTE(UPPER($W$23:$Y$40&amp;""),"⌢",""),"⌣",""),"⌵",""),"－",""),"-","")," ",""),"　","")="DP"&amp;UPPER($E17&amp;"")))*2+SUMPRODUCT(--(SUBSTITUTE(SUBSTITUTE(SUBSTITUTE(SUBSTITUTE(SUBSTITUTE(SUBSTITUTE(SUBSTITUTE(UPPER($W$23:$Y$40&amp;""),"⌢",""),"⌣",""),"⌵",""),"－",""),"-","")," ",""),"　","")=UPPER($E17&amp;"")&amp;"TP"))*3+SUMPRODUCT(--(SUBSTITUTE(SUBSTITUTE(SUBSTITUTE(SUBSTITUTE(SUBSTITUTE(SUBSTITUTE(SUBSTITUTE(UPPER($W$23:$Y$40&amp;""),"⌢",""),"⌣",""),"⌵",""),"－",""),"-","")," ",""),"　","")="TP"&amp;UPPER($E17&amp;"")))*3+SUMPRODUCT(--(SUBSTITUTE(SUBSTITUTE(SUBSTITUTE(SUBSTITUTE(SUBSTITUTE(SUBSTITUTE(SUBSTITUTE(UPPER($AA$23:$AC$40&amp;""),"⌢",""),"⌣",""),"⌵",""),"－",""),"-","")," ",""),"　","")=UPPER($E17&amp;"")))+SUMPRODUCT(--(SUBSTITUTE(SUBSTITUTE(SUBSTITUTE(SUBSTITUTE(SUBSTITUTE(SUBSTITUTE(SUBSTITUTE(UPPER($AA$23:$AC$40&amp;""),"⌢",""),"⌣",""),"⌵",""),"－",""),"-","")," ",""),"　","")=UPPER($E17&amp;"")&amp;"DP"))*2+SUMPRODUCT(--(SUBSTITUTE(SUBSTITUTE(SUBSTITUTE(SUBSTITUTE(SUBSTITUTE(SUBSTITUTE(SUBSTITUTE(UPPER($AA$23:$AC$40&amp;""),"⌢",""),"⌣",""),"⌵",""),"－",""),"-","")," ",""),"　","")="DP"&amp;UPPER($E17&amp;"")))*2+SUMPRODUCT(--(SUBSTITUTE(SUBSTITUTE(SUBSTITUTE(SUBSTITUTE(SUBSTITUTE(SUBSTITUTE(SUBSTITUTE(UPPER($AA$23:$AC$40&amp;""),"⌢",""),"⌣",""),"⌵",""),"－",""),"-","")," ",""),"　","")=UPPER($E17&amp;"")&amp;"TP"))*3+SUMPRODUCT(--(SUBSTITUTE(SUBSTITUTE(SUBSTITUTE(SUBSTITUTE(SUBSTITUTE(SUBSTITUTE(SUBSTITUTE(UPPER($AA$23:$AC$40&amp;""),"⌢",""),"⌣",""),"⌵",""),"－",""),"-","")," ",""),"　","")="TP"&amp;UPPER($E17&amp;"")))*3+SUMPRODUCT(--(SUBSTITUTE(SUBSTITUTE(SUBSTITUTE(SUBSTITUTE(SUBSTITUTE(SUBSTITUTE(SUBSTITUTE(UPPER($AE$23:$AG$40&amp;""),"⌢",""),"⌣",""),"⌵",""),"－",""),"-","")," ",""),"　","")=UPPER($E17&amp;"")))+SUMPRODUCT(--(SUBSTITUTE(SUBSTITUTE(SUBSTITUTE(SUBSTITUTE(SUBSTITUTE(SUBSTITUTE(SUBSTITUTE(UPPER($AE$23:$AG$40&amp;""),"⌢",""),"⌣",""),"⌵",""),"－",""),"-","")," ",""),"　","")=UPPER($E17&amp;"")&amp;"DP"))*2+SUMPRODUCT(--(SUBSTITUTE(SUBSTITUTE(SUBSTITUTE(SUBSTITUTE(SUBSTITUTE(SUBSTITUTE(SUBSTITUTE(UPPER($AE$23:$AG$40&amp;""),"⌢",""),"⌣",""),"⌵",""),"－",""),"-","")," ",""),"　","")="DP"&amp;UPPER($E17&amp;"")))*2+SUMPRODUCT(--(SUBSTITUTE(SUBSTITUTE(SUBSTITUTE(SUBSTITUTE(SUBSTITUTE(SUBSTITUTE(SUBSTITUTE(UPPER($AE$23:$AG$40&amp;""),"⌢",""),"⌣",""),"⌵",""),"－",""),"-","")," ",""),"　","")=UPPER($E17&amp;"")&amp;"TP"))*3+SUMPRODUCT(--(SUBSTITUTE(SUBSTITUTE(SUBSTITUTE(SUBSTITUTE(SUBSTITUTE(SUBSTITUTE(SUBSTITUTE(UPPER($AE$23:$AG$40&amp;""),"⌢",""),"⌣",""),"⌵",""),"－",""),"-","")," ",""),"　","")="TP"&amp;UPPER($E17&amp;"")))*3)</f>
        <v>0</v>
      </c>
      <c r="B17" s="52"/>
      <c r="C17" s="58"/>
      <c r="D17" s="276"/>
      <c r="E17" s="61"/>
      <c r="F17" s="49"/>
      <c r="G17" s="23"/>
      <c r="H17" s="4"/>
      <c r="I17" s="7"/>
      <c r="J17" s="8"/>
      <c r="K17" s="23"/>
      <c r="L17" s="4"/>
      <c r="M17" s="7"/>
      <c r="N17" s="8"/>
      <c r="O17" s="23"/>
      <c r="P17" s="4"/>
      <c r="Q17" s="7"/>
      <c r="R17" s="8"/>
      <c r="S17" s="23"/>
      <c r="T17" s="4"/>
      <c r="U17" s="7"/>
      <c r="V17" s="8"/>
      <c r="W17" s="23"/>
      <c r="X17" s="4"/>
      <c r="Y17" s="7"/>
      <c r="Z17" s="8"/>
      <c r="AA17" s="23"/>
      <c r="AB17" s="4"/>
      <c r="AC17" s="7"/>
      <c r="AD17" s="8"/>
      <c r="AE17" s="4"/>
      <c r="AF17" s="4"/>
      <c r="AG17" s="7"/>
      <c r="AH17" s="8"/>
      <c r="AI17" s="44">
        <f t="shared" si="2"/>
        <v>0</v>
      </c>
      <c r="AJ17" s="44">
        <f>SUMPRODUCT(--(SUBSTITUTE(SUBSTITUTE(SUBSTITUTE(SUBSTITUTE(SUBSTITUTE(SUBSTITUTE(SUBSTITUTE(UPPER(G17:AG17&amp;""),"⌢",""),"⌣",""),"⌵",""),"－",""),"-","")," ",""),"　","")="R"))+SUMPRODUCT(--(SUBSTITUTE(SUBSTITUTE(SUBSTITUTE(SUBSTITUTE(SUBSTITUTE(SUBSTITUTE(SUBSTITUTE(UPPER(G17:AG17&amp;""),"⌢",""),"⌣",""),"⌵",""),"－",""),"-","")," ",""),"　","")="HR"))*2</f>
        <v>0</v>
      </c>
      <c r="AK17" s="44">
        <f t="shared" si="4"/>
        <v>0</v>
      </c>
      <c r="AL17" s="44">
        <f>$A17</f>
        <v>0</v>
      </c>
      <c r="AM17" s="286"/>
    </row>
    <row r="18" spans="1:54" ht="15" customHeight="1">
      <c r="A18" s="52">
        <f>IF($E18="",0,SUMPRODUCT(--(SUBSTITUTE(SUBSTITUTE(SUBSTITUTE(SUBSTITUTE(SUBSTITUTE(SUBSTITUTE(SUBSTITUTE(UPPER($G$23:$I$40&amp;""),"⌢",""),"⌣",""),"⌵",""),"－",""),"-","")," ",""),"　","")=UPPER($E18&amp;"")))+SUMPRODUCT(--(SUBSTITUTE(SUBSTITUTE(SUBSTITUTE(SUBSTITUTE(SUBSTITUTE(SUBSTITUTE(SUBSTITUTE(UPPER($G$23:$I$40&amp;""),"⌢",""),"⌣",""),"⌵",""),"－",""),"-","")," ",""),"　","")=UPPER($E18&amp;"")&amp;"DP"))*2+SUMPRODUCT(--(SUBSTITUTE(SUBSTITUTE(SUBSTITUTE(SUBSTITUTE(SUBSTITUTE(SUBSTITUTE(SUBSTITUTE(UPPER($G$23:$I$40&amp;""),"⌢",""),"⌣",""),"⌵",""),"－",""),"-","")," ",""),"　","")="DP"&amp;UPPER($E18&amp;"")))*2+SUMPRODUCT(--(SUBSTITUTE(SUBSTITUTE(SUBSTITUTE(SUBSTITUTE(SUBSTITUTE(SUBSTITUTE(SUBSTITUTE(UPPER($G$23:$I$40&amp;""),"⌢",""),"⌣",""),"⌵",""),"－",""),"-","")," ",""),"　","")=UPPER($E18&amp;"")&amp;"TP"))*3+SUMPRODUCT(--(SUBSTITUTE(SUBSTITUTE(SUBSTITUTE(SUBSTITUTE(SUBSTITUTE(SUBSTITUTE(SUBSTITUTE(UPPER($G$23:$I$40&amp;""),"⌢",""),"⌣",""),"⌵",""),"－",""),"-","")," ",""),"　","")="TP"&amp;UPPER($E18&amp;"")))*3+SUMPRODUCT(--(SUBSTITUTE(SUBSTITUTE(SUBSTITUTE(SUBSTITUTE(SUBSTITUTE(SUBSTITUTE(SUBSTITUTE(UPPER($K$23:$M$40&amp;""),"⌢",""),"⌣",""),"⌵",""),"－",""),"-","")," ",""),"　","")=UPPER($E18&amp;"")))+SUMPRODUCT(--(SUBSTITUTE(SUBSTITUTE(SUBSTITUTE(SUBSTITUTE(SUBSTITUTE(SUBSTITUTE(SUBSTITUTE(UPPER($K$23:$M$40&amp;""),"⌢",""),"⌣",""),"⌵",""),"－",""),"-","")," ",""),"　","")=UPPER($E18&amp;"")&amp;"DP"))*2+SUMPRODUCT(--(SUBSTITUTE(SUBSTITUTE(SUBSTITUTE(SUBSTITUTE(SUBSTITUTE(SUBSTITUTE(SUBSTITUTE(UPPER($K$23:$M$40&amp;""),"⌢",""),"⌣",""),"⌵",""),"－",""),"-","")," ",""),"　","")="DP"&amp;UPPER($E18&amp;"")))*2+SUMPRODUCT(--(SUBSTITUTE(SUBSTITUTE(SUBSTITUTE(SUBSTITUTE(SUBSTITUTE(SUBSTITUTE(SUBSTITUTE(UPPER($K$23:$M$40&amp;""),"⌢",""),"⌣",""),"⌵",""),"－",""),"-","")," ",""),"　","")=UPPER($E18&amp;"")&amp;"TP"))*3+SUMPRODUCT(--(SUBSTITUTE(SUBSTITUTE(SUBSTITUTE(SUBSTITUTE(SUBSTITUTE(SUBSTITUTE(SUBSTITUTE(UPPER($K$23:$M$40&amp;""),"⌢",""),"⌣",""),"⌵",""),"－",""),"-","")," ",""),"　","")="TP"&amp;UPPER($E18&amp;"")))*3+SUMPRODUCT(--(SUBSTITUTE(SUBSTITUTE(SUBSTITUTE(SUBSTITUTE(SUBSTITUTE(SUBSTITUTE(SUBSTITUTE(UPPER($O$23:$Q$40&amp;""),"⌢",""),"⌣",""),"⌵",""),"－",""),"-","")," ",""),"　","")=UPPER($E18&amp;"")))+SUMPRODUCT(--(SUBSTITUTE(SUBSTITUTE(SUBSTITUTE(SUBSTITUTE(SUBSTITUTE(SUBSTITUTE(SUBSTITUTE(UPPER($O$23:$Q$40&amp;""),"⌢",""),"⌣",""),"⌵",""),"－",""),"-","")," ",""),"　","")=UPPER($E18&amp;"")&amp;"DP"))*2+SUMPRODUCT(--(SUBSTITUTE(SUBSTITUTE(SUBSTITUTE(SUBSTITUTE(SUBSTITUTE(SUBSTITUTE(SUBSTITUTE(UPPER($O$23:$Q$40&amp;""),"⌢",""),"⌣",""),"⌵",""),"－",""),"-","")," ",""),"　","")="DP"&amp;UPPER($E18&amp;"")))*2+SUMPRODUCT(--(SUBSTITUTE(SUBSTITUTE(SUBSTITUTE(SUBSTITUTE(SUBSTITUTE(SUBSTITUTE(SUBSTITUTE(UPPER($O$23:$Q$40&amp;""),"⌢",""),"⌣",""),"⌵",""),"－",""),"-","")," ",""),"　","")=UPPER($E18&amp;"")&amp;"TP"))*3+SUMPRODUCT(--(SUBSTITUTE(SUBSTITUTE(SUBSTITUTE(SUBSTITUTE(SUBSTITUTE(SUBSTITUTE(SUBSTITUTE(UPPER($O$23:$Q$40&amp;""),"⌢",""),"⌣",""),"⌵",""),"－",""),"-","")," ",""),"　","")="TP"&amp;UPPER($E18&amp;"")))*3+SUMPRODUCT(--(SUBSTITUTE(SUBSTITUTE(SUBSTITUTE(SUBSTITUTE(SUBSTITUTE(SUBSTITUTE(SUBSTITUTE(UPPER($S$23:$U$40&amp;""),"⌢",""),"⌣",""),"⌵",""),"－",""),"-","")," ",""),"　","")=UPPER($E18&amp;"")))+SUMPRODUCT(--(SUBSTITUTE(SUBSTITUTE(SUBSTITUTE(SUBSTITUTE(SUBSTITUTE(SUBSTITUTE(SUBSTITUTE(UPPER($S$23:$U$40&amp;""),"⌢",""),"⌣",""),"⌵",""),"－",""),"-","")," ",""),"　","")=UPPER($E18&amp;"")&amp;"DP"))*2+SUMPRODUCT(--(SUBSTITUTE(SUBSTITUTE(SUBSTITUTE(SUBSTITUTE(SUBSTITUTE(SUBSTITUTE(SUBSTITUTE(UPPER($S$23:$U$40&amp;""),"⌢",""),"⌣",""),"⌵",""),"－",""),"-","")," ",""),"　","")="DP"&amp;UPPER($E18&amp;"")))*2+SUMPRODUCT(--(SUBSTITUTE(SUBSTITUTE(SUBSTITUTE(SUBSTITUTE(SUBSTITUTE(SUBSTITUTE(SUBSTITUTE(UPPER($S$23:$U$40&amp;""),"⌢",""),"⌣",""),"⌵",""),"－",""),"-","")," ",""),"　","")=UPPER($E18&amp;"")&amp;"TP"))*3+SUMPRODUCT(--(SUBSTITUTE(SUBSTITUTE(SUBSTITUTE(SUBSTITUTE(SUBSTITUTE(SUBSTITUTE(SUBSTITUTE(UPPER($S$23:$U$40&amp;""),"⌢",""),"⌣",""),"⌵",""),"－",""),"-","")," ",""),"　","")="TP"&amp;UPPER($E18&amp;"")))*3+SUMPRODUCT(--(SUBSTITUTE(SUBSTITUTE(SUBSTITUTE(SUBSTITUTE(SUBSTITUTE(SUBSTITUTE(SUBSTITUTE(UPPER($W$23:$Y$40&amp;""),"⌢",""),"⌣",""),"⌵",""),"－",""),"-","")," ",""),"　","")=UPPER($E18&amp;"")))+SUMPRODUCT(--(SUBSTITUTE(SUBSTITUTE(SUBSTITUTE(SUBSTITUTE(SUBSTITUTE(SUBSTITUTE(SUBSTITUTE(UPPER($W$23:$Y$40&amp;""),"⌢",""),"⌣",""),"⌵",""),"－",""),"-","")," ",""),"　","")=UPPER($E18&amp;"")&amp;"DP"))*2+SUMPRODUCT(--(SUBSTITUTE(SUBSTITUTE(SUBSTITUTE(SUBSTITUTE(SUBSTITUTE(SUBSTITUTE(SUBSTITUTE(UPPER($W$23:$Y$40&amp;""),"⌢",""),"⌣",""),"⌵",""),"－",""),"-","")," ",""),"　","")="DP"&amp;UPPER($E18&amp;"")))*2+SUMPRODUCT(--(SUBSTITUTE(SUBSTITUTE(SUBSTITUTE(SUBSTITUTE(SUBSTITUTE(SUBSTITUTE(SUBSTITUTE(UPPER($W$23:$Y$40&amp;""),"⌢",""),"⌣",""),"⌵",""),"－",""),"-","")," ",""),"　","")=UPPER($E18&amp;"")&amp;"TP"))*3+SUMPRODUCT(--(SUBSTITUTE(SUBSTITUTE(SUBSTITUTE(SUBSTITUTE(SUBSTITUTE(SUBSTITUTE(SUBSTITUTE(UPPER($W$23:$Y$40&amp;""),"⌢",""),"⌣",""),"⌵",""),"－",""),"-","")," ",""),"　","")="TP"&amp;UPPER($E18&amp;"")))*3+SUMPRODUCT(--(SUBSTITUTE(SUBSTITUTE(SUBSTITUTE(SUBSTITUTE(SUBSTITUTE(SUBSTITUTE(SUBSTITUTE(UPPER($AA$23:$AC$40&amp;""),"⌢",""),"⌣",""),"⌵",""),"－",""),"-","")," ",""),"　","")=UPPER($E18&amp;"")))+SUMPRODUCT(--(SUBSTITUTE(SUBSTITUTE(SUBSTITUTE(SUBSTITUTE(SUBSTITUTE(SUBSTITUTE(SUBSTITUTE(UPPER($AA$23:$AC$40&amp;""),"⌢",""),"⌣",""),"⌵",""),"－",""),"-","")," ",""),"　","")=UPPER($E18&amp;"")&amp;"DP"))*2+SUMPRODUCT(--(SUBSTITUTE(SUBSTITUTE(SUBSTITUTE(SUBSTITUTE(SUBSTITUTE(SUBSTITUTE(SUBSTITUTE(UPPER($AA$23:$AC$40&amp;""),"⌢",""),"⌣",""),"⌵",""),"－",""),"-","")," ",""),"　","")="DP"&amp;UPPER($E18&amp;"")))*2+SUMPRODUCT(--(SUBSTITUTE(SUBSTITUTE(SUBSTITUTE(SUBSTITUTE(SUBSTITUTE(SUBSTITUTE(SUBSTITUTE(UPPER($AA$23:$AC$40&amp;""),"⌢",""),"⌣",""),"⌵",""),"－",""),"-","")," ",""),"　","")=UPPER($E18&amp;"")&amp;"TP"))*3+SUMPRODUCT(--(SUBSTITUTE(SUBSTITUTE(SUBSTITUTE(SUBSTITUTE(SUBSTITUTE(SUBSTITUTE(SUBSTITUTE(UPPER($AA$23:$AC$40&amp;""),"⌢",""),"⌣",""),"⌵",""),"－",""),"-","")," ",""),"　","")="TP"&amp;UPPER($E18&amp;"")))*3+SUMPRODUCT(--(SUBSTITUTE(SUBSTITUTE(SUBSTITUTE(SUBSTITUTE(SUBSTITUTE(SUBSTITUTE(SUBSTITUTE(UPPER($AE$23:$AG$40&amp;""),"⌢",""),"⌣",""),"⌵",""),"－",""),"-","")," ",""),"　","")=UPPER($E18&amp;"")))+SUMPRODUCT(--(SUBSTITUTE(SUBSTITUTE(SUBSTITUTE(SUBSTITUTE(SUBSTITUTE(SUBSTITUTE(SUBSTITUTE(UPPER($AE$23:$AG$40&amp;""),"⌢",""),"⌣",""),"⌵",""),"－",""),"-","")," ",""),"　","")=UPPER($E18&amp;"")&amp;"DP"))*2+SUMPRODUCT(--(SUBSTITUTE(SUBSTITUTE(SUBSTITUTE(SUBSTITUTE(SUBSTITUTE(SUBSTITUTE(SUBSTITUTE(UPPER($AE$23:$AG$40&amp;""),"⌢",""),"⌣",""),"⌵",""),"－",""),"-","")," ",""),"　","")="DP"&amp;UPPER($E18&amp;"")))*2+SUMPRODUCT(--(SUBSTITUTE(SUBSTITUTE(SUBSTITUTE(SUBSTITUTE(SUBSTITUTE(SUBSTITUTE(SUBSTITUTE(UPPER($AE$23:$AG$40&amp;""),"⌢",""),"⌣",""),"⌵",""),"－",""),"-","")," ",""),"　","")=UPPER($E18&amp;"")&amp;"TP"))*3+SUMPRODUCT(--(SUBSTITUTE(SUBSTITUTE(SUBSTITUTE(SUBSTITUTE(SUBSTITUTE(SUBSTITUTE(SUBSTITUTE(UPPER($AE$23:$AG$40&amp;""),"⌢",""),"⌣",""),"⌵",""),"－",""),"-","")," ",""),"　","")="TP"&amp;UPPER($E18&amp;"")))*3)</f>
        <v>0</v>
      </c>
      <c r="B18" s="52"/>
      <c r="C18" s="58"/>
      <c r="D18" s="274">
        <v>6</v>
      </c>
      <c r="E18" s="61" t="s">
        <v>200</v>
      </c>
      <c r="F18" s="49" t="s">
        <v>99</v>
      </c>
      <c r="G18" s="24"/>
      <c r="H18" s="2"/>
      <c r="I18" s="5"/>
      <c r="J18" s="8"/>
      <c r="K18" s="24" t="s">
        <v>204</v>
      </c>
      <c r="L18" s="2"/>
      <c r="M18" s="5"/>
      <c r="N18" s="8"/>
      <c r="O18" s="24"/>
      <c r="P18" s="2"/>
      <c r="Q18" s="5"/>
      <c r="R18" s="8"/>
      <c r="S18" s="24" t="inlineStr">
        <is>
          <t>26 ⌣</t>
        </is>
      </c>
      <c r="T18" s="2"/>
      <c r="U18" s="5"/>
      <c r="V18" s="8"/>
      <c r="W18" s="24" t="s">
        <v>204</v>
      </c>
      <c r="X18" s="2"/>
      <c r="Y18" s="5"/>
      <c r="Z18" s="8"/>
      <c r="AA18" s="24" t="s">
        <v>204</v>
      </c>
      <c r="AB18" s="2"/>
      <c r="AC18" s="5"/>
      <c r="AD18" s="8"/>
      <c r="AE18" s="2"/>
      <c r="AF18" s="2"/>
      <c r="AG18" s="5"/>
      <c r="AH18" s="8"/>
      <c r="AI18" s="44">
        <f t="shared" si="2"/>
        <v>4</v>
      </c>
      <c r="AJ18" s="44">
        <f>SUMPRODUCT(--(SUBSTITUTE(SUBSTITUTE(SUBSTITUTE(SUBSTITUTE(SUBSTITUTE(SUBSTITUTE(SUBSTITUTE(UPPER(G18:AG18&amp;""),"⌢",""),"⌣",""),"⌵",""),"－",""),"-","")," ",""),"　","")="R"))+SUMPRODUCT(--(SUBSTITUTE(SUBSTITUTE(SUBSTITUTE(SUBSTITUTE(SUBSTITUTE(SUBSTITUTE(SUBSTITUTE(UPPER(G18:AG18&amp;""),"⌢",""),"⌣",""),"⌵",""),"－",""),"-","")," ",""),"　","")="HR"))*2</f>
        <v>0</v>
      </c>
      <c r="AK18" s="44">
        <f t="shared" si="4"/>
        <v>3</v>
      </c>
      <c r="AL18" s="44">
        <f>$A18</f>
        <v>0</v>
      </c>
      <c r="AM18" s="286"/>
    </row>
    <row r="19" spans="1:54" ht="15" customHeight="1">
      <c r="A19" s="52">
        <f>IF($E19="",0,SUMPRODUCT(--(SUBSTITUTE(SUBSTITUTE(SUBSTITUTE(SUBSTITUTE(SUBSTITUTE(SUBSTITUTE(SUBSTITUTE(UPPER($G$23:$I$40&amp;""),"⌢",""),"⌣",""),"⌵",""),"－",""),"-","")," ",""),"　","")=UPPER($E19&amp;"")))+SUMPRODUCT(--(SUBSTITUTE(SUBSTITUTE(SUBSTITUTE(SUBSTITUTE(SUBSTITUTE(SUBSTITUTE(SUBSTITUTE(UPPER($G$23:$I$40&amp;""),"⌢",""),"⌣",""),"⌵",""),"－",""),"-","")," ",""),"　","")=UPPER($E19&amp;"")&amp;"DP"))*2+SUMPRODUCT(--(SUBSTITUTE(SUBSTITUTE(SUBSTITUTE(SUBSTITUTE(SUBSTITUTE(SUBSTITUTE(SUBSTITUTE(UPPER($G$23:$I$40&amp;""),"⌢",""),"⌣",""),"⌵",""),"－",""),"-","")," ",""),"　","")="DP"&amp;UPPER($E19&amp;"")))*2+SUMPRODUCT(--(SUBSTITUTE(SUBSTITUTE(SUBSTITUTE(SUBSTITUTE(SUBSTITUTE(SUBSTITUTE(SUBSTITUTE(UPPER($G$23:$I$40&amp;""),"⌢",""),"⌣",""),"⌵",""),"－",""),"-","")," ",""),"　","")=UPPER($E19&amp;"")&amp;"TP"))*3+SUMPRODUCT(--(SUBSTITUTE(SUBSTITUTE(SUBSTITUTE(SUBSTITUTE(SUBSTITUTE(SUBSTITUTE(SUBSTITUTE(UPPER($G$23:$I$40&amp;""),"⌢",""),"⌣",""),"⌵",""),"－",""),"-","")," ",""),"　","")="TP"&amp;UPPER($E19&amp;"")))*3+SUMPRODUCT(--(SUBSTITUTE(SUBSTITUTE(SUBSTITUTE(SUBSTITUTE(SUBSTITUTE(SUBSTITUTE(SUBSTITUTE(UPPER($K$23:$M$40&amp;""),"⌢",""),"⌣",""),"⌵",""),"－",""),"-","")," ",""),"　","")=UPPER($E19&amp;"")))+SUMPRODUCT(--(SUBSTITUTE(SUBSTITUTE(SUBSTITUTE(SUBSTITUTE(SUBSTITUTE(SUBSTITUTE(SUBSTITUTE(UPPER($K$23:$M$40&amp;""),"⌢",""),"⌣",""),"⌵",""),"－",""),"-","")," ",""),"　","")=UPPER($E19&amp;"")&amp;"DP"))*2+SUMPRODUCT(--(SUBSTITUTE(SUBSTITUTE(SUBSTITUTE(SUBSTITUTE(SUBSTITUTE(SUBSTITUTE(SUBSTITUTE(UPPER($K$23:$M$40&amp;""),"⌢",""),"⌣",""),"⌵",""),"－",""),"-","")," ",""),"　","")="DP"&amp;UPPER($E19&amp;"")))*2+SUMPRODUCT(--(SUBSTITUTE(SUBSTITUTE(SUBSTITUTE(SUBSTITUTE(SUBSTITUTE(SUBSTITUTE(SUBSTITUTE(UPPER($K$23:$M$40&amp;""),"⌢",""),"⌣",""),"⌵",""),"－",""),"-","")," ",""),"　","")=UPPER($E19&amp;"")&amp;"TP"))*3+SUMPRODUCT(--(SUBSTITUTE(SUBSTITUTE(SUBSTITUTE(SUBSTITUTE(SUBSTITUTE(SUBSTITUTE(SUBSTITUTE(UPPER($K$23:$M$40&amp;""),"⌢",""),"⌣",""),"⌵",""),"－",""),"-","")," ",""),"　","")="TP"&amp;UPPER($E19&amp;"")))*3+SUMPRODUCT(--(SUBSTITUTE(SUBSTITUTE(SUBSTITUTE(SUBSTITUTE(SUBSTITUTE(SUBSTITUTE(SUBSTITUTE(UPPER($O$23:$Q$40&amp;""),"⌢",""),"⌣",""),"⌵",""),"－",""),"-","")," ",""),"　","")=UPPER($E19&amp;"")))+SUMPRODUCT(--(SUBSTITUTE(SUBSTITUTE(SUBSTITUTE(SUBSTITUTE(SUBSTITUTE(SUBSTITUTE(SUBSTITUTE(UPPER($O$23:$Q$40&amp;""),"⌢",""),"⌣",""),"⌵",""),"－",""),"-","")," ",""),"　","")=UPPER($E19&amp;"")&amp;"DP"))*2+SUMPRODUCT(--(SUBSTITUTE(SUBSTITUTE(SUBSTITUTE(SUBSTITUTE(SUBSTITUTE(SUBSTITUTE(SUBSTITUTE(UPPER($O$23:$Q$40&amp;""),"⌢",""),"⌣",""),"⌵",""),"－",""),"-","")," ",""),"　","")="DP"&amp;UPPER($E19&amp;"")))*2+SUMPRODUCT(--(SUBSTITUTE(SUBSTITUTE(SUBSTITUTE(SUBSTITUTE(SUBSTITUTE(SUBSTITUTE(SUBSTITUTE(UPPER($O$23:$Q$40&amp;""),"⌢",""),"⌣",""),"⌵",""),"－",""),"-","")," ",""),"　","")=UPPER($E19&amp;"")&amp;"TP"))*3+SUMPRODUCT(--(SUBSTITUTE(SUBSTITUTE(SUBSTITUTE(SUBSTITUTE(SUBSTITUTE(SUBSTITUTE(SUBSTITUTE(UPPER($O$23:$Q$40&amp;""),"⌢",""),"⌣",""),"⌵",""),"－",""),"-","")," ",""),"　","")="TP"&amp;UPPER($E19&amp;"")))*3+SUMPRODUCT(--(SUBSTITUTE(SUBSTITUTE(SUBSTITUTE(SUBSTITUTE(SUBSTITUTE(SUBSTITUTE(SUBSTITUTE(UPPER($S$23:$U$40&amp;""),"⌢",""),"⌣",""),"⌵",""),"－",""),"-","")," ",""),"　","")=UPPER($E19&amp;"")))+SUMPRODUCT(--(SUBSTITUTE(SUBSTITUTE(SUBSTITUTE(SUBSTITUTE(SUBSTITUTE(SUBSTITUTE(SUBSTITUTE(UPPER($S$23:$U$40&amp;""),"⌢",""),"⌣",""),"⌵",""),"－",""),"-","")," ",""),"　","")=UPPER($E19&amp;"")&amp;"DP"))*2+SUMPRODUCT(--(SUBSTITUTE(SUBSTITUTE(SUBSTITUTE(SUBSTITUTE(SUBSTITUTE(SUBSTITUTE(SUBSTITUTE(UPPER($S$23:$U$40&amp;""),"⌢",""),"⌣",""),"⌵",""),"－",""),"-","")," ",""),"　","")="DP"&amp;UPPER($E19&amp;"")))*2+SUMPRODUCT(--(SUBSTITUTE(SUBSTITUTE(SUBSTITUTE(SUBSTITUTE(SUBSTITUTE(SUBSTITUTE(SUBSTITUTE(UPPER($S$23:$U$40&amp;""),"⌢",""),"⌣",""),"⌵",""),"－",""),"-","")," ",""),"　","")=UPPER($E19&amp;"")&amp;"TP"))*3+SUMPRODUCT(--(SUBSTITUTE(SUBSTITUTE(SUBSTITUTE(SUBSTITUTE(SUBSTITUTE(SUBSTITUTE(SUBSTITUTE(UPPER($S$23:$U$40&amp;""),"⌢",""),"⌣",""),"⌵",""),"－",""),"-","")," ",""),"　","")="TP"&amp;UPPER($E19&amp;"")))*3+SUMPRODUCT(--(SUBSTITUTE(SUBSTITUTE(SUBSTITUTE(SUBSTITUTE(SUBSTITUTE(SUBSTITUTE(SUBSTITUTE(UPPER($W$23:$Y$40&amp;""),"⌢",""),"⌣",""),"⌵",""),"－",""),"-","")," ",""),"　","")=UPPER($E19&amp;"")))+SUMPRODUCT(--(SUBSTITUTE(SUBSTITUTE(SUBSTITUTE(SUBSTITUTE(SUBSTITUTE(SUBSTITUTE(SUBSTITUTE(UPPER($W$23:$Y$40&amp;""),"⌢",""),"⌣",""),"⌵",""),"－",""),"-","")," ",""),"　","")=UPPER($E19&amp;"")&amp;"DP"))*2+SUMPRODUCT(--(SUBSTITUTE(SUBSTITUTE(SUBSTITUTE(SUBSTITUTE(SUBSTITUTE(SUBSTITUTE(SUBSTITUTE(UPPER($W$23:$Y$40&amp;""),"⌢",""),"⌣",""),"⌵",""),"－",""),"-","")," ",""),"　","")="DP"&amp;UPPER($E19&amp;"")))*2+SUMPRODUCT(--(SUBSTITUTE(SUBSTITUTE(SUBSTITUTE(SUBSTITUTE(SUBSTITUTE(SUBSTITUTE(SUBSTITUTE(UPPER($W$23:$Y$40&amp;""),"⌢",""),"⌣",""),"⌵",""),"－",""),"-","")," ",""),"　","")=UPPER($E19&amp;"")&amp;"TP"))*3+SUMPRODUCT(--(SUBSTITUTE(SUBSTITUTE(SUBSTITUTE(SUBSTITUTE(SUBSTITUTE(SUBSTITUTE(SUBSTITUTE(UPPER($W$23:$Y$40&amp;""),"⌢",""),"⌣",""),"⌵",""),"－",""),"-","")," ",""),"　","")="TP"&amp;UPPER($E19&amp;"")))*3+SUMPRODUCT(--(SUBSTITUTE(SUBSTITUTE(SUBSTITUTE(SUBSTITUTE(SUBSTITUTE(SUBSTITUTE(SUBSTITUTE(UPPER($AA$23:$AC$40&amp;""),"⌢",""),"⌣",""),"⌵",""),"－",""),"-","")," ",""),"　","")=UPPER($E19&amp;"")))+SUMPRODUCT(--(SUBSTITUTE(SUBSTITUTE(SUBSTITUTE(SUBSTITUTE(SUBSTITUTE(SUBSTITUTE(SUBSTITUTE(UPPER($AA$23:$AC$40&amp;""),"⌢",""),"⌣",""),"⌵",""),"－",""),"-","")," ",""),"　","")=UPPER($E19&amp;"")&amp;"DP"))*2+SUMPRODUCT(--(SUBSTITUTE(SUBSTITUTE(SUBSTITUTE(SUBSTITUTE(SUBSTITUTE(SUBSTITUTE(SUBSTITUTE(UPPER($AA$23:$AC$40&amp;""),"⌢",""),"⌣",""),"⌵",""),"－",""),"-","")," ",""),"　","")="DP"&amp;UPPER($E19&amp;"")))*2+SUMPRODUCT(--(SUBSTITUTE(SUBSTITUTE(SUBSTITUTE(SUBSTITUTE(SUBSTITUTE(SUBSTITUTE(SUBSTITUTE(UPPER($AA$23:$AC$40&amp;""),"⌢",""),"⌣",""),"⌵",""),"－",""),"-","")," ",""),"　","")=UPPER($E19&amp;"")&amp;"TP"))*3+SUMPRODUCT(--(SUBSTITUTE(SUBSTITUTE(SUBSTITUTE(SUBSTITUTE(SUBSTITUTE(SUBSTITUTE(SUBSTITUTE(UPPER($AA$23:$AC$40&amp;""),"⌢",""),"⌣",""),"⌵",""),"－",""),"-","")," ",""),"　","")="TP"&amp;UPPER($E19&amp;"")))*3+SUMPRODUCT(--(SUBSTITUTE(SUBSTITUTE(SUBSTITUTE(SUBSTITUTE(SUBSTITUTE(SUBSTITUTE(SUBSTITUTE(UPPER($AE$23:$AG$40&amp;""),"⌢",""),"⌣",""),"⌵",""),"－",""),"-","")," ",""),"　","")=UPPER($E19&amp;"")))+SUMPRODUCT(--(SUBSTITUTE(SUBSTITUTE(SUBSTITUTE(SUBSTITUTE(SUBSTITUTE(SUBSTITUTE(SUBSTITUTE(UPPER($AE$23:$AG$40&amp;""),"⌢",""),"⌣",""),"⌵",""),"－",""),"-","")," ",""),"　","")=UPPER($E19&amp;"")&amp;"DP"))*2+SUMPRODUCT(--(SUBSTITUTE(SUBSTITUTE(SUBSTITUTE(SUBSTITUTE(SUBSTITUTE(SUBSTITUTE(SUBSTITUTE(UPPER($AE$23:$AG$40&amp;""),"⌢",""),"⌣",""),"⌵",""),"－",""),"-","")," ",""),"　","")="DP"&amp;UPPER($E19&amp;"")))*2+SUMPRODUCT(--(SUBSTITUTE(SUBSTITUTE(SUBSTITUTE(SUBSTITUTE(SUBSTITUTE(SUBSTITUTE(SUBSTITUTE(UPPER($AE$23:$AG$40&amp;""),"⌢",""),"⌣",""),"⌵",""),"－",""),"-","")," ",""),"　","")=UPPER($E19&amp;"")&amp;"TP"))*3+SUMPRODUCT(--(SUBSTITUTE(SUBSTITUTE(SUBSTITUTE(SUBSTITUTE(SUBSTITUTE(SUBSTITUTE(SUBSTITUTE(UPPER($AE$23:$AG$40&amp;""),"⌢",""),"⌣",""),"⌵",""),"－",""),"-","")," ",""),"　","")="TP"&amp;UPPER($E19&amp;"")))*3)</f>
        <v>0</v>
      </c>
      <c r="B19" s="52"/>
      <c r="C19" s="58"/>
      <c r="D19" s="288"/>
      <c r="E19" s="61"/>
      <c r="F19" s="49"/>
      <c r="G19" s="22"/>
      <c r="H19" s="3"/>
      <c r="I19" s="6"/>
      <c r="J19" s="8"/>
      <c r="K19" s="22"/>
      <c r="L19" s="3"/>
      <c r="M19" s="6"/>
      <c r="N19" s="8"/>
      <c r="O19" s="22"/>
      <c r="P19" s="3"/>
      <c r="Q19" s="6"/>
      <c r="R19" s="8"/>
      <c r="S19" s="22"/>
      <c r="T19" s="3"/>
      <c r="U19" s="6"/>
      <c r="V19" s="8"/>
      <c r="W19" s="22"/>
      <c r="X19" s="3"/>
      <c r="Y19" s="6"/>
      <c r="Z19" s="8"/>
      <c r="AA19" s="22"/>
      <c r="AB19" s="3"/>
      <c r="AC19" s="6"/>
      <c r="AD19" s="8"/>
      <c r="AE19" s="3"/>
      <c r="AF19" s="3"/>
      <c r="AG19" s="6"/>
      <c r="AH19" s="8"/>
      <c r="AI19" s="44">
        <f t="shared" si="2"/>
        <v>0</v>
      </c>
      <c r="AJ19" s="44">
        <f>SUMPRODUCT(--(SUBSTITUTE(SUBSTITUTE(SUBSTITUTE(SUBSTITUTE(SUBSTITUTE(SUBSTITUTE(SUBSTITUTE(UPPER(G19:AG19&amp;""),"⌢",""),"⌣",""),"⌵",""),"－",""),"-","")," ",""),"　","")="R"))+SUMPRODUCT(--(SUBSTITUTE(SUBSTITUTE(SUBSTITUTE(SUBSTITUTE(SUBSTITUTE(SUBSTITUTE(SUBSTITUTE(UPPER(G19:AG19&amp;""),"⌢",""),"⌣",""),"⌵",""),"－",""),"-","")," ",""),"　","")="HR"))*2</f>
        <v>0</v>
      </c>
      <c r="AK19" s="44">
        <f t="shared" si="4"/>
        <v>0</v>
      </c>
      <c r="AL19" s="44">
        <f>$A19</f>
        <v>0</v>
      </c>
      <c r="AM19" s="286"/>
    </row>
    <row r="20" spans="1:54" ht="15" customHeight="1" thickBot="1">
      <c r="A20" s="57">
        <f>IF($E20="",0,SUMPRODUCT(--(SUBSTITUTE(SUBSTITUTE(SUBSTITUTE(SUBSTITUTE(SUBSTITUTE(SUBSTITUTE(SUBSTITUTE(UPPER($G$23:$I$40&amp;""),"⌢",""),"⌣",""),"⌵",""),"－",""),"-","")," ",""),"　","")=UPPER($E20&amp;"")))+SUMPRODUCT(--(SUBSTITUTE(SUBSTITUTE(SUBSTITUTE(SUBSTITUTE(SUBSTITUTE(SUBSTITUTE(SUBSTITUTE(UPPER($G$23:$I$40&amp;""),"⌢",""),"⌣",""),"⌵",""),"－",""),"-","")," ",""),"　","")=UPPER($E20&amp;"")&amp;"DP"))*2+SUMPRODUCT(--(SUBSTITUTE(SUBSTITUTE(SUBSTITUTE(SUBSTITUTE(SUBSTITUTE(SUBSTITUTE(SUBSTITUTE(UPPER($G$23:$I$40&amp;""),"⌢",""),"⌣",""),"⌵",""),"－",""),"-","")," ",""),"　","")="DP"&amp;UPPER($E20&amp;"")))*2+SUMPRODUCT(--(SUBSTITUTE(SUBSTITUTE(SUBSTITUTE(SUBSTITUTE(SUBSTITUTE(SUBSTITUTE(SUBSTITUTE(UPPER($G$23:$I$40&amp;""),"⌢",""),"⌣",""),"⌵",""),"－",""),"-","")," ",""),"　","")=UPPER($E20&amp;"")&amp;"TP"))*3+SUMPRODUCT(--(SUBSTITUTE(SUBSTITUTE(SUBSTITUTE(SUBSTITUTE(SUBSTITUTE(SUBSTITUTE(SUBSTITUTE(UPPER($G$23:$I$40&amp;""),"⌢",""),"⌣",""),"⌵",""),"－",""),"-","")," ",""),"　","")="TP"&amp;UPPER($E20&amp;"")))*3+SUMPRODUCT(--(SUBSTITUTE(SUBSTITUTE(SUBSTITUTE(SUBSTITUTE(SUBSTITUTE(SUBSTITUTE(SUBSTITUTE(UPPER($K$23:$M$40&amp;""),"⌢",""),"⌣",""),"⌵",""),"－",""),"-","")," ",""),"　","")=UPPER($E20&amp;"")))+SUMPRODUCT(--(SUBSTITUTE(SUBSTITUTE(SUBSTITUTE(SUBSTITUTE(SUBSTITUTE(SUBSTITUTE(SUBSTITUTE(UPPER($K$23:$M$40&amp;""),"⌢",""),"⌣",""),"⌵",""),"－",""),"-","")," ",""),"　","")=UPPER($E20&amp;"")&amp;"DP"))*2+SUMPRODUCT(--(SUBSTITUTE(SUBSTITUTE(SUBSTITUTE(SUBSTITUTE(SUBSTITUTE(SUBSTITUTE(SUBSTITUTE(UPPER($K$23:$M$40&amp;""),"⌢",""),"⌣",""),"⌵",""),"－",""),"-","")," ",""),"　","")="DP"&amp;UPPER($E20&amp;"")))*2+SUMPRODUCT(--(SUBSTITUTE(SUBSTITUTE(SUBSTITUTE(SUBSTITUTE(SUBSTITUTE(SUBSTITUTE(SUBSTITUTE(UPPER($K$23:$M$40&amp;""),"⌢",""),"⌣",""),"⌵",""),"－",""),"-","")," ",""),"　","")=UPPER($E20&amp;"")&amp;"TP"))*3+SUMPRODUCT(--(SUBSTITUTE(SUBSTITUTE(SUBSTITUTE(SUBSTITUTE(SUBSTITUTE(SUBSTITUTE(SUBSTITUTE(UPPER($K$23:$M$40&amp;""),"⌢",""),"⌣",""),"⌵",""),"－",""),"-","")," ",""),"　","")="TP"&amp;UPPER($E20&amp;"")))*3+SUMPRODUCT(--(SUBSTITUTE(SUBSTITUTE(SUBSTITUTE(SUBSTITUTE(SUBSTITUTE(SUBSTITUTE(SUBSTITUTE(UPPER($O$23:$Q$40&amp;""),"⌢",""),"⌣",""),"⌵",""),"－",""),"-","")," ",""),"　","")=UPPER($E20&amp;"")))+SUMPRODUCT(--(SUBSTITUTE(SUBSTITUTE(SUBSTITUTE(SUBSTITUTE(SUBSTITUTE(SUBSTITUTE(SUBSTITUTE(UPPER($O$23:$Q$40&amp;""),"⌢",""),"⌣",""),"⌵",""),"－",""),"-","")," ",""),"　","")=UPPER($E20&amp;"")&amp;"DP"))*2+SUMPRODUCT(--(SUBSTITUTE(SUBSTITUTE(SUBSTITUTE(SUBSTITUTE(SUBSTITUTE(SUBSTITUTE(SUBSTITUTE(UPPER($O$23:$Q$40&amp;""),"⌢",""),"⌣",""),"⌵",""),"－",""),"-","")," ",""),"　","")="DP"&amp;UPPER($E20&amp;"")))*2+SUMPRODUCT(--(SUBSTITUTE(SUBSTITUTE(SUBSTITUTE(SUBSTITUTE(SUBSTITUTE(SUBSTITUTE(SUBSTITUTE(UPPER($O$23:$Q$40&amp;""),"⌢",""),"⌣",""),"⌵",""),"－",""),"-","")," ",""),"　","")=UPPER($E20&amp;"")&amp;"TP"))*3+SUMPRODUCT(--(SUBSTITUTE(SUBSTITUTE(SUBSTITUTE(SUBSTITUTE(SUBSTITUTE(SUBSTITUTE(SUBSTITUTE(UPPER($O$23:$Q$40&amp;""),"⌢",""),"⌣",""),"⌵",""),"－",""),"-","")," ",""),"　","")="TP"&amp;UPPER($E20&amp;"")))*3+SUMPRODUCT(--(SUBSTITUTE(SUBSTITUTE(SUBSTITUTE(SUBSTITUTE(SUBSTITUTE(SUBSTITUTE(SUBSTITUTE(UPPER($S$23:$U$40&amp;""),"⌢",""),"⌣",""),"⌵",""),"－",""),"-","")," ",""),"　","")=UPPER($E20&amp;"")))+SUMPRODUCT(--(SUBSTITUTE(SUBSTITUTE(SUBSTITUTE(SUBSTITUTE(SUBSTITUTE(SUBSTITUTE(SUBSTITUTE(UPPER($S$23:$U$40&amp;""),"⌢",""),"⌣",""),"⌵",""),"－",""),"-","")," ",""),"　","")=UPPER($E20&amp;"")&amp;"DP"))*2+SUMPRODUCT(--(SUBSTITUTE(SUBSTITUTE(SUBSTITUTE(SUBSTITUTE(SUBSTITUTE(SUBSTITUTE(SUBSTITUTE(UPPER($S$23:$U$40&amp;""),"⌢",""),"⌣",""),"⌵",""),"－",""),"-","")," ",""),"　","")="DP"&amp;UPPER($E20&amp;"")))*2+SUMPRODUCT(--(SUBSTITUTE(SUBSTITUTE(SUBSTITUTE(SUBSTITUTE(SUBSTITUTE(SUBSTITUTE(SUBSTITUTE(UPPER($S$23:$U$40&amp;""),"⌢",""),"⌣",""),"⌵",""),"－",""),"-","")," ",""),"　","")=UPPER($E20&amp;"")&amp;"TP"))*3+SUMPRODUCT(--(SUBSTITUTE(SUBSTITUTE(SUBSTITUTE(SUBSTITUTE(SUBSTITUTE(SUBSTITUTE(SUBSTITUTE(UPPER($S$23:$U$40&amp;""),"⌢",""),"⌣",""),"⌵",""),"－",""),"-","")," ",""),"　","")="TP"&amp;UPPER($E20&amp;"")))*3+SUMPRODUCT(--(SUBSTITUTE(SUBSTITUTE(SUBSTITUTE(SUBSTITUTE(SUBSTITUTE(SUBSTITUTE(SUBSTITUTE(UPPER($W$23:$Y$40&amp;""),"⌢",""),"⌣",""),"⌵",""),"－",""),"-","")," ",""),"　","")=UPPER($E20&amp;"")))+SUMPRODUCT(--(SUBSTITUTE(SUBSTITUTE(SUBSTITUTE(SUBSTITUTE(SUBSTITUTE(SUBSTITUTE(SUBSTITUTE(UPPER($W$23:$Y$40&amp;""),"⌢",""),"⌣",""),"⌵",""),"－",""),"-","")," ",""),"　","")=UPPER($E20&amp;"")&amp;"DP"))*2+SUMPRODUCT(--(SUBSTITUTE(SUBSTITUTE(SUBSTITUTE(SUBSTITUTE(SUBSTITUTE(SUBSTITUTE(SUBSTITUTE(UPPER($W$23:$Y$40&amp;""),"⌢",""),"⌣",""),"⌵",""),"－",""),"-","")," ",""),"　","")="DP"&amp;UPPER($E20&amp;"")))*2+SUMPRODUCT(--(SUBSTITUTE(SUBSTITUTE(SUBSTITUTE(SUBSTITUTE(SUBSTITUTE(SUBSTITUTE(SUBSTITUTE(UPPER($W$23:$Y$40&amp;""),"⌢",""),"⌣",""),"⌵",""),"－",""),"-","")," ",""),"　","")=UPPER($E20&amp;"")&amp;"TP"))*3+SUMPRODUCT(--(SUBSTITUTE(SUBSTITUTE(SUBSTITUTE(SUBSTITUTE(SUBSTITUTE(SUBSTITUTE(SUBSTITUTE(UPPER($W$23:$Y$40&amp;""),"⌢",""),"⌣",""),"⌵",""),"－",""),"-","")," ",""),"　","")="TP"&amp;UPPER($E20&amp;"")))*3+SUMPRODUCT(--(SUBSTITUTE(SUBSTITUTE(SUBSTITUTE(SUBSTITUTE(SUBSTITUTE(SUBSTITUTE(SUBSTITUTE(UPPER($AA$23:$AC$40&amp;""),"⌢",""),"⌣",""),"⌵",""),"－",""),"-","")," ",""),"　","")=UPPER($E20&amp;"")))+SUMPRODUCT(--(SUBSTITUTE(SUBSTITUTE(SUBSTITUTE(SUBSTITUTE(SUBSTITUTE(SUBSTITUTE(SUBSTITUTE(UPPER($AA$23:$AC$40&amp;""),"⌢",""),"⌣",""),"⌵",""),"－",""),"-","")," ",""),"　","")=UPPER($E20&amp;"")&amp;"DP"))*2+SUMPRODUCT(--(SUBSTITUTE(SUBSTITUTE(SUBSTITUTE(SUBSTITUTE(SUBSTITUTE(SUBSTITUTE(SUBSTITUTE(UPPER($AA$23:$AC$40&amp;""),"⌢",""),"⌣",""),"⌵",""),"－",""),"-","")," ",""),"　","")="DP"&amp;UPPER($E20&amp;"")))*2+SUMPRODUCT(--(SUBSTITUTE(SUBSTITUTE(SUBSTITUTE(SUBSTITUTE(SUBSTITUTE(SUBSTITUTE(SUBSTITUTE(UPPER($AA$23:$AC$40&amp;""),"⌢",""),"⌣",""),"⌵",""),"－",""),"-","")," ",""),"　","")=UPPER($E20&amp;"")&amp;"TP"))*3+SUMPRODUCT(--(SUBSTITUTE(SUBSTITUTE(SUBSTITUTE(SUBSTITUTE(SUBSTITUTE(SUBSTITUTE(SUBSTITUTE(UPPER($AA$23:$AC$40&amp;""),"⌢",""),"⌣",""),"⌵",""),"－",""),"-","")," ",""),"　","")="TP"&amp;UPPER($E20&amp;"")))*3+SUMPRODUCT(--(SUBSTITUTE(SUBSTITUTE(SUBSTITUTE(SUBSTITUTE(SUBSTITUTE(SUBSTITUTE(SUBSTITUTE(UPPER($AE$23:$AG$40&amp;""),"⌢",""),"⌣",""),"⌵",""),"－",""),"-","")," ",""),"　","")=UPPER($E20&amp;"")))+SUMPRODUCT(--(SUBSTITUTE(SUBSTITUTE(SUBSTITUTE(SUBSTITUTE(SUBSTITUTE(SUBSTITUTE(SUBSTITUTE(UPPER($AE$23:$AG$40&amp;""),"⌢",""),"⌣",""),"⌵",""),"－",""),"-","")," ",""),"　","")=UPPER($E20&amp;"")&amp;"DP"))*2+SUMPRODUCT(--(SUBSTITUTE(SUBSTITUTE(SUBSTITUTE(SUBSTITUTE(SUBSTITUTE(SUBSTITUTE(SUBSTITUTE(UPPER($AE$23:$AG$40&amp;""),"⌢",""),"⌣",""),"⌵",""),"－",""),"-","")," ",""),"　","")="DP"&amp;UPPER($E20&amp;"")))*2+SUMPRODUCT(--(SUBSTITUTE(SUBSTITUTE(SUBSTITUTE(SUBSTITUTE(SUBSTITUTE(SUBSTITUTE(SUBSTITUTE(UPPER($AE$23:$AG$40&amp;""),"⌢",""),"⌣",""),"⌵",""),"－",""),"-","")," ",""),"　","")=UPPER($E20&amp;"")&amp;"TP"))*3+SUMPRODUCT(--(SUBSTITUTE(SUBSTITUTE(SUBSTITUTE(SUBSTITUTE(SUBSTITUTE(SUBSTITUTE(SUBSTITUTE(UPPER($AE$23:$AG$40&amp;""),"⌢",""),"⌣",""),"⌵",""),"－",""),"-","")," ",""),"　","")="TP"&amp;UPPER($E20&amp;"")))*3)</f>
        <v>0</v>
      </c>
      <c r="B20" s="57"/>
      <c r="C20" s="58"/>
      <c r="D20" s="288"/>
      <c r="E20" s="61"/>
      <c r="F20" s="49"/>
      <c r="G20" s="38"/>
      <c r="H20" s="39"/>
      <c r="I20" s="40"/>
      <c r="J20" s="41"/>
      <c r="K20" s="38"/>
      <c r="L20" s="39"/>
      <c r="M20" s="40"/>
      <c r="N20" s="41"/>
      <c r="O20" s="38"/>
      <c r="P20" s="39"/>
      <c r="Q20" s="40"/>
      <c r="R20" s="41"/>
      <c r="S20" s="38"/>
      <c r="T20" s="39"/>
      <c r="U20" s="40"/>
      <c r="V20" s="41"/>
      <c r="W20" s="38"/>
      <c r="X20" s="39"/>
      <c r="Y20" s="40"/>
      <c r="Z20" s="41"/>
      <c r="AA20" s="38"/>
      <c r="AB20" s="39"/>
      <c r="AC20" s="40"/>
      <c r="AD20" s="41"/>
      <c r="AE20" s="39"/>
      <c r="AF20" s="39"/>
      <c r="AG20" s="40"/>
      <c r="AH20" s="41"/>
      <c r="AI20" s="44">
        <f t="shared" si="2"/>
        <v>0</v>
      </c>
      <c r="AJ20" s="44">
        <f>SUMPRODUCT(--(SUBSTITUTE(SUBSTITUTE(SUBSTITUTE(SUBSTITUTE(SUBSTITUTE(SUBSTITUTE(SUBSTITUTE(UPPER(G20:AG20&amp;""),"⌢",""),"⌣",""),"⌵",""),"－",""),"-","")," ",""),"　","")="R"))+SUMPRODUCT(--(SUBSTITUTE(SUBSTITUTE(SUBSTITUTE(SUBSTITUTE(SUBSTITUTE(SUBSTITUTE(SUBSTITUTE(UPPER(G20:AG20&amp;""),"⌢",""),"⌣",""),"⌵",""),"－",""),"-","")," ",""),"　","")="HR"))*2</f>
        <v>0</v>
      </c>
      <c r="AK20" s="44">
        <f t="shared" si="4"/>
        <v>0</v>
      </c>
      <c r="AL20" s="44">
        <f>$A20</f>
        <v>0</v>
      </c>
      <c r="AM20" s="286"/>
    </row>
    <row r="21" spans="1:54" ht="15" customHeight="1" thickBot="1">
      <c r="A21" s="51">
        <f>SUM(A3:A20)</f>
        <v>3</v>
      </c>
      <c r="B21" s="51"/>
      <c r="C21" s="51"/>
      <c r="D21" s="289" t="s">
        <v>12</v>
      </c>
      <c r="E21" s="290"/>
      <c r="F21" s="277"/>
      <c r="G21" s="291">
        <f>SUMPRODUCT(--(SUBSTITUTE(SUBSTITUTE(SUBSTITUTE(SUBSTITUTE(SUBSTITUTE(SUBSTITUTE(SUBSTITUTE(UPPER(G3:I20&amp;""),"⌢",""),"⌣",""),"⌵",""),"－",""),"-","")," ",""),"　","")="R"))+SUMPRODUCT(--(SUBSTITUTE(SUBSTITUTE(SUBSTITUTE(SUBSTITUTE(SUBSTITUTE(SUBSTITUTE(SUBSTITUTE(UPPER(G3:I20&amp;""),"⌢",""),"⌣",""),"⌵",""),"－",""),"-","")," ",""),"　","")="INT"))+SUMPRODUCT(--(SUBSTITUTE(SUBSTITUTE(SUBSTITUTE(SUBSTITUTE(SUBSTITUTE(SUBSTITUTE(SUBSTITUTE(UPPER(G3:I20&amp;""),"⌢",""),"⌣",""),"⌵",""),"－",""),"-","")," ",""),"　","")="OBS"))+SUMPRODUCT(--(SUBSTITUTE(SUBSTITUTE(SUBSTITUTE(SUBSTITUTE(SUBSTITUTE(SUBSTITUTE(SUBSTITUTE(UPPER(G3:I20&amp;""),"⌢",""),"⌣",""),"⌵",""),"－",""),"-","")," ",""),"　","")="HR"))*2</f>
        <v>0</v>
      </c>
      <c r="H21" s="292"/>
      <c r="I21" s="293"/>
      <c r="J21" s="46"/>
      <c r="K21" s="291">
        <f>SUMPRODUCT(--(SUBSTITUTE(SUBSTITUTE(SUBSTITUTE(SUBSTITUTE(SUBSTITUTE(SUBSTITUTE(SUBSTITUTE(UPPER(K3:M20&amp;""),"⌢",""),"⌣",""),"⌵",""),"－",""),"-","")," ",""),"　","")="R"))+SUMPRODUCT(--(SUBSTITUTE(SUBSTITUTE(SUBSTITUTE(SUBSTITUTE(SUBSTITUTE(SUBSTITUTE(SUBSTITUTE(UPPER(K3:M20&amp;""),"⌢",""),"⌣",""),"⌵",""),"－",""),"-","")," ",""),"　","")="INT"))+SUMPRODUCT(--(SUBSTITUTE(SUBSTITUTE(SUBSTITUTE(SUBSTITUTE(SUBSTITUTE(SUBSTITUTE(SUBSTITUTE(UPPER(K3:M20&amp;""),"⌢",""),"⌣",""),"⌵",""),"－",""),"-","")," ",""),"　","")="OBS"))+SUMPRODUCT(--(SUBSTITUTE(SUBSTITUTE(SUBSTITUTE(SUBSTITUTE(SUBSTITUTE(SUBSTITUTE(SUBSTITUTE(UPPER(K3:M20&amp;""),"⌢",""),"⌣",""),"⌵",""),"－",""),"-","")," ",""),"　","")="HR"))*2+G21</f>
        <v>0</v>
      </c>
      <c r="L21" s="292"/>
      <c r="M21" s="293"/>
      <c r="N21" s="46"/>
      <c r="O21" s="291">
        <f>SUMPRODUCT(--(SUBSTITUTE(SUBSTITUTE(SUBSTITUTE(SUBSTITUTE(SUBSTITUTE(SUBSTITUTE(SUBSTITUTE(UPPER(O3:Q20&amp;""),"⌢",""),"⌣",""),"⌵",""),"－",""),"-","")," ",""),"　","")="R"))+SUMPRODUCT(--(SUBSTITUTE(SUBSTITUTE(SUBSTITUTE(SUBSTITUTE(SUBSTITUTE(SUBSTITUTE(SUBSTITUTE(UPPER(O3:Q20&amp;""),"⌢",""),"⌣",""),"⌵",""),"－",""),"-","")," ",""),"　","")="INT"))+SUMPRODUCT(--(SUBSTITUTE(SUBSTITUTE(SUBSTITUTE(SUBSTITUTE(SUBSTITUTE(SUBSTITUTE(SUBSTITUTE(UPPER(O3:Q20&amp;""),"⌢",""),"⌣",""),"⌵",""),"－",""),"-","")," ",""),"　","")="OBS"))+SUMPRODUCT(--(SUBSTITUTE(SUBSTITUTE(SUBSTITUTE(SUBSTITUTE(SUBSTITUTE(SUBSTITUTE(SUBSTITUTE(UPPER(O3:Q20&amp;""),"⌢",""),"⌣",""),"⌵",""),"－",""),"-","")," ",""),"　","")="HR"))*2+K21</f>
        <v>2</v>
      </c>
      <c r="P21" s="292"/>
      <c r="Q21" s="293"/>
      <c r="R21" s="45"/>
      <c r="S21" s="291">
        <f>SUMPRODUCT(--(SUBSTITUTE(SUBSTITUTE(SUBSTITUTE(SUBSTITUTE(SUBSTITUTE(SUBSTITUTE(SUBSTITUTE(UPPER(S3:U20&amp;""),"⌢",""),"⌣",""),"⌵",""),"－",""),"-","")," ",""),"　","")="R"))+SUMPRODUCT(--(SUBSTITUTE(SUBSTITUTE(SUBSTITUTE(SUBSTITUTE(SUBSTITUTE(SUBSTITUTE(SUBSTITUTE(UPPER(S3:U20&amp;""),"⌢",""),"⌣",""),"⌵",""),"－",""),"-","")," ",""),"　","")="INT"))+SUMPRODUCT(--(SUBSTITUTE(SUBSTITUTE(SUBSTITUTE(SUBSTITUTE(SUBSTITUTE(SUBSTITUTE(SUBSTITUTE(UPPER(S3:U20&amp;""),"⌢",""),"⌣",""),"⌵",""),"－",""),"-","")," ",""),"　","")="OBS"))+SUMPRODUCT(--(SUBSTITUTE(SUBSTITUTE(SUBSTITUTE(SUBSTITUTE(SUBSTITUTE(SUBSTITUTE(SUBSTITUTE(UPPER(S3:U20&amp;""),"⌢",""),"⌣",""),"⌵",""),"－",""),"-","")," ",""),"　","")="HR"))*2+O21</f>
        <v>3</v>
      </c>
      <c r="T21" s="292"/>
      <c r="U21" s="293"/>
      <c r="V21" s="46"/>
      <c r="W21" s="291">
        <f>SUMPRODUCT(--(SUBSTITUTE(SUBSTITUTE(SUBSTITUTE(SUBSTITUTE(SUBSTITUTE(SUBSTITUTE(SUBSTITUTE(UPPER(W3:Y20&amp;""),"⌢",""),"⌣",""),"⌵",""),"－",""),"-","")," ",""),"　","")="R"))+SUMPRODUCT(--(SUBSTITUTE(SUBSTITUTE(SUBSTITUTE(SUBSTITUTE(SUBSTITUTE(SUBSTITUTE(SUBSTITUTE(UPPER(W3:Y20&amp;""),"⌢",""),"⌣",""),"⌵",""),"－",""),"-","")," ",""),"　","")="INT"))+SUMPRODUCT(--(SUBSTITUTE(SUBSTITUTE(SUBSTITUTE(SUBSTITUTE(SUBSTITUTE(SUBSTITUTE(SUBSTITUTE(UPPER(W3:Y20&amp;""),"⌢",""),"⌣",""),"⌵",""),"－",""),"-","")," ",""),"　","")="OBS"))+SUMPRODUCT(--(SUBSTITUTE(SUBSTITUTE(SUBSTITUTE(SUBSTITUTE(SUBSTITUTE(SUBSTITUTE(SUBSTITUTE(UPPER(W3:Y20&amp;""),"⌢",""),"⌣",""),"⌵",""),"－",""),"-","")," ",""),"　","")="HR"))*2+S21</f>
        <v>4</v>
      </c>
      <c r="X21" s="292"/>
      <c r="Y21" s="293"/>
      <c r="Z21" s="46"/>
      <c r="AA21" s="291">
        <f>SUMPRODUCT(--(SUBSTITUTE(SUBSTITUTE(SUBSTITUTE(SUBSTITUTE(SUBSTITUTE(SUBSTITUTE(SUBSTITUTE(UPPER(AA3:AC20&amp;""),"⌢",""),"⌣",""),"⌵",""),"－",""),"-","")," ",""),"　","")="R"))+SUMPRODUCT(--(SUBSTITUTE(SUBSTITUTE(SUBSTITUTE(SUBSTITUTE(SUBSTITUTE(SUBSTITUTE(SUBSTITUTE(UPPER(AA3:AC20&amp;""),"⌢",""),"⌣",""),"⌵",""),"－",""),"-","")," ",""),"　","")="INT"))+SUMPRODUCT(--(SUBSTITUTE(SUBSTITUTE(SUBSTITUTE(SUBSTITUTE(SUBSTITUTE(SUBSTITUTE(SUBSTITUTE(UPPER(AA3:AC20&amp;""),"⌢",""),"⌣",""),"⌵",""),"－",""),"-","")," ",""),"　","")="OBS"))+SUMPRODUCT(--(SUBSTITUTE(SUBSTITUTE(SUBSTITUTE(SUBSTITUTE(SUBSTITUTE(SUBSTITUTE(SUBSTITUTE(UPPER(AA3:AC20&amp;""),"⌢",""),"⌣",""),"⌵",""),"－",""),"-","")," ",""),"　","")="HR"))*2+W21</f>
        <v>6</v>
      </c>
      <c r="AB21" s="292"/>
      <c r="AC21" s="293"/>
      <c r="AD21" s="46"/>
      <c r="AE21" s="291">
        <f>SUMPRODUCT(--(SUBSTITUTE(SUBSTITUTE(SUBSTITUTE(SUBSTITUTE(SUBSTITUTE(SUBSTITUTE(SUBSTITUTE(UPPER(AE3:AG20&amp;""),"⌢",""),"⌣",""),"⌵",""),"－",""),"-","")," ",""),"　","")="R"))+SUMPRODUCT(--(SUBSTITUTE(SUBSTITUTE(SUBSTITUTE(SUBSTITUTE(SUBSTITUTE(SUBSTITUTE(SUBSTITUTE(UPPER(AE3:AG20&amp;""),"⌢",""),"⌣",""),"⌵",""),"－",""),"-","")," ",""),"　","")="INT"))+SUMPRODUCT(--(SUBSTITUTE(SUBSTITUTE(SUBSTITUTE(SUBSTITUTE(SUBSTITUTE(SUBSTITUTE(SUBSTITUTE(UPPER(AE3:AG20&amp;""),"⌢",""),"⌣",""),"⌵",""),"－",""),"-","")," ",""),"　","")="OBS"))+SUMPRODUCT(--(SUBSTITUTE(SUBSTITUTE(SUBSTITUTE(SUBSTITUTE(SUBSTITUTE(SUBSTITUTE(SUBSTITUTE(UPPER(AE3:AG20&amp;""),"⌢",""),"⌣",""),"⌵",""),"－",""),"-","")," ",""),"　","")="HR"))*2+AA21</f>
        <v>6</v>
      </c>
      <c r="AF21" s="292"/>
      <c r="AG21" s="293"/>
      <c r="AH21" s="42"/>
      <c r="AI21" s="31">
        <f>SUM(AI3:AI20)</f>
        <v>24</v>
      </c>
      <c r="AJ21" s="32">
        <f>SUM(AJ3:AJ20)</f>
        <v>6</v>
      </c>
      <c r="AK21" s="33">
        <f>SUM(AK3:AK20)</f>
        <v>13</v>
      </c>
      <c r="AL21" s="54">
        <f>SUM(AL3:AL20)</f>
        <v>3</v>
      </c>
      <c r="AM21" s="287"/>
    </row>
    <row r="22" spans="1:54" ht="15" customHeight="1" thickBot="1">
      <c r="A22" s="51" t="s">
        <v>16</v>
      </c>
      <c r="B22" s="51" t="s">
        <v>25</v>
      </c>
      <c r="C22" s="51" t="s">
        <v>23</v>
      </c>
      <c r="D22" s="13" t="s">
        <v>5</v>
      </c>
      <c r="E22" s="13" t="s">
        <v>17</v>
      </c>
      <c r="F22" s="43" t="s">
        <v>4</v>
      </c>
      <c r="G22" s="271">
        <v>1</v>
      </c>
      <c r="H22" s="272"/>
      <c r="I22" s="272"/>
      <c r="J22" s="14" t="inlineStr">
        <is>
          <t>投</t>
        </is>
      </c>
      <c r="K22" s="272">
        <v>2</v>
      </c>
      <c r="L22" s="272"/>
      <c r="M22" s="272"/>
      <c r="N22" s="14" t="inlineStr">
        <is>
          <t>投</t>
        </is>
      </c>
      <c r="O22" s="271">
        <v>3</v>
      </c>
      <c r="P22" s="272"/>
      <c r="Q22" s="272"/>
      <c r="R22" s="179" t="inlineStr">
        <is>
          <t>投</t>
        </is>
      </c>
      <c r="S22" s="271">
        <v>4</v>
      </c>
      <c r="T22" s="272"/>
      <c r="U22" s="272"/>
      <c r="V22" s="14" t="inlineStr">
        <is>
          <t>投</t>
        </is>
      </c>
      <c r="W22" s="271">
        <v>5</v>
      </c>
      <c r="X22" s="272"/>
      <c r="Y22" s="272"/>
      <c r="Z22" s="18" t="inlineStr">
        <is>
          <t>投</t>
        </is>
      </c>
      <c r="AA22" s="271">
        <v>6</v>
      </c>
      <c r="AB22" s="272"/>
      <c r="AC22" s="273"/>
      <c r="AD22" s="18" t="inlineStr">
        <is>
          <t>投</t>
        </is>
      </c>
      <c r="AE22" s="271">
        <v>7</v>
      </c>
      <c r="AF22" s="272"/>
      <c r="AG22" s="273"/>
      <c r="AH22" s="14" t="inlineStr">
        <is>
          <t>投</t>
        </is>
      </c>
      <c r="AI22" s="36" t="s">
        <v>24</v>
      </c>
      <c r="AJ22" s="34" t="s">
        <v>10</v>
      </c>
      <c r="AK22" s="35" t="s">
        <v>6</v>
      </c>
      <c r="AL22" s="53" t="s">
        <v>68</v>
      </c>
      <c r="AM22" s="55" t="s">
        <v>21</v>
      </c>
      <c r="AW22" s="197"/>
      <c r="AX22" s="1"/>
      <c r="AY22" s="29"/>
      <c r="AZ22" s="29"/>
      <c r="BA22" s="29"/>
      <c r="BB22" s="29"/>
    </row>
    <row r="23" spans="1:54" ht="15" customHeight="1">
      <c r="A23" s="58">
        <f>IF($E23="",0,SUMPRODUCT(--(SUBSTITUTE(SUBSTITUTE(SUBSTITUTE(SUBSTITUTE(SUBSTITUTE(SUBSTITUTE(SUBSTITUTE(UPPER($G$3:$I$20&amp;""),"⌢",""),"⌣",""),"⌵",""),"－",""),"-","")," ",""),"　","")=UPPER($E23&amp;"")))+SUMPRODUCT(--(SUBSTITUTE(SUBSTITUTE(SUBSTITUTE(SUBSTITUTE(SUBSTITUTE(SUBSTITUTE(SUBSTITUTE(UPPER($G$3:$I$20&amp;""),"⌢",""),"⌣",""),"⌵",""),"－",""),"-","")," ",""),"　","")=UPPER($E23&amp;"")&amp;"DP"))*2+SUMPRODUCT(--(SUBSTITUTE(SUBSTITUTE(SUBSTITUTE(SUBSTITUTE(SUBSTITUTE(SUBSTITUTE(SUBSTITUTE(UPPER($G$3:$I$20&amp;""),"⌢",""),"⌣",""),"⌵",""),"－",""),"-","")," ",""),"　","")="DP"&amp;UPPER($E23&amp;"")))*2+SUMPRODUCT(--(SUBSTITUTE(SUBSTITUTE(SUBSTITUTE(SUBSTITUTE(SUBSTITUTE(SUBSTITUTE(SUBSTITUTE(UPPER($G$3:$I$20&amp;""),"⌢",""),"⌣",""),"⌵",""),"－",""),"-","")," ",""),"　","")=UPPER($E23&amp;"")&amp;"TP"))*3+SUMPRODUCT(--(SUBSTITUTE(SUBSTITUTE(SUBSTITUTE(SUBSTITUTE(SUBSTITUTE(SUBSTITUTE(SUBSTITUTE(UPPER($G$3:$I$20&amp;""),"⌢",""),"⌣",""),"⌵",""),"－",""),"-","")," ",""),"　","")="TP"&amp;UPPER($E23&amp;"")))*3+SUMPRODUCT(--(SUBSTITUTE(SUBSTITUTE(SUBSTITUTE(SUBSTITUTE(SUBSTITUTE(SUBSTITUTE(SUBSTITUTE(UPPER($K$3:$M$20&amp;""),"⌢",""),"⌣",""),"⌵",""),"－",""),"-","")," ",""),"　","")=UPPER($E23&amp;"")))+SUMPRODUCT(--(SUBSTITUTE(SUBSTITUTE(SUBSTITUTE(SUBSTITUTE(SUBSTITUTE(SUBSTITUTE(SUBSTITUTE(UPPER($K$3:$M$20&amp;""),"⌢",""),"⌣",""),"⌵",""),"－",""),"-","")," ",""),"　","")=UPPER($E23&amp;"")&amp;"DP"))*2+SUMPRODUCT(--(SUBSTITUTE(SUBSTITUTE(SUBSTITUTE(SUBSTITUTE(SUBSTITUTE(SUBSTITUTE(SUBSTITUTE(UPPER($K$3:$M$20&amp;""),"⌢",""),"⌣",""),"⌵",""),"－",""),"-","")," ",""),"　","")="DP"&amp;UPPER($E23&amp;"")))*2+SUMPRODUCT(--(SUBSTITUTE(SUBSTITUTE(SUBSTITUTE(SUBSTITUTE(SUBSTITUTE(SUBSTITUTE(SUBSTITUTE(UPPER($K$3:$M$20&amp;""),"⌢",""),"⌣",""),"⌵",""),"－",""),"-","")," ",""),"　","")=UPPER($E23&amp;"")&amp;"TP"))*3+SUMPRODUCT(--(SUBSTITUTE(SUBSTITUTE(SUBSTITUTE(SUBSTITUTE(SUBSTITUTE(SUBSTITUTE(SUBSTITUTE(UPPER($K$3:$M$20&amp;""),"⌢",""),"⌣",""),"⌵",""),"－",""),"-","")," ",""),"　","")="TP"&amp;UPPER($E23&amp;"")))*3+SUMPRODUCT(--(SUBSTITUTE(SUBSTITUTE(SUBSTITUTE(SUBSTITUTE(SUBSTITUTE(SUBSTITUTE(SUBSTITUTE(UPPER($O$3:$Q$20&amp;""),"⌢",""),"⌣",""),"⌵",""),"－",""),"-","")," ",""),"　","")=UPPER($E23&amp;"")))+SUMPRODUCT(--(SUBSTITUTE(SUBSTITUTE(SUBSTITUTE(SUBSTITUTE(SUBSTITUTE(SUBSTITUTE(SUBSTITUTE(UPPER($O$3:$Q$20&amp;""),"⌢",""),"⌣",""),"⌵",""),"－",""),"-","")," ",""),"　","")=UPPER($E23&amp;"")&amp;"DP"))*2+SUMPRODUCT(--(SUBSTITUTE(SUBSTITUTE(SUBSTITUTE(SUBSTITUTE(SUBSTITUTE(SUBSTITUTE(SUBSTITUTE(UPPER($O$3:$Q$20&amp;""),"⌢",""),"⌣",""),"⌵",""),"－",""),"-","")," ",""),"　","")="DP"&amp;UPPER($E23&amp;"")))*2+SUMPRODUCT(--(SUBSTITUTE(SUBSTITUTE(SUBSTITUTE(SUBSTITUTE(SUBSTITUTE(SUBSTITUTE(SUBSTITUTE(UPPER($O$3:$Q$20&amp;""),"⌢",""),"⌣",""),"⌵",""),"－",""),"-","")," ",""),"　","")=UPPER($E23&amp;"")&amp;"TP"))*3+SUMPRODUCT(--(SUBSTITUTE(SUBSTITUTE(SUBSTITUTE(SUBSTITUTE(SUBSTITUTE(SUBSTITUTE(SUBSTITUTE(UPPER($O$3:$Q$20&amp;""),"⌢",""),"⌣",""),"⌵",""),"－",""),"-","")," ",""),"　","")="TP"&amp;UPPER($E23&amp;"")))*3+SUMPRODUCT(--(SUBSTITUTE(SUBSTITUTE(SUBSTITUTE(SUBSTITUTE(SUBSTITUTE(SUBSTITUTE(SUBSTITUTE(UPPER($S$3:$U$20&amp;""),"⌢",""),"⌣",""),"⌵",""),"－",""),"-","")," ",""),"　","")=UPPER($E23&amp;"")))+SUMPRODUCT(--(SUBSTITUTE(SUBSTITUTE(SUBSTITUTE(SUBSTITUTE(SUBSTITUTE(SUBSTITUTE(SUBSTITUTE(UPPER($S$3:$U$20&amp;""),"⌢",""),"⌣",""),"⌵",""),"－",""),"-","")," ",""),"　","")=UPPER($E23&amp;"")&amp;"DP"))*2+SUMPRODUCT(--(SUBSTITUTE(SUBSTITUTE(SUBSTITUTE(SUBSTITUTE(SUBSTITUTE(SUBSTITUTE(SUBSTITUTE(UPPER($S$3:$U$20&amp;""),"⌢",""),"⌣",""),"⌵",""),"－",""),"-","")," ",""),"　","")="DP"&amp;UPPER($E23&amp;"")))*2+SUMPRODUCT(--(SUBSTITUTE(SUBSTITUTE(SUBSTITUTE(SUBSTITUTE(SUBSTITUTE(SUBSTITUTE(SUBSTITUTE(UPPER($S$3:$U$20&amp;""),"⌢",""),"⌣",""),"⌵",""),"－",""),"-","")," ",""),"　","")=UPPER($E23&amp;"")&amp;"TP"))*3+SUMPRODUCT(--(SUBSTITUTE(SUBSTITUTE(SUBSTITUTE(SUBSTITUTE(SUBSTITUTE(SUBSTITUTE(SUBSTITUTE(UPPER($S$3:$U$20&amp;""),"⌢",""),"⌣",""),"⌵",""),"－",""),"-","")," ",""),"　","")="TP"&amp;UPPER($E23&amp;"")))*3+SUMPRODUCT(--(SUBSTITUTE(SUBSTITUTE(SUBSTITUTE(SUBSTITUTE(SUBSTITUTE(SUBSTITUTE(SUBSTITUTE(UPPER($W$3:$Y$20&amp;""),"⌢",""),"⌣",""),"⌵",""),"－",""),"-","")," ",""),"　","")=UPPER($E23&amp;"")))+SUMPRODUCT(--(SUBSTITUTE(SUBSTITUTE(SUBSTITUTE(SUBSTITUTE(SUBSTITUTE(SUBSTITUTE(SUBSTITUTE(UPPER($W$3:$Y$20&amp;""),"⌢",""),"⌣",""),"⌵",""),"－",""),"-","")," ",""),"　","")=UPPER($E23&amp;"")&amp;"DP"))*2+SUMPRODUCT(--(SUBSTITUTE(SUBSTITUTE(SUBSTITUTE(SUBSTITUTE(SUBSTITUTE(SUBSTITUTE(SUBSTITUTE(UPPER($W$3:$Y$20&amp;""),"⌢",""),"⌣",""),"⌵",""),"－",""),"-","")," ",""),"　","")="DP"&amp;UPPER($E23&amp;"")))*2+SUMPRODUCT(--(SUBSTITUTE(SUBSTITUTE(SUBSTITUTE(SUBSTITUTE(SUBSTITUTE(SUBSTITUTE(SUBSTITUTE(UPPER($W$3:$Y$20&amp;""),"⌢",""),"⌣",""),"⌵",""),"－",""),"-","")," ",""),"　","")=UPPER($E23&amp;"")&amp;"TP"))*3+SUMPRODUCT(--(SUBSTITUTE(SUBSTITUTE(SUBSTITUTE(SUBSTITUTE(SUBSTITUTE(SUBSTITUTE(SUBSTITUTE(UPPER($W$3:$Y$20&amp;""),"⌢",""),"⌣",""),"⌵",""),"－",""),"-","")," ",""),"　","")="TP"&amp;UPPER($E23&amp;"")))*3+SUMPRODUCT(--(SUBSTITUTE(SUBSTITUTE(SUBSTITUTE(SUBSTITUTE(SUBSTITUTE(SUBSTITUTE(SUBSTITUTE(UPPER($AA$3:$AC$20&amp;""),"⌢",""),"⌣",""),"⌵",""),"－",""),"-","")," ",""),"　","")=UPPER($E23&amp;"")))+SUMPRODUCT(--(SUBSTITUTE(SUBSTITUTE(SUBSTITUTE(SUBSTITUTE(SUBSTITUTE(SUBSTITUTE(SUBSTITUTE(UPPER($AA$3:$AC$20&amp;""),"⌢",""),"⌣",""),"⌵",""),"－",""),"-","")," ",""),"　","")=UPPER($E23&amp;"")&amp;"DP"))*2+SUMPRODUCT(--(SUBSTITUTE(SUBSTITUTE(SUBSTITUTE(SUBSTITUTE(SUBSTITUTE(SUBSTITUTE(SUBSTITUTE(UPPER($AA$3:$AC$20&amp;""),"⌢",""),"⌣",""),"⌵",""),"－",""),"-","")," ",""),"　","")="DP"&amp;UPPER($E23&amp;"")))*2+SUMPRODUCT(--(SUBSTITUTE(SUBSTITUTE(SUBSTITUTE(SUBSTITUTE(SUBSTITUTE(SUBSTITUTE(SUBSTITUTE(UPPER($AA$3:$AC$20&amp;""),"⌢",""),"⌣",""),"⌵",""),"－",""),"-","")," ",""),"　","")=UPPER($E23&amp;"")&amp;"TP"))*3+SUMPRODUCT(--(SUBSTITUTE(SUBSTITUTE(SUBSTITUTE(SUBSTITUTE(SUBSTITUTE(SUBSTITUTE(SUBSTITUTE(UPPER($AA$3:$AC$20&amp;""),"⌢",""),"⌣",""),"⌵",""),"－",""),"-","")," ",""),"　","")="TP"&amp;UPPER($E23&amp;"")))*3+SUMPRODUCT(--(SUBSTITUTE(SUBSTITUTE(SUBSTITUTE(SUBSTITUTE(SUBSTITUTE(SUBSTITUTE(SUBSTITUTE(UPPER($AE$3:$AG$20&amp;""),"⌢",""),"⌣",""),"⌵",""),"－",""),"-","")," ",""),"　","")=UPPER($E23&amp;"")))+SUMPRODUCT(--(SUBSTITUTE(SUBSTITUTE(SUBSTITUTE(SUBSTITUTE(SUBSTITUTE(SUBSTITUTE(SUBSTITUTE(UPPER($AE$3:$AG$20&amp;""),"⌢",""),"⌣",""),"⌵",""),"－",""),"-","")," ",""),"　","")=UPPER($E23&amp;"")&amp;"DP"))*2+SUMPRODUCT(--(SUBSTITUTE(SUBSTITUTE(SUBSTITUTE(SUBSTITUTE(SUBSTITUTE(SUBSTITUTE(SUBSTITUTE(UPPER($AE$3:$AG$20&amp;""),"⌢",""),"⌣",""),"⌵",""),"－",""),"-","")," ",""),"　","")="DP"&amp;UPPER($E23&amp;"")))*2+SUMPRODUCT(--(SUBSTITUTE(SUBSTITUTE(SUBSTITUTE(SUBSTITUTE(SUBSTITUTE(SUBSTITUTE(SUBSTITUTE(UPPER($AE$3:$AG$20&amp;""),"⌢",""),"⌣",""),"⌵",""),"－",""),"-","")," ",""),"　","")=UPPER($E23&amp;"")&amp;"TP"))*3+SUMPRODUCT(--(SUBSTITUTE(SUBSTITUTE(SUBSTITUTE(SUBSTITUTE(SUBSTITUTE(SUBSTITUTE(SUBSTITUTE(UPPER($AE$3:$AG$20&amp;""),"⌢",""),"⌣",""),"⌵",""),"－",""),"-","")," ",""),"　","")="TP"&amp;UPPER($E23&amp;"")))*3)</f>
        <v>0</v>
      </c>
      <c r="B23" s="58"/>
      <c r="C23" s="58"/>
      <c r="D23" s="275">
        <v>1</v>
      </c>
      <c r="E23" s="166" t="s">
        <v>215</v>
      </c>
      <c r="F23" s="167" t="s">
        <v>87</v>
      </c>
      <c r="G23" s="168" t="s">
        <v>204</v>
      </c>
      <c r="H23" s="63"/>
      <c r="I23" s="47"/>
      <c r="J23" s="246"/>
      <c r="K23" s="168"/>
      <c r="L23" s="63" t="s">
        <v>204</v>
      </c>
      <c r="M23" s="47"/>
      <c r="N23" s="246"/>
      <c r="O23" s="168"/>
      <c r="P23" s="63"/>
      <c r="Q23" s="47"/>
      <c r="R23" s="246"/>
      <c r="S23" s="168" t="s">
        <v>204</v>
      </c>
      <c r="T23" s="63"/>
      <c r="U23" s="47"/>
      <c r="V23" s="246"/>
      <c r="W23" s="168"/>
      <c r="X23" s="63" t="inlineStr">
        <is>
          <t>28 ⌣</t>
        </is>
      </c>
      <c r="Y23" s="47"/>
      <c r="Z23" s="246"/>
      <c r="AA23" s="168"/>
      <c r="AB23" s="63"/>
      <c r="AC23" s="47"/>
      <c r="AD23" s="246"/>
      <c r="AE23" s="63"/>
      <c r="AF23" s="63"/>
      <c r="AG23" s="47"/>
      <c r="AH23" s="246"/>
      <c r="AI23" s="44">
        <f>COUNTA(G23:I23,K23:M23,O23:Q23,S23:U23,W23:Y23,AA23:AC23,AE23:AG23)</f>
        <v>4</v>
      </c>
      <c r="AJ23" s="44">
        <f>SUMPRODUCT(--(SUBSTITUTE(SUBSTITUTE(SUBSTITUTE(SUBSTITUTE(SUBSTITUTE(SUBSTITUTE(SUBSTITUTE(UPPER(G23:AG23&amp;""),"⌢",""),"⌣",""),"⌵",""),"－",""),"-","")," ",""),"　","")="R"))+SUMPRODUCT(--(SUBSTITUTE(SUBSTITUTE(SUBSTITUTE(SUBSTITUTE(SUBSTITUTE(SUBSTITUTE(SUBSTITUTE(UPPER(G23:AG23&amp;""),"⌢",""),"⌣",""),"⌵",""),"－",""),"-","")," ",""),"　","")="HR"))*2</f>
        <v>0</v>
      </c>
      <c r="AK23" s="44">
        <f>COUNTIF(G23:AG23,"K")</f>
        <v>3</v>
      </c>
      <c r="AL23" s="44">
        <f>$A23</f>
        <v>0</v>
      </c>
      <c r="AM23" s="70" t="s">
        <v>20</v>
      </c>
      <c r="AO23" s="52">
        <v>58</v>
      </c>
      <c r="AP23" s="52" t="str" cm="1">
        <f t="array" ref="AP23:AP33">_xlfn.UNIQUE(SUBSTITUTE(SUBSTITUTE(F23:F40," DF",""),"DF",""))</f>
        <v>蔡孟洵</v>
      </c>
      <c r="AQ23" s="73">
        <f>SUMIF($F$23:$F$40,AP23,$AI$23:$AI$40)+SUMIF($F$23:$F$40,AP23&amp;" DF",$AI$23:$AI$40)+SUMIF($F$23:$F$40,AP23&amp;"DF",$AI$23:$AI$40)</f>
        <v>4</v>
      </c>
      <c r="AR23" s="73">
        <f>SUMIF($F$23:$F$40,AP23,$AJ$23:$AJ$40)+SUMIF($F$23:$F$40,AP23&amp;" DF",$AJ$23:$AJ$40)+SUMIF($F$23:$F$40,AP23&amp;"DF",$AJ$23:$AJ$40)</f>
        <v>0</v>
      </c>
      <c r="AS23" s="73">
        <f>SUMIF($F$23:$F$40,AP23,$AK$23:$AK$40)+SUMIF($F$23:$F$40,AP23&amp;" DF",$AK$23:$AK$40)+SUMIF($F$23:$F$40,AP23&amp;"DF",$AK$23:$AK$40)</f>
        <v>3</v>
      </c>
      <c r="AT23" s="73">
        <f>SUMIF($F$23:$F$40,AP23,$AL$23:$AL$40)+SUMIF($F$23:$F$40,AP23&amp;" DF",$AL$23:$AL$40)+SUMIF($F$23:$F$40,AP23&amp;"DF",$AL$23:$AL$40)</f>
        <v>0</v>
      </c>
      <c r="AW23" s="1"/>
      <c r="AX23" s="113"/>
    </row>
    <row r="24" spans="1:54" ht="15" customHeight="1">
      <c r="A24" s="58">
        <f>IF($E24="",0,SUMPRODUCT(--(SUBSTITUTE(SUBSTITUTE(SUBSTITUTE(SUBSTITUTE(SUBSTITUTE(SUBSTITUTE(SUBSTITUTE(UPPER($G$3:$I$20&amp;""),"⌢",""),"⌣",""),"⌵",""),"－",""),"-","")," ",""),"　","")=UPPER($E24&amp;"")))+SUMPRODUCT(--(SUBSTITUTE(SUBSTITUTE(SUBSTITUTE(SUBSTITUTE(SUBSTITUTE(SUBSTITUTE(SUBSTITUTE(UPPER($G$3:$I$20&amp;""),"⌢",""),"⌣",""),"⌵",""),"－",""),"-","")," ",""),"　","")=UPPER($E24&amp;"")&amp;"DP"))*2+SUMPRODUCT(--(SUBSTITUTE(SUBSTITUTE(SUBSTITUTE(SUBSTITUTE(SUBSTITUTE(SUBSTITUTE(SUBSTITUTE(UPPER($G$3:$I$20&amp;""),"⌢",""),"⌣",""),"⌵",""),"－",""),"-","")," ",""),"　","")="DP"&amp;UPPER($E24&amp;"")))*2+SUMPRODUCT(--(SUBSTITUTE(SUBSTITUTE(SUBSTITUTE(SUBSTITUTE(SUBSTITUTE(SUBSTITUTE(SUBSTITUTE(UPPER($G$3:$I$20&amp;""),"⌢",""),"⌣",""),"⌵",""),"－",""),"-","")," ",""),"　","")=UPPER($E24&amp;"")&amp;"TP"))*3+SUMPRODUCT(--(SUBSTITUTE(SUBSTITUTE(SUBSTITUTE(SUBSTITUTE(SUBSTITUTE(SUBSTITUTE(SUBSTITUTE(UPPER($G$3:$I$20&amp;""),"⌢",""),"⌣",""),"⌵",""),"－",""),"-","")," ",""),"　","")="TP"&amp;UPPER($E24&amp;"")))*3+SUMPRODUCT(--(SUBSTITUTE(SUBSTITUTE(SUBSTITUTE(SUBSTITUTE(SUBSTITUTE(SUBSTITUTE(SUBSTITUTE(UPPER($K$3:$M$20&amp;""),"⌢",""),"⌣",""),"⌵",""),"－",""),"-","")," ",""),"　","")=UPPER($E24&amp;"")))+SUMPRODUCT(--(SUBSTITUTE(SUBSTITUTE(SUBSTITUTE(SUBSTITUTE(SUBSTITUTE(SUBSTITUTE(SUBSTITUTE(UPPER($K$3:$M$20&amp;""),"⌢",""),"⌣",""),"⌵",""),"－",""),"-","")," ",""),"　","")=UPPER($E24&amp;"")&amp;"DP"))*2+SUMPRODUCT(--(SUBSTITUTE(SUBSTITUTE(SUBSTITUTE(SUBSTITUTE(SUBSTITUTE(SUBSTITUTE(SUBSTITUTE(UPPER($K$3:$M$20&amp;""),"⌢",""),"⌣",""),"⌵",""),"－",""),"-","")," ",""),"　","")="DP"&amp;UPPER($E24&amp;"")))*2+SUMPRODUCT(--(SUBSTITUTE(SUBSTITUTE(SUBSTITUTE(SUBSTITUTE(SUBSTITUTE(SUBSTITUTE(SUBSTITUTE(UPPER($K$3:$M$20&amp;""),"⌢",""),"⌣",""),"⌵",""),"－",""),"-","")," ",""),"　","")=UPPER($E24&amp;"")&amp;"TP"))*3+SUMPRODUCT(--(SUBSTITUTE(SUBSTITUTE(SUBSTITUTE(SUBSTITUTE(SUBSTITUTE(SUBSTITUTE(SUBSTITUTE(UPPER($K$3:$M$20&amp;""),"⌢",""),"⌣",""),"⌵",""),"－",""),"-","")," ",""),"　","")="TP"&amp;UPPER($E24&amp;"")))*3+SUMPRODUCT(--(SUBSTITUTE(SUBSTITUTE(SUBSTITUTE(SUBSTITUTE(SUBSTITUTE(SUBSTITUTE(SUBSTITUTE(UPPER($O$3:$Q$20&amp;""),"⌢",""),"⌣",""),"⌵",""),"－",""),"-","")," ",""),"　","")=UPPER($E24&amp;"")))+SUMPRODUCT(--(SUBSTITUTE(SUBSTITUTE(SUBSTITUTE(SUBSTITUTE(SUBSTITUTE(SUBSTITUTE(SUBSTITUTE(UPPER($O$3:$Q$20&amp;""),"⌢",""),"⌣",""),"⌵",""),"－",""),"-","")," ",""),"　","")=UPPER($E24&amp;"")&amp;"DP"))*2+SUMPRODUCT(--(SUBSTITUTE(SUBSTITUTE(SUBSTITUTE(SUBSTITUTE(SUBSTITUTE(SUBSTITUTE(SUBSTITUTE(UPPER($O$3:$Q$20&amp;""),"⌢",""),"⌣",""),"⌵",""),"－",""),"-","")," ",""),"　","")="DP"&amp;UPPER($E24&amp;"")))*2+SUMPRODUCT(--(SUBSTITUTE(SUBSTITUTE(SUBSTITUTE(SUBSTITUTE(SUBSTITUTE(SUBSTITUTE(SUBSTITUTE(UPPER($O$3:$Q$20&amp;""),"⌢",""),"⌣",""),"⌵",""),"－",""),"-","")," ",""),"　","")=UPPER($E24&amp;"")&amp;"TP"))*3+SUMPRODUCT(--(SUBSTITUTE(SUBSTITUTE(SUBSTITUTE(SUBSTITUTE(SUBSTITUTE(SUBSTITUTE(SUBSTITUTE(UPPER($O$3:$Q$20&amp;""),"⌢",""),"⌣",""),"⌵",""),"－",""),"-","")," ",""),"　","")="TP"&amp;UPPER($E24&amp;"")))*3+SUMPRODUCT(--(SUBSTITUTE(SUBSTITUTE(SUBSTITUTE(SUBSTITUTE(SUBSTITUTE(SUBSTITUTE(SUBSTITUTE(UPPER($S$3:$U$20&amp;""),"⌢",""),"⌣",""),"⌵",""),"－",""),"-","")," ",""),"　","")=UPPER($E24&amp;"")))+SUMPRODUCT(--(SUBSTITUTE(SUBSTITUTE(SUBSTITUTE(SUBSTITUTE(SUBSTITUTE(SUBSTITUTE(SUBSTITUTE(UPPER($S$3:$U$20&amp;""),"⌢",""),"⌣",""),"⌵",""),"－",""),"-","")," ",""),"　","")=UPPER($E24&amp;"")&amp;"DP"))*2+SUMPRODUCT(--(SUBSTITUTE(SUBSTITUTE(SUBSTITUTE(SUBSTITUTE(SUBSTITUTE(SUBSTITUTE(SUBSTITUTE(UPPER($S$3:$U$20&amp;""),"⌢",""),"⌣",""),"⌵",""),"－",""),"-","")," ",""),"　","")="DP"&amp;UPPER($E24&amp;"")))*2+SUMPRODUCT(--(SUBSTITUTE(SUBSTITUTE(SUBSTITUTE(SUBSTITUTE(SUBSTITUTE(SUBSTITUTE(SUBSTITUTE(UPPER($S$3:$U$20&amp;""),"⌢",""),"⌣",""),"⌵",""),"－",""),"-","")," ",""),"　","")=UPPER($E24&amp;"")&amp;"TP"))*3+SUMPRODUCT(--(SUBSTITUTE(SUBSTITUTE(SUBSTITUTE(SUBSTITUTE(SUBSTITUTE(SUBSTITUTE(SUBSTITUTE(UPPER($S$3:$U$20&amp;""),"⌢",""),"⌣",""),"⌵",""),"－",""),"-","")," ",""),"　","")="TP"&amp;UPPER($E24&amp;"")))*3+SUMPRODUCT(--(SUBSTITUTE(SUBSTITUTE(SUBSTITUTE(SUBSTITUTE(SUBSTITUTE(SUBSTITUTE(SUBSTITUTE(UPPER($W$3:$Y$20&amp;""),"⌢",""),"⌣",""),"⌵",""),"－",""),"-","")," ",""),"　","")=UPPER($E24&amp;"")))+SUMPRODUCT(--(SUBSTITUTE(SUBSTITUTE(SUBSTITUTE(SUBSTITUTE(SUBSTITUTE(SUBSTITUTE(SUBSTITUTE(UPPER($W$3:$Y$20&amp;""),"⌢",""),"⌣",""),"⌵",""),"－",""),"-","")," ",""),"　","")=UPPER($E24&amp;"")&amp;"DP"))*2+SUMPRODUCT(--(SUBSTITUTE(SUBSTITUTE(SUBSTITUTE(SUBSTITUTE(SUBSTITUTE(SUBSTITUTE(SUBSTITUTE(UPPER($W$3:$Y$20&amp;""),"⌢",""),"⌣",""),"⌵",""),"－",""),"-","")," ",""),"　","")="DP"&amp;UPPER($E24&amp;"")))*2+SUMPRODUCT(--(SUBSTITUTE(SUBSTITUTE(SUBSTITUTE(SUBSTITUTE(SUBSTITUTE(SUBSTITUTE(SUBSTITUTE(UPPER($W$3:$Y$20&amp;""),"⌢",""),"⌣",""),"⌵",""),"－",""),"-","")," ",""),"　","")=UPPER($E24&amp;"")&amp;"TP"))*3+SUMPRODUCT(--(SUBSTITUTE(SUBSTITUTE(SUBSTITUTE(SUBSTITUTE(SUBSTITUTE(SUBSTITUTE(SUBSTITUTE(UPPER($W$3:$Y$20&amp;""),"⌢",""),"⌣",""),"⌵",""),"－",""),"-","")," ",""),"　","")="TP"&amp;UPPER($E24&amp;"")))*3+SUMPRODUCT(--(SUBSTITUTE(SUBSTITUTE(SUBSTITUTE(SUBSTITUTE(SUBSTITUTE(SUBSTITUTE(SUBSTITUTE(UPPER($AA$3:$AC$20&amp;""),"⌢",""),"⌣",""),"⌵",""),"－",""),"-","")," ",""),"　","")=UPPER($E24&amp;"")))+SUMPRODUCT(--(SUBSTITUTE(SUBSTITUTE(SUBSTITUTE(SUBSTITUTE(SUBSTITUTE(SUBSTITUTE(SUBSTITUTE(UPPER($AA$3:$AC$20&amp;""),"⌢",""),"⌣",""),"⌵",""),"－",""),"-","")," ",""),"　","")=UPPER($E24&amp;"")&amp;"DP"))*2+SUMPRODUCT(--(SUBSTITUTE(SUBSTITUTE(SUBSTITUTE(SUBSTITUTE(SUBSTITUTE(SUBSTITUTE(SUBSTITUTE(UPPER($AA$3:$AC$20&amp;""),"⌢",""),"⌣",""),"⌵",""),"－",""),"-","")," ",""),"　","")="DP"&amp;UPPER($E24&amp;"")))*2+SUMPRODUCT(--(SUBSTITUTE(SUBSTITUTE(SUBSTITUTE(SUBSTITUTE(SUBSTITUTE(SUBSTITUTE(SUBSTITUTE(UPPER($AA$3:$AC$20&amp;""),"⌢",""),"⌣",""),"⌵",""),"－",""),"-","")," ",""),"　","")=UPPER($E24&amp;"")&amp;"TP"))*3+SUMPRODUCT(--(SUBSTITUTE(SUBSTITUTE(SUBSTITUTE(SUBSTITUTE(SUBSTITUTE(SUBSTITUTE(SUBSTITUTE(UPPER($AA$3:$AC$20&amp;""),"⌢",""),"⌣",""),"⌵",""),"－",""),"-","")," ",""),"　","")="TP"&amp;UPPER($E24&amp;"")))*3+SUMPRODUCT(--(SUBSTITUTE(SUBSTITUTE(SUBSTITUTE(SUBSTITUTE(SUBSTITUTE(SUBSTITUTE(SUBSTITUTE(UPPER($AE$3:$AG$20&amp;""),"⌢",""),"⌣",""),"⌵",""),"－",""),"-","")," ",""),"　","")=UPPER($E24&amp;"")))+SUMPRODUCT(--(SUBSTITUTE(SUBSTITUTE(SUBSTITUTE(SUBSTITUTE(SUBSTITUTE(SUBSTITUTE(SUBSTITUTE(UPPER($AE$3:$AG$20&amp;""),"⌢",""),"⌣",""),"⌵",""),"－",""),"-","")," ",""),"　","")=UPPER($E24&amp;"")&amp;"DP"))*2+SUMPRODUCT(--(SUBSTITUTE(SUBSTITUTE(SUBSTITUTE(SUBSTITUTE(SUBSTITUTE(SUBSTITUTE(SUBSTITUTE(UPPER($AE$3:$AG$20&amp;""),"⌢",""),"⌣",""),"⌵",""),"－",""),"-","")," ",""),"　","")="DP"&amp;UPPER($E24&amp;"")))*2+SUMPRODUCT(--(SUBSTITUTE(SUBSTITUTE(SUBSTITUTE(SUBSTITUTE(SUBSTITUTE(SUBSTITUTE(SUBSTITUTE(UPPER($AE$3:$AG$20&amp;""),"⌢",""),"⌣",""),"⌵",""),"－",""),"-","")," ",""),"　","")=UPPER($E24&amp;"")&amp;"TP"))*3+SUMPRODUCT(--(SUBSTITUTE(SUBSTITUTE(SUBSTITUTE(SUBSTITUTE(SUBSTITUTE(SUBSTITUTE(SUBSTITUTE(UPPER($AE$3:$AG$20&amp;""),"⌢",""),"⌣",""),"⌵",""),"－",""),"-","")," ",""),"　","")="TP"&amp;UPPER($E24&amp;"")))*3)</f>
        <v>0</v>
      </c>
      <c r="B24" s="58"/>
      <c r="C24" s="58"/>
      <c r="D24" s="275"/>
      <c r="E24" s="166"/>
      <c r="F24" s="169"/>
      <c r="G24" s="170"/>
      <c r="H24" s="171"/>
      <c r="I24" s="75"/>
      <c r="J24" s="8"/>
      <c r="K24" s="170"/>
      <c r="L24" s="171"/>
      <c r="M24" s="75"/>
      <c r="N24" s="8"/>
      <c r="O24" s="170"/>
      <c r="P24" s="171"/>
      <c r="Q24" s="75"/>
      <c r="R24" s="8"/>
      <c r="S24" s="170"/>
      <c r="T24" s="171"/>
      <c r="U24" s="75"/>
      <c r="V24" s="8"/>
      <c r="W24" s="170"/>
      <c r="X24" s="171"/>
      <c r="Y24" s="75"/>
      <c r="Z24" s="8"/>
      <c r="AA24" s="170"/>
      <c r="AB24" s="171"/>
      <c r="AC24" s="75"/>
      <c r="AD24" s="8"/>
      <c r="AE24" s="171"/>
      <c r="AF24" s="171"/>
      <c r="AG24" s="75"/>
      <c r="AH24" s="8"/>
      <c r="AI24" s="44">
        <f t="shared" ref="AI24:AI40" si="16">COUNTA(G24:I24,K24:M24,O24:Q24,S24:U24,W24:Y24,AA24:AC24,AE24:AG24)</f>
        <v>0</v>
      </c>
      <c r="AJ24" s="44">
        <f>SUMPRODUCT(--(SUBSTITUTE(SUBSTITUTE(SUBSTITUTE(SUBSTITUTE(SUBSTITUTE(SUBSTITUTE(SUBSTITUTE(UPPER(G24:AG24&amp;""),"⌢",""),"⌣",""),"⌵",""),"－",""),"-","")," ",""),"　","")="R"))+SUMPRODUCT(--(SUBSTITUTE(SUBSTITUTE(SUBSTITUTE(SUBSTITUTE(SUBSTITUTE(SUBSTITUTE(SUBSTITUTE(UPPER(G24:AG24&amp;""),"⌢",""),"⌣",""),"⌵",""),"－",""),"-","")," ",""),"　","")="HR"))*2</f>
        <v>0</v>
      </c>
      <c r="AK24" s="44">
        <f t="shared" ref="AK24:AK40" si="18">COUNTIF(G24:AG24,"K")</f>
        <v>0</v>
      </c>
      <c r="AL24" s="44">
        <f>$A24</f>
        <v>0</v>
      </c>
      <c r="AM24" s="66" t="s">
        <v>221</v>
      </c>
      <c r="AO24" s="52"/>
      <c r="AP24" s="52" t="str">
        <v/>
      </c>
      <c r="AQ24" s="73">
        <f>SUMIF($F$23:$F$40,AP24,$AI$23:$AI$40)+SUMIF($F$23:$F$40,AP24&amp;" DF",$AI$23:$AI$40)+SUMIF($F$23:$F$40,AP24&amp;"DF",$AI$23:$AI$40)</f>
        <v>0</v>
      </c>
      <c r="AR24" s="73">
        <f>SUMIF($F$23:$F$40,AP24,$AJ$23:$AJ$40)+SUMIF($F$23:$F$40,AP24&amp;" DF",$AJ$23:$AJ$40)+SUMIF($F$23:$F$40,AP24&amp;"DF",$AJ$23:$AJ$40)</f>
        <v>0</v>
      </c>
      <c r="AS24" s="73">
        <f>SUMIF($F$23:$F$40,AP24,$AK$23:$AK$40)+SUMIF($F$23:$F$40,AP24&amp;" DF",$AK$23:$AK$40)+SUMIF($F$23:$F$40,AP24&amp;"DF",$AK$23:$AK$40)</f>
        <v>0</v>
      </c>
      <c r="AT24" s="73">
        <f>SUMIF($F$23:$F$40,AP24,$AL$23:$AL$40)+SUMIF($F$23:$F$40,AP24&amp;" DF",$AL$23:$AL$40)+SUMIF($F$23:$F$40,AP24&amp;"DF",$AL$23:$AL$40)</f>
        <v>0</v>
      </c>
      <c r="AV24" s="1"/>
      <c r="AW24" s="1"/>
      <c r="AX24" s="198"/>
    </row>
    <row r="25" spans="1:54" ht="15" customHeight="1">
      <c r="A25" s="58">
        <f>IF($E25="",0,SUMPRODUCT(--(SUBSTITUTE(SUBSTITUTE(SUBSTITUTE(SUBSTITUTE(SUBSTITUTE(SUBSTITUTE(SUBSTITUTE(UPPER($G$3:$I$20&amp;""),"⌢",""),"⌣",""),"⌵",""),"－",""),"-","")," ",""),"　","")=UPPER($E25&amp;"")))+SUMPRODUCT(--(SUBSTITUTE(SUBSTITUTE(SUBSTITUTE(SUBSTITUTE(SUBSTITUTE(SUBSTITUTE(SUBSTITUTE(UPPER($G$3:$I$20&amp;""),"⌢",""),"⌣",""),"⌵",""),"－",""),"-","")," ",""),"　","")=UPPER($E25&amp;"")&amp;"DP"))*2+SUMPRODUCT(--(SUBSTITUTE(SUBSTITUTE(SUBSTITUTE(SUBSTITUTE(SUBSTITUTE(SUBSTITUTE(SUBSTITUTE(UPPER($G$3:$I$20&amp;""),"⌢",""),"⌣",""),"⌵",""),"－",""),"-","")," ",""),"　","")="DP"&amp;UPPER($E25&amp;"")))*2+SUMPRODUCT(--(SUBSTITUTE(SUBSTITUTE(SUBSTITUTE(SUBSTITUTE(SUBSTITUTE(SUBSTITUTE(SUBSTITUTE(UPPER($G$3:$I$20&amp;""),"⌢",""),"⌣",""),"⌵",""),"－",""),"-","")," ",""),"　","")=UPPER($E25&amp;"")&amp;"TP"))*3+SUMPRODUCT(--(SUBSTITUTE(SUBSTITUTE(SUBSTITUTE(SUBSTITUTE(SUBSTITUTE(SUBSTITUTE(SUBSTITUTE(UPPER($G$3:$I$20&amp;""),"⌢",""),"⌣",""),"⌵",""),"－",""),"-","")," ",""),"　","")="TP"&amp;UPPER($E25&amp;"")))*3+SUMPRODUCT(--(SUBSTITUTE(SUBSTITUTE(SUBSTITUTE(SUBSTITUTE(SUBSTITUTE(SUBSTITUTE(SUBSTITUTE(UPPER($K$3:$M$20&amp;""),"⌢",""),"⌣",""),"⌵",""),"－",""),"-","")," ",""),"　","")=UPPER($E25&amp;"")))+SUMPRODUCT(--(SUBSTITUTE(SUBSTITUTE(SUBSTITUTE(SUBSTITUTE(SUBSTITUTE(SUBSTITUTE(SUBSTITUTE(UPPER($K$3:$M$20&amp;""),"⌢",""),"⌣",""),"⌵",""),"－",""),"-","")," ",""),"　","")=UPPER($E25&amp;"")&amp;"DP"))*2+SUMPRODUCT(--(SUBSTITUTE(SUBSTITUTE(SUBSTITUTE(SUBSTITUTE(SUBSTITUTE(SUBSTITUTE(SUBSTITUTE(UPPER($K$3:$M$20&amp;""),"⌢",""),"⌣",""),"⌵",""),"－",""),"-","")," ",""),"　","")="DP"&amp;UPPER($E25&amp;"")))*2+SUMPRODUCT(--(SUBSTITUTE(SUBSTITUTE(SUBSTITUTE(SUBSTITUTE(SUBSTITUTE(SUBSTITUTE(SUBSTITUTE(UPPER($K$3:$M$20&amp;""),"⌢",""),"⌣",""),"⌵",""),"－",""),"-","")," ",""),"　","")=UPPER($E25&amp;"")&amp;"TP"))*3+SUMPRODUCT(--(SUBSTITUTE(SUBSTITUTE(SUBSTITUTE(SUBSTITUTE(SUBSTITUTE(SUBSTITUTE(SUBSTITUTE(UPPER($K$3:$M$20&amp;""),"⌢",""),"⌣",""),"⌵",""),"－",""),"-","")," ",""),"　","")="TP"&amp;UPPER($E25&amp;"")))*3+SUMPRODUCT(--(SUBSTITUTE(SUBSTITUTE(SUBSTITUTE(SUBSTITUTE(SUBSTITUTE(SUBSTITUTE(SUBSTITUTE(UPPER($O$3:$Q$20&amp;""),"⌢",""),"⌣",""),"⌵",""),"－",""),"-","")," ",""),"　","")=UPPER($E25&amp;"")))+SUMPRODUCT(--(SUBSTITUTE(SUBSTITUTE(SUBSTITUTE(SUBSTITUTE(SUBSTITUTE(SUBSTITUTE(SUBSTITUTE(UPPER($O$3:$Q$20&amp;""),"⌢",""),"⌣",""),"⌵",""),"－",""),"-","")," ",""),"　","")=UPPER($E25&amp;"")&amp;"DP"))*2+SUMPRODUCT(--(SUBSTITUTE(SUBSTITUTE(SUBSTITUTE(SUBSTITUTE(SUBSTITUTE(SUBSTITUTE(SUBSTITUTE(UPPER($O$3:$Q$20&amp;""),"⌢",""),"⌣",""),"⌵",""),"－",""),"-","")," ",""),"　","")="DP"&amp;UPPER($E25&amp;"")))*2+SUMPRODUCT(--(SUBSTITUTE(SUBSTITUTE(SUBSTITUTE(SUBSTITUTE(SUBSTITUTE(SUBSTITUTE(SUBSTITUTE(UPPER($O$3:$Q$20&amp;""),"⌢",""),"⌣",""),"⌵",""),"－",""),"-","")," ",""),"　","")=UPPER($E25&amp;"")&amp;"TP"))*3+SUMPRODUCT(--(SUBSTITUTE(SUBSTITUTE(SUBSTITUTE(SUBSTITUTE(SUBSTITUTE(SUBSTITUTE(SUBSTITUTE(UPPER($O$3:$Q$20&amp;""),"⌢",""),"⌣",""),"⌵",""),"－",""),"-","")," ",""),"　","")="TP"&amp;UPPER($E25&amp;"")))*3+SUMPRODUCT(--(SUBSTITUTE(SUBSTITUTE(SUBSTITUTE(SUBSTITUTE(SUBSTITUTE(SUBSTITUTE(SUBSTITUTE(UPPER($S$3:$U$20&amp;""),"⌢",""),"⌣",""),"⌵",""),"－",""),"-","")," ",""),"　","")=UPPER($E25&amp;"")))+SUMPRODUCT(--(SUBSTITUTE(SUBSTITUTE(SUBSTITUTE(SUBSTITUTE(SUBSTITUTE(SUBSTITUTE(SUBSTITUTE(UPPER($S$3:$U$20&amp;""),"⌢",""),"⌣",""),"⌵",""),"－",""),"-","")," ",""),"　","")=UPPER($E25&amp;"")&amp;"DP"))*2+SUMPRODUCT(--(SUBSTITUTE(SUBSTITUTE(SUBSTITUTE(SUBSTITUTE(SUBSTITUTE(SUBSTITUTE(SUBSTITUTE(UPPER($S$3:$U$20&amp;""),"⌢",""),"⌣",""),"⌵",""),"－",""),"-","")," ",""),"　","")="DP"&amp;UPPER($E25&amp;"")))*2+SUMPRODUCT(--(SUBSTITUTE(SUBSTITUTE(SUBSTITUTE(SUBSTITUTE(SUBSTITUTE(SUBSTITUTE(SUBSTITUTE(UPPER($S$3:$U$20&amp;""),"⌢",""),"⌣",""),"⌵",""),"－",""),"-","")," ",""),"　","")=UPPER($E25&amp;"")&amp;"TP"))*3+SUMPRODUCT(--(SUBSTITUTE(SUBSTITUTE(SUBSTITUTE(SUBSTITUTE(SUBSTITUTE(SUBSTITUTE(SUBSTITUTE(UPPER($S$3:$U$20&amp;""),"⌢",""),"⌣",""),"⌵",""),"－",""),"-","")," ",""),"　","")="TP"&amp;UPPER($E25&amp;"")))*3+SUMPRODUCT(--(SUBSTITUTE(SUBSTITUTE(SUBSTITUTE(SUBSTITUTE(SUBSTITUTE(SUBSTITUTE(SUBSTITUTE(UPPER($W$3:$Y$20&amp;""),"⌢",""),"⌣",""),"⌵",""),"－",""),"-","")," ",""),"　","")=UPPER($E25&amp;"")))+SUMPRODUCT(--(SUBSTITUTE(SUBSTITUTE(SUBSTITUTE(SUBSTITUTE(SUBSTITUTE(SUBSTITUTE(SUBSTITUTE(UPPER($W$3:$Y$20&amp;""),"⌢",""),"⌣",""),"⌵",""),"－",""),"-","")," ",""),"　","")=UPPER($E25&amp;"")&amp;"DP"))*2+SUMPRODUCT(--(SUBSTITUTE(SUBSTITUTE(SUBSTITUTE(SUBSTITUTE(SUBSTITUTE(SUBSTITUTE(SUBSTITUTE(UPPER($W$3:$Y$20&amp;""),"⌢",""),"⌣",""),"⌵",""),"－",""),"-","")," ",""),"　","")="DP"&amp;UPPER($E25&amp;"")))*2+SUMPRODUCT(--(SUBSTITUTE(SUBSTITUTE(SUBSTITUTE(SUBSTITUTE(SUBSTITUTE(SUBSTITUTE(SUBSTITUTE(UPPER($W$3:$Y$20&amp;""),"⌢",""),"⌣",""),"⌵",""),"－",""),"-","")," ",""),"　","")=UPPER($E25&amp;"")&amp;"TP"))*3+SUMPRODUCT(--(SUBSTITUTE(SUBSTITUTE(SUBSTITUTE(SUBSTITUTE(SUBSTITUTE(SUBSTITUTE(SUBSTITUTE(UPPER($W$3:$Y$20&amp;""),"⌢",""),"⌣",""),"⌵",""),"－",""),"-","")," ",""),"　","")="TP"&amp;UPPER($E25&amp;"")))*3+SUMPRODUCT(--(SUBSTITUTE(SUBSTITUTE(SUBSTITUTE(SUBSTITUTE(SUBSTITUTE(SUBSTITUTE(SUBSTITUTE(UPPER($AA$3:$AC$20&amp;""),"⌢",""),"⌣",""),"⌵",""),"－",""),"-","")," ",""),"　","")=UPPER($E25&amp;"")))+SUMPRODUCT(--(SUBSTITUTE(SUBSTITUTE(SUBSTITUTE(SUBSTITUTE(SUBSTITUTE(SUBSTITUTE(SUBSTITUTE(UPPER($AA$3:$AC$20&amp;""),"⌢",""),"⌣",""),"⌵",""),"－",""),"-","")," ",""),"　","")=UPPER($E25&amp;"")&amp;"DP"))*2+SUMPRODUCT(--(SUBSTITUTE(SUBSTITUTE(SUBSTITUTE(SUBSTITUTE(SUBSTITUTE(SUBSTITUTE(SUBSTITUTE(UPPER($AA$3:$AC$20&amp;""),"⌢",""),"⌣",""),"⌵",""),"－",""),"-","")," ",""),"　","")="DP"&amp;UPPER($E25&amp;"")))*2+SUMPRODUCT(--(SUBSTITUTE(SUBSTITUTE(SUBSTITUTE(SUBSTITUTE(SUBSTITUTE(SUBSTITUTE(SUBSTITUTE(UPPER($AA$3:$AC$20&amp;""),"⌢",""),"⌣",""),"⌵",""),"－",""),"-","")," ",""),"　","")=UPPER($E25&amp;"")&amp;"TP"))*3+SUMPRODUCT(--(SUBSTITUTE(SUBSTITUTE(SUBSTITUTE(SUBSTITUTE(SUBSTITUTE(SUBSTITUTE(SUBSTITUTE(UPPER($AA$3:$AC$20&amp;""),"⌢",""),"⌣",""),"⌵",""),"－",""),"-","")," ",""),"　","")="TP"&amp;UPPER($E25&amp;"")))*3+SUMPRODUCT(--(SUBSTITUTE(SUBSTITUTE(SUBSTITUTE(SUBSTITUTE(SUBSTITUTE(SUBSTITUTE(SUBSTITUTE(UPPER($AE$3:$AG$20&amp;""),"⌢",""),"⌣",""),"⌵",""),"－",""),"-","")," ",""),"　","")=UPPER($E25&amp;"")))+SUMPRODUCT(--(SUBSTITUTE(SUBSTITUTE(SUBSTITUTE(SUBSTITUTE(SUBSTITUTE(SUBSTITUTE(SUBSTITUTE(UPPER($AE$3:$AG$20&amp;""),"⌢",""),"⌣",""),"⌵",""),"－",""),"-","")," ",""),"　","")=UPPER($E25&amp;"")&amp;"DP"))*2+SUMPRODUCT(--(SUBSTITUTE(SUBSTITUTE(SUBSTITUTE(SUBSTITUTE(SUBSTITUTE(SUBSTITUTE(SUBSTITUTE(UPPER($AE$3:$AG$20&amp;""),"⌢",""),"⌣",""),"⌵",""),"－",""),"-","")," ",""),"　","")="DP"&amp;UPPER($E25&amp;"")))*2+SUMPRODUCT(--(SUBSTITUTE(SUBSTITUTE(SUBSTITUTE(SUBSTITUTE(SUBSTITUTE(SUBSTITUTE(SUBSTITUTE(UPPER($AE$3:$AG$20&amp;""),"⌢",""),"⌣",""),"⌵",""),"－",""),"-","")," ",""),"　","")=UPPER($E25&amp;"")&amp;"TP"))*3+SUMPRODUCT(--(SUBSTITUTE(SUBSTITUTE(SUBSTITUTE(SUBSTITUTE(SUBSTITUTE(SUBSTITUTE(SUBSTITUTE(UPPER($AE$3:$AG$20&amp;""),"⌢",""),"⌣",""),"⌵",""),"－",""),"-","")," ",""),"　","")="TP"&amp;UPPER($E25&amp;"")))*3)</f>
        <v>0</v>
      </c>
      <c r="B25" s="58"/>
      <c r="C25" s="58"/>
      <c r="D25" s="276"/>
      <c r="E25" s="166"/>
      <c r="F25" s="169"/>
      <c r="G25" s="172"/>
      <c r="H25" s="173"/>
      <c r="I25" s="76"/>
      <c r="J25" s="8"/>
      <c r="K25" s="172"/>
      <c r="L25" s="173"/>
      <c r="M25" s="76"/>
      <c r="N25" s="8"/>
      <c r="O25" s="172"/>
      <c r="P25" s="173"/>
      <c r="Q25" s="76"/>
      <c r="R25" s="8"/>
      <c r="S25" s="172"/>
      <c r="T25" s="173"/>
      <c r="U25" s="76"/>
      <c r="V25" s="8"/>
      <c r="W25" s="172"/>
      <c r="X25" s="173"/>
      <c r="Y25" s="76"/>
      <c r="Z25" s="8"/>
      <c r="AA25" s="172"/>
      <c r="AB25" s="173"/>
      <c r="AC25" s="76"/>
      <c r="AD25" s="8"/>
      <c r="AE25" s="173"/>
      <c r="AF25" s="173"/>
      <c r="AG25" s="76"/>
      <c r="AH25" s="8"/>
      <c r="AI25" s="44">
        <f t="shared" si="16"/>
        <v>0</v>
      </c>
      <c r="AJ25" s="44">
        <f>SUMPRODUCT(--(SUBSTITUTE(SUBSTITUTE(SUBSTITUTE(SUBSTITUTE(SUBSTITUTE(SUBSTITUTE(SUBSTITUTE(UPPER(G25:AG25&amp;""),"⌢",""),"⌣",""),"⌵",""),"－",""),"-","")," ",""),"　","")="R"))+SUMPRODUCT(--(SUBSTITUTE(SUBSTITUTE(SUBSTITUTE(SUBSTITUTE(SUBSTITUTE(SUBSTITUTE(SUBSTITUTE(UPPER(G25:AG25&amp;""),"⌢",""),"⌣",""),"⌵",""),"－",""),"-","")," ",""),"　","")="HR"))*2</f>
        <v>0</v>
      </c>
      <c r="AK25" s="44">
        <f t="shared" si="18"/>
        <v>0</v>
      </c>
      <c r="AL25" s="44">
        <f>$A25</f>
        <v>0</v>
      </c>
      <c r="AM25" s="66"/>
      <c r="AO25" s="52">
        <v>18</v>
      </c>
      <c r="AP25" s="52" t="str">
        <v>梁耿縉</v>
      </c>
      <c r="AQ25" s="73">
        <f>SUMIF($F$23:$F$40,AP25,$AI$23:$AI$40)+SUMIF($F$23:$F$40,AP25&amp;" DF",$AI$23:$AI$40)+SUMIF($F$23:$F$40,AP25&amp;"DF",$AI$23:$AI$40)</f>
        <v>2</v>
      </c>
      <c r="AR25" s="73">
        <f>SUMIF($F$23:$F$40,AP25,$AJ$23:$AJ$40)+SUMIF($F$23:$F$40,AP25&amp;" DF",$AJ$23:$AJ$40)+SUMIF($F$23:$F$40,AP25&amp;"DF",$AJ$23:$AJ$40)</f>
        <v>1</v>
      </c>
      <c r="AS25" s="73">
        <f>SUMIF($F$23:$F$40,AP25,$AK$23:$AK$40)+SUMIF($F$23:$F$40,AP25&amp;" DF",$AK$23:$AK$40)+SUMIF($F$23:$F$40,AP25&amp;"DF",$AK$23:$AK$40)</f>
        <v>1</v>
      </c>
      <c r="AT25" s="73">
        <f>SUMIF($F$23:$F$40,AP25,$AL$23:$AL$40)+SUMIF($F$23:$F$40,AP25&amp;" DF",$AL$23:$AL$40)+SUMIF($F$23:$F$40,AP25&amp;"DF",$AL$23:$AL$40)</f>
        <v>3</v>
      </c>
      <c r="AV25" s="73" t="str" cm="1">
        <f t="array" ref="AV25:AV26">_xlfn.UNIQUE(AM24:AM25)</f>
        <v>陳相睿</v>
      </c>
      <c r="AW25" s="52">
        <v>23</v>
      </c>
      <c r="AX25" s="73">
        <v>5</v>
      </c>
      <c r="AY25" s="73">
        <v>15</v>
      </c>
    </row>
    <row r="26" spans="1:54" ht="15" customHeight="1">
      <c r="A26" s="58">
        <f>IF($E26="",0,SUMPRODUCT(--(SUBSTITUTE(SUBSTITUTE(SUBSTITUTE(SUBSTITUTE(SUBSTITUTE(SUBSTITUTE(SUBSTITUTE(UPPER($G$3:$I$20&amp;""),"⌢",""),"⌣",""),"⌵",""),"－",""),"-","")," ",""),"　","")=UPPER($E26&amp;"")))+SUMPRODUCT(--(SUBSTITUTE(SUBSTITUTE(SUBSTITUTE(SUBSTITUTE(SUBSTITUTE(SUBSTITUTE(SUBSTITUTE(UPPER($G$3:$I$20&amp;""),"⌢",""),"⌣",""),"⌵",""),"－",""),"-","")," ",""),"　","")=UPPER($E26&amp;"")&amp;"DP"))*2+SUMPRODUCT(--(SUBSTITUTE(SUBSTITUTE(SUBSTITUTE(SUBSTITUTE(SUBSTITUTE(SUBSTITUTE(SUBSTITUTE(UPPER($G$3:$I$20&amp;""),"⌢",""),"⌣",""),"⌵",""),"－",""),"-","")," ",""),"　","")="DP"&amp;UPPER($E26&amp;"")))*2+SUMPRODUCT(--(SUBSTITUTE(SUBSTITUTE(SUBSTITUTE(SUBSTITUTE(SUBSTITUTE(SUBSTITUTE(SUBSTITUTE(UPPER($G$3:$I$20&amp;""),"⌢",""),"⌣",""),"⌵",""),"－",""),"-","")," ",""),"　","")=UPPER($E26&amp;"")&amp;"TP"))*3+SUMPRODUCT(--(SUBSTITUTE(SUBSTITUTE(SUBSTITUTE(SUBSTITUTE(SUBSTITUTE(SUBSTITUTE(SUBSTITUTE(UPPER($G$3:$I$20&amp;""),"⌢",""),"⌣",""),"⌵",""),"－",""),"-","")," ",""),"　","")="TP"&amp;UPPER($E26&amp;"")))*3+SUMPRODUCT(--(SUBSTITUTE(SUBSTITUTE(SUBSTITUTE(SUBSTITUTE(SUBSTITUTE(SUBSTITUTE(SUBSTITUTE(UPPER($K$3:$M$20&amp;""),"⌢",""),"⌣",""),"⌵",""),"－",""),"-","")," ",""),"　","")=UPPER($E26&amp;"")))+SUMPRODUCT(--(SUBSTITUTE(SUBSTITUTE(SUBSTITUTE(SUBSTITUTE(SUBSTITUTE(SUBSTITUTE(SUBSTITUTE(UPPER($K$3:$M$20&amp;""),"⌢",""),"⌣",""),"⌵",""),"－",""),"-","")," ",""),"　","")=UPPER($E26&amp;"")&amp;"DP"))*2+SUMPRODUCT(--(SUBSTITUTE(SUBSTITUTE(SUBSTITUTE(SUBSTITUTE(SUBSTITUTE(SUBSTITUTE(SUBSTITUTE(UPPER($K$3:$M$20&amp;""),"⌢",""),"⌣",""),"⌵",""),"－",""),"-","")," ",""),"　","")="DP"&amp;UPPER($E26&amp;"")))*2+SUMPRODUCT(--(SUBSTITUTE(SUBSTITUTE(SUBSTITUTE(SUBSTITUTE(SUBSTITUTE(SUBSTITUTE(SUBSTITUTE(UPPER($K$3:$M$20&amp;""),"⌢",""),"⌣",""),"⌵",""),"－",""),"-","")," ",""),"　","")=UPPER($E26&amp;"")&amp;"TP"))*3+SUMPRODUCT(--(SUBSTITUTE(SUBSTITUTE(SUBSTITUTE(SUBSTITUTE(SUBSTITUTE(SUBSTITUTE(SUBSTITUTE(UPPER($K$3:$M$20&amp;""),"⌢",""),"⌣",""),"⌵",""),"－",""),"-","")," ",""),"　","")="TP"&amp;UPPER($E26&amp;"")))*3+SUMPRODUCT(--(SUBSTITUTE(SUBSTITUTE(SUBSTITUTE(SUBSTITUTE(SUBSTITUTE(SUBSTITUTE(SUBSTITUTE(UPPER($O$3:$Q$20&amp;""),"⌢",""),"⌣",""),"⌵",""),"－",""),"-","")," ",""),"　","")=UPPER($E26&amp;"")))+SUMPRODUCT(--(SUBSTITUTE(SUBSTITUTE(SUBSTITUTE(SUBSTITUTE(SUBSTITUTE(SUBSTITUTE(SUBSTITUTE(UPPER($O$3:$Q$20&amp;""),"⌢",""),"⌣",""),"⌵",""),"－",""),"-","")," ",""),"　","")=UPPER($E26&amp;"")&amp;"DP"))*2+SUMPRODUCT(--(SUBSTITUTE(SUBSTITUTE(SUBSTITUTE(SUBSTITUTE(SUBSTITUTE(SUBSTITUTE(SUBSTITUTE(UPPER($O$3:$Q$20&amp;""),"⌢",""),"⌣",""),"⌵",""),"－",""),"-","")," ",""),"　","")="DP"&amp;UPPER($E26&amp;"")))*2+SUMPRODUCT(--(SUBSTITUTE(SUBSTITUTE(SUBSTITUTE(SUBSTITUTE(SUBSTITUTE(SUBSTITUTE(SUBSTITUTE(UPPER($O$3:$Q$20&amp;""),"⌢",""),"⌣",""),"⌵",""),"－",""),"-","")," ",""),"　","")=UPPER($E26&amp;"")&amp;"TP"))*3+SUMPRODUCT(--(SUBSTITUTE(SUBSTITUTE(SUBSTITUTE(SUBSTITUTE(SUBSTITUTE(SUBSTITUTE(SUBSTITUTE(UPPER($O$3:$Q$20&amp;""),"⌢",""),"⌣",""),"⌵",""),"－",""),"-","")," ",""),"　","")="TP"&amp;UPPER($E26&amp;"")))*3+SUMPRODUCT(--(SUBSTITUTE(SUBSTITUTE(SUBSTITUTE(SUBSTITUTE(SUBSTITUTE(SUBSTITUTE(SUBSTITUTE(UPPER($S$3:$U$20&amp;""),"⌢",""),"⌣",""),"⌵",""),"－",""),"-","")," ",""),"　","")=UPPER($E26&amp;"")))+SUMPRODUCT(--(SUBSTITUTE(SUBSTITUTE(SUBSTITUTE(SUBSTITUTE(SUBSTITUTE(SUBSTITUTE(SUBSTITUTE(UPPER($S$3:$U$20&amp;""),"⌢",""),"⌣",""),"⌵",""),"－",""),"-","")," ",""),"　","")=UPPER($E26&amp;"")&amp;"DP"))*2+SUMPRODUCT(--(SUBSTITUTE(SUBSTITUTE(SUBSTITUTE(SUBSTITUTE(SUBSTITUTE(SUBSTITUTE(SUBSTITUTE(UPPER($S$3:$U$20&amp;""),"⌢",""),"⌣",""),"⌵",""),"－",""),"-","")," ",""),"　","")="DP"&amp;UPPER($E26&amp;"")))*2+SUMPRODUCT(--(SUBSTITUTE(SUBSTITUTE(SUBSTITUTE(SUBSTITUTE(SUBSTITUTE(SUBSTITUTE(SUBSTITUTE(UPPER($S$3:$U$20&amp;""),"⌢",""),"⌣",""),"⌵",""),"－",""),"-","")," ",""),"　","")=UPPER($E26&amp;"")&amp;"TP"))*3+SUMPRODUCT(--(SUBSTITUTE(SUBSTITUTE(SUBSTITUTE(SUBSTITUTE(SUBSTITUTE(SUBSTITUTE(SUBSTITUTE(UPPER($S$3:$U$20&amp;""),"⌢",""),"⌣",""),"⌵",""),"－",""),"-","")," ",""),"　","")="TP"&amp;UPPER($E26&amp;"")))*3+SUMPRODUCT(--(SUBSTITUTE(SUBSTITUTE(SUBSTITUTE(SUBSTITUTE(SUBSTITUTE(SUBSTITUTE(SUBSTITUTE(UPPER($W$3:$Y$20&amp;""),"⌢",""),"⌣",""),"⌵",""),"－",""),"-","")," ",""),"　","")=UPPER($E26&amp;"")))+SUMPRODUCT(--(SUBSTITUTE(SUBSTITUTE(SUBSTITUTE(SUBSTITUTE(SUBSTITUTE(SUBSTITUTE(SUBSTITUTE(UPPER($W$3:$Y$20&amp;""),"⌢",""),"⌣",""),"⌵",""),"－",""),"-","")," ",""),"　","")=UPPER($E26&amp;"")&amp;"DP"))*2+SUMPRODUCT(--(SUBSTITUTE(SUBSTITUTE(SUBSTITUTE(SUBSTITUTE(SUBSTITUTE(SUBSTITUTE(SUBSTITUTE(UPPER($W$3:$Y$20&amp;""),"⌢",""),"⌣",""),"⌵",""),"－",""),"-","")," ",""),"　","")="DP"&amp;UPPER($E26&amp;"")))*2+SUMPRODUCT(--(SUBSTITUTE(SUBSTITUTE(SUBSTITUTE(SUBSTITUTE(SUBSTITUTE(SUBSTITUTE(SUBSTITUTE(UPPER($W$3:$Y$20&amp;""),"⌢",""),"⌣",""),"⌵",""),"－",""),"-","")," ",""),"　","")=UPPER($E26&amp;"")&amp;"TP"))*3+SUMPRODUCT(--(SUBSTITUTE(SUBSTITUTE(SUBSTITUTE(SUBSTITUTE(SUBSTITUTE(SUBSTITUTE(SUBSTITUTE(UPPER($W$3:$Y$20&amp;""),"⌢",""),"⌣",""),"⌵",""),"－",""),"-","")," ",""),"　","")="TP"&amp;UPPER($E26&amp;"")))*3+SUMPRODUCT(--(SUBSTITUTE(SUBSTITUTE(SUBSTITUTE(SUBSTITUTE(SUBSTITUTE(SUBSTITUTE(SUBSTITUTE(UPPER($AA$3:$AC$20&amp;""),"⌢",""),"⌣",""),"⌵",""),"－",""),"-","")," ",""),"　","")=UPPER($E26&amp;"")))+SUMPRODUCT(--(SUBSTITUTE(SUBSTITUTE(SUBSTITUTE(SUBSTITUTE(SUBSTITUTE(SUBSTITUTE(SUBSTITUTE(UPPER($AA$3:$AC$20&amp;""),"⌢",""),"⌣",""),"⌵",""),"－",""),"-","")," ",""),"　","")=UPPER($E26&amp;"")&amp;"DP"))*2+SUMPRODUCT(--(SUBSTITUTE(SUBSTITUTE(SUBSTITUTE(SUBSTITUTE(SUBSTITUTE(SUBSTITUTE(SUBSTITUTE(UPPER($AA$3:$AC$20&amp;""),"⌢",""),"⌣",""),"⌵",""),"－",""),"-","")," ",""),"　","")="DP"&amp;UPPER($E26&amp;"")))*2+SUMPRODUCT(--(SUBSTITUTE(SUBSTITUTE(SUBSTITUTE(SUBSTITUTE(SUBSTITUTE(SUBSTITUTE(SUBSTITUTE(UPPER($AA$3:$AC$20&amp;""),"⌢",""),"⌣",""),"⌵",""),"－",""),"-","")," ",""),"　","")=UPPER($E26&amp;"")&amp;"TP"))*3+SUMPRODUCT(--(SUBSTITUTE(SUBSTITUTE(SUBSTITUTE(SUBSTITUTE(SUBSTITUTE(SUBSTITUTE(SUBSTITUTE(UPPER($AA$3:$AC$20&amp;""),"⌢",""),"⌣",""),"⌵",""),"－",""),"-","")," ",""),"　","")="TP"&amp;UPPER($E26&amp;"")))*3+SUMPRODUCT(--(SUBSTITUTE(SUBSTITUTE(SUBSTITUTE(SUBSTITUTE(SUBSTITUTE(SUBSTITUTE(SUBSTITUTE(UPPER($AE$3:$AG$20&amp;""),"⌢",""),"⌣",""),"⌵",""),"－",""),"-","")," ",""),"　","")=UPPER($E26&amp;"")))+SUMPRODUCT(--(SUBSTITUTE(SUBSTITUTE(SUBSTITUTE(SUBSTITUTE(SUBSTITUTE(SUBSTITUTE(SUBSTITUTE(UPPER($AE$3:$AG$20&amp;""),"⌢",""),"⌣",""),"⌵",""),"－",""),"-","")," ",""),"　","")=UPPER($E26&amp;"")&amp;"DP"))*2+SUMPRODUCT(--(SUBSTITUTE(SUBSTITUTE(SUBSTITUTE(SUBSTITUTE(SUBSTITUTE(SUBSTITUTE(SUBSTITUTE(UPPER($AE$3:$AG$20&amp;""),"⌢",""),"⌣",""),"⌵",""),"－",""),"-","")," ",""),"　","")="DP"&amp;UPPER($E26&amp;"")))*2+SUMPRODUCT(--(SUBSTITUTE(SUBSTITUTE(SUBSTITUTE(SUBSTITUTE(SUBSTITUTE(SUBSTITUTE(SUBSTITUTE(UPPER($AE$3:$AG$20&amp;""),"⌢",""),"⌣",""),"⌵",""),"－",""),"-","")," ",""),"　","")=UPPER($E26&amp;"")&amp;"TP"))*3+SUMPRODUCT(--(SUBSTITUTE(SUBSTITUTE(SUBSTITUTE(SUBSTITUTE(SUBSTITUTE(SUBSTITUTE(SUBSTITUTE(UPPER($AE$3:$AG$20&amp;""),"⌢",""),"⌣",""),"⌵",""),"－",""),"-","")," ",""),"　","")="TP"&amp;UPPER($E26&amp;"")))*3)</f>
        <v>3</v>
      </c>
      <c r="B26" s="58"/>
      <c r="C26" s="58"/>
      <c r="D26" s="274">
        <v>2</v>
      </c>
      <c r="E26" s="166" t="s">
        <v>216</v>
      </c>
      <c r="F26" s="174" t="s">
        <v>81</v>
      </c>
      <c r="G26" s="175" t="s">
        <v>204</v>
      </c>
      <c r="H26" s="176"/>
      <c r="I26" s="77"/>
      <c r="J26" s="8"/>
      <c r="K26" s="175"/>
      <c r="L26" s="176"/>
      <c r="M26" s="77"/>
      <c r="N26" s="8"/>
      <c r="O26" s="175" t="inlineStr">
        <is>
          <t>R ⌢</t>
        </is>
      </c>
      <c r="P26" s="176"/>
      <c r="Q26" s="77"/>
      <c r="R26" s="8"/>
      <c r="S26" s="175"/>
      <c r="T26" s="176"/>
      <c r="U26" s="77"/>
      <c r="V26" s="8"/>
      <c r="W26" s="175"/>
      <c r="X26" s="176"/>
      <c r="Y26" s="77"/>
      <c r="Z26" s="8"/>
      <c r="AA26" s="175"/>
      <c r="AB26" s="176"/>
      <c r="AC26" s="77"/>
      <c r="AD26" s="8"/>
      <c r="AE26" s="176"/>
      <c r="AF26" s="176"/>
      <c r="AG26" s="77"/>
      <c r="AH26" s="8"/>
      <c r="AI26" s="44">
        <f t="shared" si="16"/>
        <v>2</v>
      </c>
      <c r="AJ26" s="44">
        <f>SUMPRODUCT(--(SUBSTITUTE(SUBSTITUTE(SUBSTITUTE(SUBSTITUTE(SUBSTITUTE(SUBSTITUTE(SUBSTITUTE(UPPER(G26:AG26&amp;""),"⌢",""),"⌣",""),"⌵",""),"－",""),"-","")," ",""),"　","")="R"))+SUMPRODUCT(--(SUBSTITUTE(SUBSTITUTE(SUBSTITUTE(SUBSTITUTE(SUBSTITUTE(SUBSTITUTE(SUBSTITUTE(UPPER(G26:AG26&amp;""),"⌢",""),"⌣",""),"⌵",""),"－",""),"-","")," ",""),"　","")="HR"))*2</f>
        <v>1</v>
      </c>
      <c r="AK26" s="44">
        <f t="shared" si="18"/>
        <v>1</v>
      </c>
      <c r="AL26" s="44">
        <f>$A26</f>
        <v>3</v>
      </c>
      <c r="AM26" s="68" t="s">
        <v>8</v>
      </c>
      <c r="AO26" s="52">
        <v>0</v>
      </c>
      <c r="AP26" s="52" t="str">
        <v>吳品逸</v>
      </c>
      <c r="AQ26" s="73">
        <f>SUMIF($F$23:$F$40,AP26,$AI$23:$AI$40)+SUMIF($F$23:$F$40,AP26&amp;" DF",$AI$23:$AI$40)+SUMIF($F$23:$F$40,AP26&amp;"DF",$AI$23:$AI$40)</f>
        <v>2</v>
      </c>
      <c r="AR26" s="73">
        <f>SUMIF($F$23:$F$40,AP26,$AJ$23:$AJ$40)+SUMIF($F$23:$F$40,AP26&amp;" DF",$AJ$23:$AJ$40)+SUMIF($F$23:$F$40,AP26&amp;"DF",$AJ$23:$AJ$40)</f>
        <v>2</v>
      </c>
      <c r="AS26" s="73">
        <f>SUMIF($F$23:$F$40,AP26,$AK$23:$AK$40)+SUMIF($F$23:$F$40,AP26&amp;" DF",$AK$23:$AK$40)+SUMIF($F$23:$F$40,AP26&amp;"DF",$AK$23:$AK$40)</f>
        <v>0</v>
      </c>
      <c r="AT26" s="73">
        <f>SUMIF($F$23:$F$40,AP26,$AL$23:$AL$40)+SUMIF($F$23:$F$40,AP26&amp;" DF",$AL$23:$AL$40)+SUMIF($F$23:$F$40,AP26&amp;"DF",$AL$23:$AL$40)</f>
        <v>0</v>
      </c>
      <c r="AV26" s="73">
        <v>0</v>
      </c>
      <c r="AW26" s="52"/>
      <c r="AX26" s="73"/>
      <c r="AY26" s="73"/>
    </row>
    <row r="27" spans="1:54" ht="15" customHeight="1">
      <c r="A27" s="58">
        <f>IF($E27="",0,SUMPRODUCT(--(SUBSTITUTE(SUBSTITUTE(SUBSTITUTE(SUBSTITUTE(SUBSTITUTE(SUBSTITUTE(SUBSTITUTE(UPPER($G$3:$I$20&amp;""),"⌢",""),"⌣",""),"⌵",""),"－",""),"-","")," ",""),"　","")=UPPER($E27&amp;"")))+SUMPRODUCT(--(SUBSTITUTE(SUBSTITUTE(SUBSTITUTE(SUBSTITUTE(SUBSTITUTE(SUBSTITUTE(SUBSTITUTE(UPPER($G$3:$I$20&amp;""),"⌢",""),"⌣",""),"⌵",""),"－",""),"-","")," ",""),"　","")=UPPER($E27&amp;"")&amp;"DP"))*2+SUMPRODUCT(--(SUBSTITUTE(SUBSTITUTE(SUBSTITUTE(SUBSTITUTE(SUBSTITUTE(SUBSTITUTE(SUBSTITUTE(UPPER($G$3:$I$20&amp;""),"⌢",""),"⌣",""),"⌵",""),"－",""),"-","")," ",""),"　","")="DP"&amp;UPPER($E27&amp;"")))*2+SUMPRODUCT(--(SUBSTITUTE(SUBSTITUTE(SUBSTITUTE(SUBSTITUTE(SUBSTITUTE(SUBSTITUTE(SUBSTITUTE(UPPER($G$3:$I$20&amp;""),"⌢",""),"⌣",""),"⌵",""),"－",""),"-","")," ",""),"　","")=UPPER($E27&amp;"")&amp;"TP"))*3+SUMPRODUCT(--(SUBSTITUTE(SUBSTITUTE(SUBSTITUTE(SUBSTITUTE(SUBSTITUTE(SUBSTITUTE(SUBSTITUTE(UPPER($G$3:$I$20&amp;""),"⌢",""),"⌣",""),"⌵",""),"－",""),"-","")," ",""),"　","")="TP"&amp;UPPER($E27&amp;"")))*3+SUMPRODUCT(--(SUBSTITUTE(SUBSTITUTE(SUBSTITUTE(SUBSTITUTE(SUBSTITUTE(SUBSTITUTE(SUBSTITUTE(UPPER($K$3:$M$20&amp;""),"⌢",""),"⌣",""),"⌵",""),"－",""),"-","")," ",""),"　","")=UPPER($E27&amp;"")))+SUMPRODUCT(--(SUBSTITUTE(SUBSTITUTE(SUBSTITUTE(SUBSTITUTE(SUBSTITUTE(SUBSTITUTE(SUBSTITUTE(UPPER($K$3:$M$20&amp;""),"⌢",""),"⌣",""),"⌵",""),"－",""),"-","")," ",""),"　","")=UPPER($E27&amp;"")&amp;"DP"))*2+SUMPRODUCT(--(SUBSTITUTE(SUBSTITUTE(SUBSTITUTE(SUBSTITUTE(SUBSTITUTE(SUBSTITUTE(SUBSTITUTE(UPPER($K$3:$M$20&amp;""),"⌢",""),"⌣",""),"⌵",""),"－",""),"-","")," ",""),"　","")="DP"&amp;UPPER($E27&amp;"")))*2+SUMPRODUCT(--(SUBSTITUTE(SUBSTITUTE(SUBSTITUTE(SUBSTITUTE(SUBSTITUTE(SUBSTITUTE(SUBSTITUTE(UPPER($K$3:$M$20&amp;""),"⌢",""),"⌣",""),"⌵",""),"－",""),"-","")," ",""),"　","")=UPPER($E27&amp;"")&amp;"TP"))*3+SUMPRODUCT(--(SUBSTITUTE(SUBSTITUTE(SUBSTITUTE(SUBSTITUTE(SUBSTITUTE(SUBSTITUTE(SUBSTITUTE(UPPER($K$3:$M$20&amp;""),"⌢",""),"⌣",""),"⌵",""),"－",""),"-","")," ",""),"　","")="TP"&amp;UPPER($E27&amp;"")))*3+SUMPRODUCT(--(SUBSTITUTE(SUBSTITUTE(SUBSTITUTE(SUBSTITUTE(SUBSTITUTE(SUBSTITUTE(SUBSTITUTE(UPPER($O$3:$Q$20&amp;""),"⌢",""),"⌣",""),"⌵",""),"－",""),"-","")," ",""),"　","")=UPPER($E27&amp;"")))+SUMPRODUCT(--(SUBSTITUTE(SUBSTITUTE(SUBSTITUTE(SUBSTITUTE(SUBSTITUTE(SUBSTITUTE(SUBSTITUTE(UPPER($O$3:$Q$20&amp;""),"⌢",""),"⌣",""),"⌵",""),"－",""),"-","")," ",""),"　","")=UPPER($E27&amp;"")&amp;"DP"))*2+SUMPRODUCT(--(SUBSTITUTE(SUBSTITUTE(SUBSTITUTE(SUBSTITUTE(SUBSTITUTE(SUBSTITUTE(SUBSTITUTE(UPPER($O$3:$Q$20&amp;""),"⌢",""),"⌣",""),"⌵",""),"－",""),"-","")," ",""),"　","")="DP"&amp;UPPER($E27&amp;"")))*2+SUMPRODUCT(--(SUBSTITUTE(SUBSTITUTE(SUBSTITUTE(SUBSTITUTE(SUBSTITUTE(SUBSTITUTE(SUBSTITUTE(UPPER($O$3:$Q$20&amp;""),"⌢",""),"⌣",""),"⌵",""),"－",""),"-","")," ",""),"　","")=UPPER($E27&amp;"")&amp;"TP"))*3+SUMPRODUCT(--(SUBSTITUTE(SUBSTITUTE(SUBSTITUTE(SUBSTITUTE(SUBSTITUTE(SUBSTITUTE(SUBSTITUTE(UPPER($O$3:$Q$20&amp;""),"⌢",""),"⌣",""),"⌵",""),"－",""),"-","")," ",""),"　","")="TP"&amp;UPPER($E27&amp;"")))*3+SUMPRODUCT(--(SUBSTITUTE(SUBSTITUTE(SUBSTITUTE(SUBSTITUTE(SUBSTITUTE(SUBSTITUTE(SUBSTITUTE(UPPER($S$3:$U$20&amp;""),"⌢",""),"⌣",""),"⌵",""),"－",""),"-","")," ",""),"　","")=UPPER($E27&amp;"")))+SUMPRODUCT(--(SUBSTITUTE(SUBSTITUTE(SUBSTITUTE(SUBSTITUTE(SUBSTITUTE(SUBSTITUTE(SUBSTITUTE(UPPER($S$3:$U$20&amp;""),"⌢",""),"⌣",""),"⌵",""),"－",""),"-","")," ",""),"　","")=UPPER($E27&amp;"")&amp;"DP"))*2+SUMPRODUCT(--(SUBSTITUTE(SUBSTITUTE(SUBSTITUTE(SUBSTITUTE(SUBSTITUTE(SUBSTITUTE(SUBSTITUTE(UPPER($S$3:$U$20&amp;""),"⌢",""),"⌣",""),"⌵",""),"－",""),"-","")," ",""),"　","")="DP"&amp;UPPER($E27&amp;"")))*2+SUMPRODUCT(--(SUBSTITUTE(SUBSTITUTE(SUBSTITUTE(SUBSTITUTE(SUBSTITUTE(SUBSTITUTE(SUBSTITUTE(UPPER($S$3:$U$20&amp;""),"⌢",""),"⌣",""),"⌵",""),"－",""),"-","")," ",""),"　","")=UPPER($E27&amp;"")&amp;"TP"))*3+SUMPRODUCT(--(SUBSTITUTE(SUBSTITUTE(SUBSTITUTE(SUBSTITUTE(SUBSTITUTE(SUBSTITUTE(SUBSTITUTE(UPPER($S$3:$U$20&amp;""),"⌢",""),"⌣",""),"⌵",""),"－",""),"-","")," ",""),"　","")="TP"&amp;UPPER($E27&amp;"")))*3+SUMPRODUCT(--(SUBSTITUTE(SUBSTITUTE(SUBSTITUTE(SUBSTITUTE(SUBSTITUTE(SUBSTITUTE(SUBSTITUTE(UPPER($W$3:$Y$20&amp;""),"⌢",""),"⌣",""),"⌵",""),"－",""),"-","")," ",""),"　","")=UPPER($E27&amp;"")))+SUMPRODUCT(--(SUBSTITUTE(SUBSTITUTE(SUBSTITUTE(SUBSTITUTE(SUBSTITUTE(SUBSTITUTE(SUBSTITUTE(UPPER($W$3:$Y$20&amp;""),"⌢",""),"⌣",""),"⌵",""),"－",""),"-","")," ",""),"　","")=UPPER($E27&amp;"")&amp;"DP"))*2+SUMPRODUCT(--(SUBSTITUTE(SUBSTITUTE(SUBSTITUTE(SUBSTITUTE(SUBSTITUTE(SUBSTITUTE(SUBSTITUTE(UPPER($W$3:$Y$20&amp;""),"⌢",""),"⌣",""),"⌵",""),"－",""),"-","")," ",""),"　","")="DP"&amp;UPPER($E27&amp;"")))*2+SUMPRODUCT(--(SUBSTITUTE(SUBSTITUTE(SUBSTITUTE(SUBSTITUTE(SUBSTITUTE(SUBSTITUTE(SUBSTITUTE(UPPER($W$3:$Y$20&amp;""),"⌢",""),"⌣",""),"⌵",""),"－",""),"-","")," ",""),"　","")=UPPER($E27&amp;"")&amp;"TP"))*3+SUMPRODUCT(--(SUBSTITUTE(SUBSTITUTE(SUBSTITUTE(SUBSTITUTE(SUBSTITUTE(SUBSTITUTE(SUBSTITUTE(UPPER($W$3:$Y$20&amp;""),"⌢",""),"⌣",""),"⌵",""),"－",""),"-","")," ",""),"　","")="TP"&amp;UPPER($E27&amp;"")))*3+SUMPRODUCT(--(SUBSTITUTE(SUBSTITUTE(SUBSTITUTE(SUBSTITUTE(SUBSTITUTE(SUBSTITUTE(SUBSTITUTE(UPPER($AA$3:$AC$20&amp;""),"⌢",""),"⌣",""),"⌵",""),"－",""),"-","")," ",""),"　","")=UPPER($E27&amp;"")))+SUMPRODUCT(--(SUBSTITUTE(SUBSTITUTE(SUBSTITUTE(SUBSTITUTE(SUBSTITUTE(SUBSTITUTE(SUBSTITUTE(UPPER($AA$3:$AC$20&amp;""),"⌢",""),"⌣",""),"⌵",""),"－",""),"-","")," ",""),"　","")=UPPER($E27&amp;"")&amp;"DP"))*2+SUMPRODUCT(--(SUBSTITUTE(SUBSTITUTE(SUBSTITUTE(SUBSTITUTE(SUBSTITUTE(SUBSTITUTE(SUBSTITUTE(UPPER($AA$3:$AC$20&amp;""),"⌢",""),"⌣",""),"⌵",""),"－",""),"-","")," ",""),"　","")="DP"&amp;UPPER($E27&amp;"")))*2+SUMPRODUCT(--(SUBSTITUTE(SUBSTITUTE(SUBSTITUTE(SUBSTITUTE(SUBSTITUTE(SUBSTITUTE(SUBSTITUTE(UPPER($AA$3:$AC$20&amp;""),"⌢",""),"⌣",""),"⌵",""),"－",""),"-","")," ",""),"　","")=UPPER($E27&amp;"")&amp;"TP"))*3+SUMPRODUCT(--(SUBSTITUTE(SUBSTITUTE(SUBSTITUTE(SUBSTITUTE(SUBSTITUTE(SUBSTITUTE(SUBSTITUTE(UPPER($AA$3:$AC$20&amp;""),"⌢",""),"⌣",""),"⌵",""),"－",""),"-","")," ",""),"　","")="TP"&amp;UPPER($E27&amp;"")))*3+SUMPRODUCT(--(SUBSTITUTE(SUBSTITUTE(SUBSTITUTE(SUBSTITUTE(SUBSTITUTE(SUBSTITUTE(SUBSTITUTE(UPPER($AE$3:$AG$20&amp;""),"⌢",""),"⌣",""),"⌵",""),"－",""),"-","")," ",""),"　","")=UPPER($E27&amp;"")))+SUMPRODUCT(--(SUBSTITUTE(SUBSTITUTE(SUBSTITUTE(SUBSTITUTE(SUBSTITUTE(SUBSTITUTE(SUBSTITUTE(UPPER($AE$3:$AG$20&amp;""),"⌢",""),"⌣",""),"⌵",""),"－",""),"-","")," ",""),"　","")=UPPER($E27&amp;"")&amp;"DP"))*2+SUMPRODUCT(--(SUBSTITUTE(SUBSTITUTE(SUBSTITUTE(SUBSTITUTE(SUBSTITUTE(SUBSTITUTE(SUBSTITUTE(UPPER($AE$3:$AG$20&amp;""),"⌢",""),"⌣",""),"⌵",""),"－",""),"-","")," ",""),"　","")="DP"&amp;UPPER($E27&amp;"")))*2+SUMPRODUCT(--(SUBSTITUTE(SUBSTITUTE(SUBSTITUTE(SUBSTITUTE(SUBSTITUTE(SUBSTITUTE(SUBSTITUTE(UPPER($AE$3:$AG$20&amp;""),"⌢",""),"⌣",""),"⌵",""),"－",""),"-","")," ",""),"　","")=UPPER($E27&amp;"")&amp;"TP"))*3+SUMPRODUCT(--(SUBSTITUTE(SUBSTITUTE(SUBSTITUTE(SUBSTITUTE(SUBSTITUTE(SUBSTITUTE(SUBSTITUTE(UPPER($AE$3:$AG$20&amp;""),"⌢",""),"⌣",""),"⌵",""),"－",""),"-","")," ",""),"　","")="TP"&amp;UPPER($E27&amp;"")))*3)</f>
        <v>0</v>
      </c>
      <c r="B27" s="58"/>
      <c r="C27" s="58"/>
      <c r="D27" s="275"/>
      <c r="E27" s="166">
        <v>0</v>
      </c>
      <c r="F27" s="174" t="s">
        <v>88</v>
      </c>
      <c r="G27" s="170"/>
      <c r="H27" s="171"/>
      <c r="I27" s="75"/>
      <c r="J27" s="8"/>
      <c r="K27" s="170"/>
      <c r="L27" s="171"/>
      <c r="M27" s="75"/>
      <c r="N27" s="8"/>
      <c r="O27" s="170"/>
      <c r="P27" s="171"/>
      <c r="Q27" s="75"/>
      <c r="R27" s="8"/>
      <c r="S27" s="170" t="inlineStr">
        <is>
          <t>R －</t>
        </is>
      </c>
      <c r="T27" s="171"/>
      <c r="U27" s="75"/>
      <c r="V27" s="8"/>
      <c r="W27" s="170"/>
      <c r="X27" s="171"/>
      <c r="Y27" s="75"/>
      <c r="Z27" s="8"/>
      <c r="AA27" s="170" t="inlineStr">
        <is>
          <t>R －</t>
        </is>
      </c>
      <c r="AB27" s="171"/>
      <c r="AC27" s="75"/>
      <c r="AD27" s="8"/>
      <c r="AE27" s="171"/>
      <c r="AF27" s="171"/>
      <c r="AG27" s="75"/>
      <c r="AH27" s="8"/>
      <c r="AI27" s="44">
        <f t="shared" si="16"/>
        <v>2</v>
      </c>
      <c r="AJ27" s="44">
        <f>SUMPRODUCT(--(SUBSTITUTE(SUBSTITUTE(SUBSTITUTE(SUBSTITUTE(SUBSTITUTE(SUBSTITUTE(SUBSTITUTE(UPPER(G27:AG27&amp;""),"⌢",""),"⌣",""),"⌵",""),"－",""),"-","")," ",""),"　","")="R"))+SUMPRODUCT(--(SUBSTITUTE(SUBSTITUTE(SUBSTITUTE(SUBSTITUTE(SUBSTITUTE(SUBSTITUTE(SUBSTITUTE(UPPER(G27:AG27&amp;""),"⌢",""),"⌣",""),"⌵",""),"－",""),"-","")," ",""),"　","")="HR"))*2</f>
        <v>2</v>
      </c>
      <c r="AK27" s="44">
        <f t="shared" si="18"/>
        <v>0</v>
      </c>
      <c r="AL27" s="44">
        <f>$A27</f>
        <v>0</v>
      </c>
      <c r="AM27" s="66" t="s">
        <v>33</v>
      </c>
      <c r="AO27" s="52">
        <v>22</v>
      </c>
      <c r="AP27" s="52" t="str">
        <v>蔡存宥</v>
      </c>
      <c r="AQ27" s="73">
        <f>SUMIF($F$23:$F$40,AP27,$AI$23:$AI$40)+SUMIF($F$23:$F$40,AP27&amp;" DF",$AI$23:$AI$40)+SUMIF($F$23:$F$40,AP27&amp;"DF",$AI$23:$AI$40)</f>
        <v>2</v>
      </c>
      <c r="AR27" s="73">
        <f>SUMIF($F$23:$F$40,AP27,$AJ$23:$AJ$40)+SUMIF($F$23:$F$40,AP27&amp;" DF",$AJ$23:$AJ$40)+SUMIF($F$23:$F$40,AP27&amp;"DF",$AJ$23:$AJ$40)</f>
        <v>2</v>
      </c>
      <c r="AS27" s="73">
        <f>SUMIF($F$23:$F$40,AP27,$AK$23:$AK$40)+SUMIF($F$23:$F$40,AP27&amp;" DF",$AK$23:$AK$40)+SUMIF($F$23:$F$40,AP27&amp;"DF",$AK$23:$AK$40)</f>
        <v>0</v>
      </c>
      <c r="AT27" s="73">
        <f>SUMIF($F$23:$F$40,AP27,$AL$23:$AL$40)+SUMIF($F$23:$F$40,AP27&amp;" DF",$AL$23:$AL$40)+SUMIF($F$23:$F$40,AP27&amp;"DF",$AL$23:$AL$40)</f>
        <v>0</v>
      </c>
      <c r="AV27" s="73"/>
      <c r="AW27" s="52"/>
      <c r="AX27" s="73"/>
      <c r="AY27" s="73"/>
    </row>
    <row r="28" spans="1:54" ht="15" customHeight="1">
      <c r="A28" s="58">
        <f>IF($E28="",0,SUMPRODUCT(--(SUBSTITUTE(SUBSTITUTE(SUBSTITUTE(SUBSTITUTE(SUBSTITUTE(SUBSTITUTE(SUBSTITUTE(UPPER($G$3:$I$20&amp;""),"⌢",""),"⌣",""),"⌵",""),"－",""),"-","")," ",""),"　","")=UPPER($E28&amp;"")))+SUMPRODUCT(--(SUBSTITUTE(SUBSTITUTE(SUBSTITUTE(SUBSTITUTE(SUBSTITUTE(SUBSTITUTE(SUBSTITUTE(UPPER($G$3:$I$20&amp;""),"⌢",""),"⌣",""),"⌵",""),"－",""),"-","")," ",""),"　","")=UPPER($E28&amp;"")&amp;"DP"))*2+SUMPRODUCT(--(SUBSTITUTE(SUBSTITUTE(SUBSTITUTE(SUBSTITUTE(SUBSTITUTE(SUBSTITUTE(SUBSTITUTE(UPPER($G$3:$I$20&amp;""),"⌢",""),"⌣",""),"⌵",""),"－",""),"-","")," ",""),"　","")="DP"&amp;UPPER($E28&amp;"")))*2+SUMPRODUCT(--(SUBSTITUTE(SUBSTITUTE(SUBSTITUTE(SUBSTITUTE(SUBSTITUTE(SUBSTITUTE(SUBSTITUTE(UPPER($G$3:$I$20&amp;""),"⌢",""),"⌣",""),"⌵",""),"－",""),"-","")," ",""),"　","")=UPPER($E28&amp;"")&amp;"TP"))*3+SUMPRODUCT(--(SUBSTITUTE(SUBSTITUTE(SUBSTITUTE(SUBSTITUTE(SUBSTITUTE(SUBSTITUTE(SUBSTITUTE(UPPER($G$3:$I$20&amp;""),"⌢",""),"⌣",""),"⌵",""),"－",""),"-","")," ",""),"　","")="TP"&amp;UPPER($E28&amp;"")))*3+SUMPRODUCT(--(SUBSTITUTE(SUBSTITUTE(SUBSTITUTE(SUBSTITUTE(SUBSTITUTE(SUBSTITUTE(SUBSTITUTE(UPPER($K$3:$M$20&amp;""),"⌢",""),"⌣",""),"⌵",""),"－",""),"-","")," ",""),"　","")=UPPER($E28&amp;"")))+SUMPRODUCT(--(SUBSTITUTE(SUBSTITUTE(SUBSTITUTE(SUBSTITUTE(SUBSTITUTE(SUBSTITUTE(SUBSTITUTE(UPPER($K$3:$M$20&amp;""),"⌢",""),"⌣",""),"⌵",""),"－",""),"-","")," ",""),"　","")=UPPER($E28&amp;"")&amp;"DP"))*2+SUMPRODUCT(--(SUBSTITUTE(SUBSTITUTE(SUBSTITUTE(SUBSTITUTE(SUBSTITUTE(SUBSTITUTE(SUBSTITUTE(UPPER($K$3:$M$20&amp;""),"⌢",""),"⌣",""),"⌵",""),"－",""),"-","")," ",""),"　","")="DP"&amp;UPPER($E28&amp;"")))*2+SUMPRODUCT(--(SUBSTITUTE(SUBSTITUTE(SUBSTITUTE(SUBSTITUTE(SUBSTITUTE(SUBSTITUTE(SUBSTITUTE(UPPER($K$3:$M$20&amp;""),"⌢",""),"⌣",""),"⌵",""),"－",""),"-","")," ",""),"　","")=UPPER($E28&amp;"")&amp;"TP"))*3+SUMPRODUCT(--(SUBSTITUTE(SUBSTITUTE(SUBSTITUTE(SUBSTITUTE(SUBSTITUTE(SUBSTITUTE(SUBSTITUTE(UPPER($K$3:$M$20&amp;""),"⌢",""),"⌣",""),"⌵",""),"－",""),"-","")," ",""),"　","")="TP"&amp;UPPER($E28&amp;"")))*3+SUMPRODUCT(--(SUBSTITUTE(SUBSTITUTE(SUBSTITUTE(SUBSTITUTE(SUBSTITUTE(SUBSTITUTE(SUBSTITUTE(UPPER($O$3:$Q$20&amp;""),"⌢",""),"⌣",""),"⌵",""),"－",""),"-","")," ",""),"　","")=UPPER($E28&amp;"")))+SUMPRODUCT(--(SUBSTITUTE(SUBSTITUTE(SUBSTITUTE(SUBSTITUTE(SUBSTITUTE(SUBSTITUTE(SUBSTITUTE(UPPER($O$3:$Q$20&amp;""),"⌢",""),"⌣",""),"⌵",""),"－",""),"-","")," ",""),"　","")=UPPER($E28&amp;"")&amp;"DP"))*2+SUMPRODUCT(--(SUBSTITUTE(SUBSTITUTE(SUBSTITUTE(SUBSTITUTE(SUBSTITUTE(SUBSTITUTE(SUBSTITUTE(UPPER($O$3:$Q$20&amp;""),"⌢",""),"⌣",""),"⌵",""),"－",""),"-","")," ",""),"　","")="DP"&amp;UPPER($E28&amp;"")))*2+SUMPRODUCT(--(SUBSTITUTE(SUBSTITUTE(SUBSTITUTE(SUBSTITUTE(SUBSTITUTE(SUBSTITUTE(SUBSTITUTE(UPPER($O$3:$Q$20&amp;""),"⌢",""),"⌣",""),"⌵",""),"－",""),"-","")," ",""),"　","")=UPPER($E28&amp;"")&amp;"TP"))*3+SUMPRODUCT(--(SUBSTITUTE(SUBSTITUTE(SUBSTITUTE(SUBSTITUTE(SUBSTITUTE(SUBSTITUTE(SUBSTITUTE(UPPER($O$3:$Q$20&amp;""),"⌢",""),"⌣",""),"⌵",""),"－",""),"-","")," ",""),"　","")="TP"&amp;UPPER($E28&amp;"")))*3+SUMPRODUCT(--(SUBSTITUTE(SUBSTITUTE(SUBSTITUTE(SUBSTITUTE(SUBSTITUTE(SUBSTITUTE(SUBSTITUTE(UPPER($S$3:$U$20&amp;""),"⌢",""),"⌣",""),"⌵",""),"－",""),"-","")," ",""),"　","")=UPPER($E28&amp;"")))+SUMPRODUCT(--(SUBSTITUTE(SUBSTITUTE(SUBSTITUTE(SUBSTITUTE(SUBSTITUTE(SUBSTITUTE(SUBSTITUTE(UPPER($S$3:$U$20&amp;""),"⌢",""),"⌣",""),"⌵",""),"－",""),"-","")," ",""),"　","")=UPPER($E28&amp;"")&amp;"DP"))*2+SUMPRODUCT(--(SUBSTITUTE(SUBSTITUTE(SUBSTITUTE(SUBSTITUTE(SUBSTITUTE(SUBSTITUTE(SUBSTITUTE(UPPER($S$3:$U$20&amp;""),"⌢",""),"⌣",""),"⌵",""),"－",""),"-","")," ",""),"　","")="DP"&amp;UPPER($E28&amp;"")))*2+SUMPRODUCT(--(SUBSTITUTE(SUBSTITUTE(SUBSTITUTE(SUBSTITUTE(SUBSTITUTE(SUBSTITUTE(SUBSTITUTE(UPPER($S$3:$U$20&amp;""),"⌢",""),"⌣",""),"⌵",""),"－",""),"-","")," ",""),"　","")=UPPER($E28&amp;"")&amp;"TP"))*3+SUMPRODUCT(--(SUBSTITUTE(SUBSTITUTE(SUBSTITUTE(SUBSTITUTE(SUBSTITUTE(SUBSTITUTE(SUBSTITUTE(UPPER($S$3:$U$20&amp;""),"⌢",""),"⌣",""),"⌵",""),"－",""),"-","")," ",""),"　","")="TP"&amp;UPPER($E28&amp;"")))*3+SUMPRODUCT(--(SUBSTITUTE(SUBSTITUTE(SUBSTITUTE(SUBSTITUTE(SUBSTITUTE(SUBSTITUTE(SUBSTITUTE(UPPER($W$3:$Y$20&amp;""),"⌢",""),"⌣",""),"⌵",""),"－",""),"-","")," ",""),"　","")=UPPER($E28&amp;"")))+SUMPRODUCT(--(SUBSTITUTE(SUBSTITUTE(SUBSTITUTE(SUBSTITUTE(SUBSTITUTE(SUBSTITUTE(SUBSTITUTE(UPPER($W$3:$Y$20&amp;""),"⌢",""),"⌣",""),"⌵",""),"－",""),"-","")," ",""),"　","")=UPPER($E28&amp;"")&amp;"DP"))*2+SUMPRODUCT(--(SUBSTITUTE(SUBSTITUTE(SUBSTITUTE(SUBSTITUTE(SUBSTITUTE(SUBSTITUTE(SUBSTITUTE(UPPER($W$3:$Y$20&amp;""),"⌢",""),"⌣",""),"⌵",""),"－",""),"-","")," ",""),"　","")="DP"&amp;UPPER($E28&amp;"")))*2+SUMPRODUCT(--(SUBSTITUTE(SUBSTITUTE(SUBSTITUTE(SUBSTITUTE(SUBSTITUTE(SUBSTITUTE(SUBSTITUTE(UPPER($W$3:$Y$20&amp;""),"⌢",""),"⌣",""),"⌵",""),"－",""),"-","")," ",""),"　","")=UPPER($E28&amp;"")&amp;"TP"))*3+SUMPRODUCT(--(SUBSTITUTE(SUBSTITUTE(SUBSTITUTE(SUBSTITUTE(SUBSTITUTE(SUBSTITUTE(SUBSTITUTE(UPPER($W$3:$Y$20&amp;""),"⌢",""),"⌣",""),"⌵",""),"－",""),"-","")," ",""),"　","")="TP"&amp;UPPER($E28&amp;"")))*3+SUMPRODUCT(--(SUBSTITUTE(SUBSTITUTE(SUBSTITUTE(SUBSTITUTE(SUBSTITUTE(SUBSTITUTE(SUBSTITUTE(UPPER($AA$3:$AC$20&amp;""),"⌢",""),"⌣",""),"⌵",""),"－",""),"-","")," ",""),"　","")=UPPER($E28&amp;"")))+SUMPRODUCT(--(SUBSTITUTE(SUBSTITUTE(SUBSTITUTE(SUBSTITUTE(SUBSTITUTE(SUBSTITUTE(SUBSTITUTE(UPPER($AA$3:$AC$20&amp;""),"⌢",""),"⌣",""),"⌵",""),"－",""),"-","")," ",""),"　","")=UPPER($E28&amp;"")&amp;"DP"))*2+SUMPRODUCT(--(SUBSTITUTE(SUBSTITUTE(SUBSTITUTE(SUBSTITUTE(SUBSTITUTE(SUBSTITUTE(SUBSTITUTE(UPPER($AA$3:$AC$20&amp;""),"⌢",""),"⌣",""),"⌵",""),"－",""),"-","")," ",""),"　","")="DP"&amp;UPPER($E28&amp;"")))*2+SUMPRODUCT(--(SUBSTITUTE(SUBSTITUTE(SUBSTITUTE(SUBSTITUTE(SUBSTITUTE(SUBSTITUTE(SUBSTITUTE(UPPER($AA$3:$AC$20&amp;""),"⌢",""),"⌣",""),"⌵",""),"－",""),"-","")," ",""),"　","")=UPPER($E28&amp;"")&amp;"TP"))*3+SUMPRODUCT(--(SUBSTITUTE(SUBSTITUTE(SUBSTITUTE(SUBSTITUTE(SUBSTITUTE(SUBSTITUTE(SUBSTITUTE(UPPER($AA$3:$AC$20&amp;""),"⌢",""),"⌣",""),"⌵",""),"－",""),"-","")," ",""),"　","")="TP"&amp;UPPER($E28&amp;"")))*3+SUMPRODUCT(--(SUBSTITUTE(SUBSTITUTE(SUBSTITUTE(SUBSTITUTE(SUBSTITUTE(SUBSTITUTE(SUBSTITUTE(UPPER($AE$3:$AG$20&amp;""),"⌢",""),"⌣",""),"⌵",""),"－",""),"-","")," ",""),"　","")=UPPER($E28&amp;"")))+SUMPRODUCT(--(SUBSTITUTE(SUBSTITUTE(SUBSTITUTE(SUBSTITUTE(SUBSTITUTE(SUBSTITUTE(SUBSTITUTE(UPPER($AE$3:$AG$20&amp;""),"⌢",""),"⌣",""),"⌵",""),"－",""),"-","")," ",""),"　","")=UPPER($E28&amp;"")&amp;"DP"))*2+SUMPRODUCT(--(SUBSTITUTE(SUBSTITUTE(SUBSTITUTE(SUBSTITUTE(SUBSTITUTE(SUBSTITUTE(SUBSTITUTE(UPPER($AE$3:$AG$20&amp;""),"⌢",""),"⌣",""),"⌵",""),"－",""),"-","")," ",""),"　","")="DP"&amp;UPPER($E28&amp;"")))*2+SUMPRODUCT(--(SUBSTITUTE(SUBSTITUTE(SUBSTITUTE(SUBSTITUTE(SUBSTITUTE(SUBSTITUTE(SUBSTITUTE(UPPER($AE$3:$AG$20&amp;""),"⌢",""),"⌣",""),"⌵",""),"－",""),"-","")," ",""),"　","")=UPPER($E28&amp;"")&amp;"TP"))*3+SUMPRODUCT(--(SUBSTITUTE(SUBSTITUTE(SUBSTITUTE(SUBSTITUTE(SUBSTITUTE(SUBSTITUTE(SUBSTITUTE(UPPER($AE$3:$AG$20&amp;""),"⌢",""),"⌣",""),"⌵",""),"－",""),"-","")," ",""),"　","")="TP"&amp;UPPER($E28&amp;"")))*3)</f>
        <v>0</v>
      </c>
      <c r="B28" s="58"/>
      <c r="C28" s="58"/>
      <c r="D28" s="276"/>
      <c r="E28" s="166"/>
      <c r="F28" s="174"/>
      <c r="G28" s="172"/>
      <c r="H28" s="173"/>
      <c r="I28" s="76"/>
      <c r="J28" s="8"/>
      <c r="K28" s="172"/>
      <c r="L28" s="173"/>
      <c r="M28" s="76"/>
      <c r="N28" s="8"/>
      <c r="O28" s="172"/>
      <c r="P28" s="173"/>
      <c r="Q28" s="76"/>
      <c r="R28" s="8"/>
      <c r="S28" s="172"/>
      <c r="T28" s="173"/>
      <c r="U28" s="76"/>
      <c r="V28" s="8"/>
      <c r="W28" s="172"/>
      <c r="X28" s="173"/>
      <c r="Y28" s="76"/>
      <c r="Z28" s="8"/>
      <c r="AA28" s="172"/>
      <c r="AB28" s="173"/>
      <c r="AC28" s="76"/>
      <c r="AD28" s="8"/>
      <c r="AE28" s="173"/>
      <c r="AF28" s="173"/>
      <c r="AG28" s="76"/>
      <c r="AH28" s="8"/>
      <c r="AI28" s="44">
        <f t="shared" si="16"/>
        <v>0</v>
      </c>
      <c r="AJ28" s="44">
        <f>SUMPRODUCT(--(SUBSTITUTE(SUBSTITUTE(SUBSTITUTE(SUBSTITUTE(SUBSTITUTE(SUBSTITUTE(SUBSTITUTE(UPPER(G28:AG28&amp;""),"⌢",""),"⌣",""),"⌵",""),"－",""),"-","")," ",""),"　","")="R"))+SUMPRODUCT(--(SUBSTITUTE(SUBSTITUTE(SUBSTITUTE(SUBSTITUTE(SUBSTITUTE(SUBSTITUTE(SUBSTITUTE(UPPER(G28:AG28&amp;""),"⌢",""),"⌣",""),"⌵",""),"－",""),"-","")," ",""),"　","")="HR"))*2</f>
        <v>0</v>
      </c>
      <c r="AK28" s="44">
        <f t="shared" si="18"/>
        <v>0</v>
      </c>
      <c r="AL28" s="44">
        <f>$A28</f>
        <v>0</v>
      </c>
      <c r="AM28" s="66"/>
      <c r="AO28" s="52">
        <v>37</v>
      </c>
      <c r="AP28" s="52" t="str">
        <v>古國偉</v>
      </c>
      <c r="AQ28" s="73">
        <f>SUMIF($F$23:$F$40,AP28,$AI$23:$AI$40)+SUMIF($F$23:$F$40,AP28&amp;" DF",$AI$23:$AI$40)+SUMIF($F$23:$F$40,AP28&amp;"DF",$AI$23:$AI$40)</f>
        <v>2</v>
      </c>
      <c r="AR28" s="73">
        <f>SUMIF($F$23:$F$40,AP28,$AJ$23:$AJ$40)+SUMIF($F$23:$F$40,AP28&amp;" DF",$AJ$23:$AJ$40)+SUMIF($F$23:$F$40,AP28&amp;"DF",$AJ$23:$AJ$40)</f>
        <v>0</v>
      </c>
      <c r="AS28" s="73">
        <f>SUMIF($F$23:$F$40,AP28,$AK$23:$AK$40)+SUMIF($F$23:$F$40,AP28&amp;" DF",$AK$23:$AK$40)+SUMIF($F$23:$F$40,AP28&amp;"DF",$AK$23:$AK$40)</f>
        <v>1</v>
      </c>
      <c r="AT28" s="73">
        <f>SUMIF($F$23:$F$40,AP28,$AL$23:$AL$40)+SUMIF($F$23:$F$40,AP28&amp;" DF",$AL$23:$AL$40)+SUMIF($F$23:$F$40,AP28&amp;"DF",$AL$23:$AL$40)</f>
        <v>1</v>
      </c>
      <c r="AW28" s="1"/>
    </row>
    <row r="29" spans="1:54" ht="15" customHeight="1">
      <c r="A29" s="58">
        <f>IF($E29="",0,SUMPRODUCT(--(SUBSTITUTE(SUBSTITUTE(SUBSTITUTE(SUBSTITUTE(SUBSTITUTE(SUBSTITUTE(SUBSTITUTE(UPPER($G$3:$I$20&amp;""),"⌢",""),"⌣",""),"⌵",""),"－",""),"-","")," ",""),"　","")=UPPER($E29&amp;"")))+SUMPRODUCT(--(SUBSTITUTE(SUBSTITUTE(SUBSTITUTE(SUBSTITUTE(SUBSTITUTE(SUBSTITUTE(SUBSTITUTE(UPPER($G$3:$I$20&amp;""),"⌢",""),"⌣",""),"⌵",""),"－",""),"-","")," ",""),"　","")=UPPER($E29&amp;"")&amp;"DP"))*2+SUMPRODUCT(--(SUBSTITUTE(SUBSTITUTE(SUBSTITUTE(SUBSTITUTE(SUBSTITUTE(SUBSTITUTE(SUBSTITUTE(UPPER($G$3:$I$20&amp;""),"⌢",""),"⌣",""),"⌵",""),"－",""),"-","")," ",""),"　","")="DP"&amp;UPPER($E29&amp;"")))*2+SUMPRODUCT(--(SUBSTITUTE(SUBSTITUTE(SUBSTITUTE(SUBSTITUTE(SUBSTITUTE(SUBSTITUTE(SUBSTITUTE(UPPER($G$3:$I$20&amp;""),"⌢",""),"⌣",""),"⌵",""),"－",""),"-","")," ",""),"　","")=UPPER($E29&amp;"")&amp;"TP"))*3+SUMPRODUCT(--(SUBSTITUTE(SUBSTITUTE(SUBSTITUTE(SUBSTITUTE(SUBSTITUTE(SUBSTITUTE(SUBSTITUTE(UPPER($G$3:$I$20&amp;""),"⌢",""),"⌣",""),"⌵",""),"－",""),"-","")," ",""),"　","")="TP"&amp;UPPER($E29&amp;"")))*3+SUMPRODUCT(--(SUBSTITUTE(SUBSTITUTE(SUBSTITUTE(SUBSTITUTE(SUBSTITUTE(SUBSTITUTE(SUBSTITUTE(UPPER($K$3:$M$20&amp;""),"⌢",""),"⌣",""),"⌵",""),"－",""),"-","")," ",""),"　","")=UPPER($E29&amp;"")))+SUMPRODUCT(--(SUBSTITUTE(SUBSTITUTE(SUBSTITUTE(SUBSTITUTE(SUBSTITUTE(SUBSTITUTE(SUBSTITUTE(UPPER($K$3:$M$20&amp;""),"⌢",""),"⌣",""),"⌵",""),"－",""),"-","")," ",""),"　","")=UPPER($E29&amp;"")&amp;"DP"))*2+SUMPRODUCT(--(SUBSTITUTE(SUBSTITUTE(SUBSTITUTE(SUBSTITUTE(SUBSTITUTE(SUBSTITUTE(SUBSTITUTE(UPPER($K$3:$M$20&amp;""),"⌢",""),"⌣",""),"⌵",""),"－",""),"-","")," ",""),"　","")="DP"&amp;UPPER($E29&amp;"")))*2+SUMPRODUCT(--(SUBSTITUTE(SUBSTITUTE(SUBSTITUTE(SUBSTITUTE(SUBSTITUTE(SUBSTITUTE(SUBSTITUTE(UPPER($K$3:$M$20&amp;""),"⌢",""),"⌣",""),"⌵",""),"－",""),"-","")," ",""),"　","")=UPPER($E29&amp;"")&amp;"TP"))*3+SUMPRODUCT(--(SUBSTITUTE(SUBSTITUTE(SUBSTITUTE(SUBSTITUTE(SUBSTITUTE(SUBSTITUTE(SUBSTITUTE(UPPER($K$3:$M$20&amp;""),"⌢",""),"⌣",""),"⌵",""),"－",""),"-","")," ",""),"　","")="TP"&amp;UPPER($E29&amp;"")))*3+SUMPRODUCT(--(SUBSTITUTE(SUBSTITUTE(SUBSTITUTE(SUBSTITUTE(SUBSTITUTE(SUBSTITUTE(SUBSTITUTE(UPPER($O$3:$Q$20&amp;""),"⌢",""),"⌣",""),"⌵",""),"－",""),"-","")," ",""),"　","")=UPPER($E29&amp;"")))+SUMPRODUCT(--(SUBSTITUTE(SUBSTITUTE(SUBSTITUTE(SUBSTITUTE(SUBSTITUTE(SUBSTITUTE(SUBSTITUTE(UPPER($O$3:$Q$20&amp;""),"⌢",""),"⌣",""),"⌵",""),"－",""),"-","")," ",""),"　","")=UPPER($E29&amp;"")&amp;"DP"))*2+SUMPRODUCT(--(SUBSTITUTE(SUBSTITUTE(SUBSTITUTE(SUBSTITUTE(SUBSTITUTE(SUBSTITUTE(SUBSTITUTE(UPPER($O$3:$Q$20&amp;""),"⌢",""),"⌣",""),"⌵",""),"－",""),"-","")," ",""),"　","")="DP"&amp;UPPER($E29&amp;"")))*2+SUMPRODUCT(--(SUBSTITUTE(SUBSTITUTE(SUBSTITUTE(SUBSTITUTE(SUBSTITUTE(SUBSTITUTE(SUBSTITUTE(UPPER($O$3:$Q$20&amp;""),"⌢",""),"⌣",""),"⌵",""),"－",""),"-","")," ",""),"　","")=UPPER($E29&amp;"")&amp;"TP"))*3+SUMPRODUCT(--(SUBSTITUTE(SUBSTITUTE(SUBSTITUTE(SUBSTITUTE(SUBSTITUTE(SUBSTITUTE(SUBSTITUTE(UPPER($O$3:$Q$20&amp;""),"⌢",""),"⌣",""),"⌵",""),"－",""),"-","")," ",""),"　","")="TP"&amp;UPPER($E29&amp;"")))*3+SUMPRODUCT(--(SUBSTITUTE(SUBSTITUTE(SUBSTITUTE(SUBSTITUTE(SUBSTITUTE(SUBSTITUTE(SUBSTITUTE(UPPER($S$3:$U$20&amp;""),"⌢",""),"⌣",""),"⌵",""),"－",""),"-","")," ",""),"　","")=UPPER($E29&amp;"")))+SUMPRODUCT(--(SUBSTITUTE(SUBSTITUTE(SUBSTITUTE(SUBSTITUTE(SUBSTITUTE(SUBSTITUTE(SUBSTITUTE(UPPER($S$3:$U$20&amp;""),"⌢",""),"⌣",""),"⌵",""),"－",""),"-","")," ",""),"　","")=UPPER($E29&amp;"")&amp;"DP"))*2+SUMPRODUCT(--(SUBSTITUTE(SUBSTITUTE(SUBSTITUTE(SUBSTITUTE(SUBSTITUTE(SUBSTITUTE(SUBSTITUTE(UPPER($S$3:$U$20&amp;""),"⌢",""),"⌣",""),"⌵",""),"－",""),"-","")," ",""),"　","")="DP"&amp;UPPER($E29&amp;"")))*2+SUMPRODUCT(--(SUBSTITUTE(SUBSTITUTE(SUBSTITUTE(SUBSTITUTE(SUBSTITUTE(SUBSTITUTE(SUBSTITUTE(UPPER($S$3:$U$20&amp;""),"⌢",""),"⌣",""),"⌵",""),"－",""),"-","")," ",""),"　","")=UPPER($E29&amp;"")&amp;"TP"))*3+SUMPRODUCT(--(SUBSTITUTE(SUBSTITUTE(SUBSTITUTE(SUBSTITUTE(SUBSTITUTE(SUBSTITUTE(SUBSTITUTE(UPPER($S$3:$U$20&amp;""),"⌢",""),"⌣",""),"⌵",""),"－",""),"-","")," ",""),"　","")="TP"&amp;UPPER($E29&amp;"")))*3+SUMPRODUCT(--(SUBSTITUTE(SUBSTITUTE(SUBSTITUTE(SUBSTITUTE(SUBSTITUTE(SUBSTITUTE(SUBSTITUTE(UPPER($W$3:$Y$20&amp;""),"⌢",""),"⌣",""),"⌵",""),"－",""),"-","")," ",""),"　","")=UPPER($E29&amp;"")))+SUMPRODUCT(--(SUBSTITUTE(SUBSTITUTE(SUBSTITUTE(SUBSTITUTE(SUBSTITUTE(SUBSTITUTE(SUBSTITUTE(UPPER($W$3:$Y$20&amp;""),"⌢",""),"⌣",""),"⌵",""),"－",""),"-","")," ",""),"　","")=UPPER($E29&amp;"")&amp;"DP"))*2+SUMPRODUCT(--(SUBSTITUTE(SUBSTITUTE(SUBSTITUTE(SUBSTITUTE(SUBSTITUTE(SUBSTITUTE(SUBSTITUTE(UPPER($W$3:$Y$20&amp;""),"⌢",""),"⌣",""),"⌵",""),"－",""),"-","")," ",""),"　","")="DP"&amp;UPPER($E29&amp;"")))*2+SUMPRODUCT(--(SUBSTITUTE(SUBSTITUTE(SUBSTITUTE(SUBSTITUTE(SUBSTITUTE(SUBSTITUTE(SUBSTITUTE(UPPER($W$3:$Y$20&amp;""),"⌢",""),"⌣",""),"⌵",""),"－",""),"-","")," ",""),"　","")=UPPER($E29&amp;"")&amp;"TP"))*3+SUMPRODUCT(--(SUBSTITUTE(SUBSTITUTE(SUBSTITUTE(SUBSTITUTE(SUBSTITUTE(SUBSTITUTE(SUBSTITUTE(UPPER($W$3:$Y$20&amp;""),"⌢",""),"⌣",""),"⌵",""),"－",""),"-","")," ",""),"　","")="TP"&amp;UPPER($E29&amp;"")))*3+SUMPRODUCT(--(SUBSTITUTE(SUBSTITUTE(SUBSTITUTE(SUBSTITUTE(SUBSTITUTE(SUBSTITUTE(SUBSTITUTE(UPPER($AA$3:$AC$20&amp;""),"⌢",""),"⌣",""),"⌵",""),"－",""),"-","")," ",""),"　","")=UPPER($E29&amp;"")))+SUMPRODUCT(--(SUBSTITUTE(SUBSTITUTE(SUBSTITUTE(SUBSTITUTE(SUBSTITUTE(SUBSTITUTE(SUBSTITUTE(UPPER($AA$3:$AC$20&amp;""),"⌢",""),"⌣",""),"⌵",""),"－",""),"-","")," ",""),"　","")=UPPER($E29&amp;"")&amp;"DP"))*2+SUMPRODUCT(--(SUBSTITUTE(SUBSTITUTE(SUBSTITUTE(SUBSTITUTE(SUBSTITUTE(SUBSTITUTE(SUBSTITUTE(UPPER($AA$3:$AC$20&amp;""),"⌢",""),"⌣",""),"⌵",""),"－",""),"-","")," ",""),"　","")="DP"&amp;UPPER($E29&amp;"")))*2+SUMPRODUCT(--(SUBSTITUTE(SUBSTITUTE(SUBSTITUTE(SUBSTITUTE(SUBSTITUTE(SUBSTITUTE(SUBSTITUTE(UPPER($AA$3:$AC$20&amp;""),"⌢",""),"⌣",""),"⌵",""),"－",""),"-","")," ",""),"　","")=UPPER($E29&amp;"")&amp;"TP"))*3+SUMPRODUCT(--(SUBSTITUTE(SUBSTITUTE(SUBSTITUTE(SUBSTITUTE(SUBSTITUTE(SUBSTITUTE(SUBSTITUTE(UPPER($AA$3:$AC$20&amp;""),"⌢",""),"⌣",""),"⌵",""),"－",""),"-","")," ",""),"　","")="TP"&amp;UPPER($E29&amp;"")))*3+SUMPRODUCT(--(SUBSTITUTE(SUBSTITUTE(SUBSTITUTE(SUBSTITUTE(SUBSTITUTE(SUBSTITUTE(SUBSTITUTE(UPPER($AE$3:$AG$20&amp;""),"⌢",""),"⌣",""),"⌵",""),"－",""),"-","")," ",""),"　","")=UPPER($E29&amp;"")))+SUMPRODUCT(--(SUBSTITUTE(SUBSTITUTE(SUBSTITUTE(SUBSTITUTE(SUBSTITUTE(SUBSTITUTE(SUBSTITUTE(UPPER($AE$3:$AG$20&amp;""),"⌢",""),"⌣",""),"⌵",""),"－",""),"-","")," ",""),"　","")=UPPER($E29&amp;"")&amp;"DP"))*2+SUMPRODUCT(--(SUBSTITUTE(SUBSTITUTE(SUBSTITUTE(SUBSTITUTE(SUBSTITUTE(SUBSTITUTE(SUBSTITUTE(UPPER($AE$3:$AG$20&amp;""),"⌢",""),"⌣",""),"⌵",""),"－",""),"-","")," ",""),"　","")="DP"&amp;UPPER($E29&amp;"")))*2+SUMPRODUCT(--(SUBSTITUTE(SUBSTITUTE(SUBSTITUTE(SUBSTITUTE(SUBSTITUTE(SUBSTITUTE(SUBSTITUTE(UPPER($AE$3:$AG$20&amp;""),"⌢",""),"⌣",""),"⌵",""),"－",""),"-","")," ",""),"　","")=UPPER($E29&amp;"")&amp;"TP"))*3+SUMPRODUCT(--(SUBSTITUTE(SUBSTITUTE(SUBSTITUTE(SUBSTITUTE(SUBSTITUTE(SUBSTITUTE(SUBSTITUTE(UPPER($AE$3:$AG$20&amp;""),"⌢",""),"⌣",""),"⌵",""),"－",""),"-","")," ",""),"　","")="TP"&amp;UPPER($E29&amp;"")))*3)</f>
        <v>0</v>
      </c>
      <c r="B29" s="58"/>
      <c r="C29" s="58"/>
      <c r="D29" s="274">
        <v>3</v>
      </c>
      <c r="E29" s="166" t="s">
        <v>217</v>
      </c>
      <c r="F29" s="174" t="s">
        <v>84</v>
      </c>
      <c r="G29" s="175" t="inlineStr">
        <is>
          <t>R －</t>
        </is>
      </c>
      <c r="H29" s="176"/>
      <c r="I29" s="77"/>
      <c r="J29" s="8"/>
      <c r="K29" s="175"/>
      <c r="L29" s="176"/>
      <c r="M29" s="77"/>
      <c r="N29" s="8"/>
      <c r="O29" s="175" t="inlineStr">
        <is>
          <t>R －</t>
        </is>
      </c>
      <c r="P29" s="176"/>
      <c r="Q29" s="77"/>
      <c r="R29" s="8"/>
      <c r="S29" s="175"/>
      <c r="T29" s="176"/>
      <c r="U29" s="77"/>
      <c r="V29" s="8"/>
      <c r="W29" s="175"/>
      <c r="X29" s="176"/>
      <c r="Y29" s="77"/>
      <c r="Z29" s="8"/>
      <c r="AA29" s="175"/>
      <c r="AB29" s="176"/>
      <c r="AC29" s="77"/>
      <c r="AD29" s="8"/>
      <c r="AE29" s="176"/>
      <c r="AF29" s="176"/>
      <c r="AG29" s="77"/>
      <c r="AH29" s="8"/>
      <c r="AI29" s="44">
        <f t="shared" si="16"/>
        <v>2</v>
      </c>
      <c r="AJ29" s="44">
        <f>SUMPRODUCT(--(SUBSTITUTE(SUBSTITUTE(SUBSTITUTE(SUBSTITUTE(SUBSTITUTE(SUBSTITUTE(SUBSTITUTE(UPPER(G29:AG29&amp;""),"⌢",""),"⌣",""),"⌵",""),"－",""),"-","")," ",""),"　","")="R"))+SUMPRODUCT(--(SUBSTITUTE(SUBSTITUTE(SUBSTITUTE(SUBSTITUTE(SUBSTITUTE(SUBSTITUTE(SUBSTITUTE(UPPER(G29:AG29&amp;""),"⌢",""),"⌣",""),"⌵",""),"－",""),"-","")," ",""),"　","")="HR"))*2</f>
        <v>2</v>
      </c>
      <c r="AK29" s="44">
        <f t="shared" si="18"/>
        <v>0</v>
      </c>
      <c r="AL29" s="44">
        <f>$A29</f>
        <v>0</v>
      </c>
      <c r="AM29" s="69"/>
      <c r="AO29" s="52">
        <v>11</v>
      </c>
      <c r="AP29" s="52" t="str">
        <v>勞恩以達西拔</v>
      </c>
      <c r="AQ29" s="73">
        <f>SUMIF($F$23:$F$40,AP29,$AI$23:$AI$40)+SUMIF($F$23:$F$40,AP29&amp;" DF",$AI$23:$AI$40)+SUMIF($F$23:$F$40,AP29&amp;"DF",$AI$23:$AI$40)</f>
        <v>2</v>
      </c>
      <c r="AR29" s="73">
        <f>SUMIF($F$23:$F$40,AP29,$AJ$23:$AJ$40)+SUMIF($F$23:$F$40,AP29&amp;" DF",$AJ$23:$AJ$40)+SUMIF($F$23:$F$40,AP29&amp;"DF",$AJ$23:$AJ$40)</f>
        <v>0</v>
      </c>
      <c r="AS29" s="73">
        <f>SUMIF($F$23:$F$40,AP29,$AK$23:$AK$40)+SUMIF($F$23:$F$40,AP29&amp;" DF",$AK$23:$AK$40)+SUMIF($F$23:$F$40,AP29&amp;"DF",$AK$23:$AK$40)</f>
        <v>1</v>
      </c>
      <c r="AT29" s="73">
        <f>SUMIF($F$23:$F$40,AP29,$AL$23:$AL$40)+SUMIF($F$23:$F$40,AP29&amp;" DF",$AL$23:$AL$40)+SUMIF($F$23:$F$40,AP29&amp;"DF",$AL$23:$AL$40)</f>
        <v>0</v>
      </c>
      <c r="AW29" s="1"/>
    </row>
    <row r="30" spans="1:54" ht="15" customHeight="1">
      <c r="A30" s="58">
        <f>IF($E30="",0,SUMPRODUCT(--(SUBSTITUTE(SUBSTITUTE(SUBSTITUTE(SUBSTITUTE(SUBSTITUTE(SUBSTITUTE(SUBSTITUTE(UPPER($G$3:$I$20&amp;""),"⌢",""),"⌣",""),"⌵",""),"－",""),"-","")," ",""),"　","")=UPPER($E30&amp;"")))+SUMPRODUCT(--(SUBSTITUTE(SUBSTITUTE(SUBSTITUTE(SUBSTITUTE(SUBSTITUTE(SUBSTITUTE(SUBSTITUTE(UPPER($G$3:$I$20&amp;""),"⌢",""),"⌣",""),"⌵",""),"－",""),"-","")," ",""),"　","")=UPPER($E30&amp;"")&amp;"DP"))*2+SUMPRODUCT(--(SUBSTITUTE(SUBSTITUTE(SUBSTITUTE(SUBSTITUTE(SUBSTITUTE(SUBSTITUTE(SUBSTITUTE(UPPER($G$3:$I$20&amp;""),"⌢",""),"⌣",""),"⌵",""),"－",""),"-","")," ",""),"　","")="DP"&amp;UPPER($E30&amp;"")))*2+SUMPRODUCT(--(SUBSTITUTE(SUBSTITUTE(SUBSTITUTE(SUBSTITUTE(SUBSTITUTE(SUBSTITUTE(SUBSTITUTE(UPPER($G$3:$I$20&amp;""),"⌢",""),"⌣",""),"⌵",""),"－",""),"-","")," ",""),"　","")=UPPER($E30&amp;"")&amp;"TP"))*3+SUMPRODUCT(--(SUBSTITUTE(SUBSTITUTE(SUBSTITUTE(SUBSTITUTE(SUBSTITUTE(SUBSTITUTE(SUBSTITUTE(UPPER($G$3:$I$20&amp;""),"⌢",""),"⌣",""),"⌵",""),"－",""),"-","")," ",""),"　","")="TP"&amp;UPPER($E30&amp;"")))*3+SUMPRODUCT(--(SUBSTITUTE(SUBSTITUTE(SUBSTITUTE(SUBSTITUTE(SUBSTITUTE(SUBSTITUTE(SUBSTITUTE(UPPER($K$3:$M$20&amp;""),"⌢",""),"⌣",""),"⌵",""),"－",""),"-","")," ",""),"　","")=UPPER($E30&amp;"")))+SUMPRODUCT(--(SUBSTITUTE(SUBSTITUTE(SUBSTITUTE(SUBSTITUTE(SUBSTITUTE(SUBSTITUTE(SUBSTITUTE(UPPER($K$3:$M$20&amp;""),"⌢",""),"⌣",""),"⌵",""),"－",""),"-","")," ",""),"　","")=UPPER($E30&amp;"")&amp;"DP"))*2+SUMPRODUCT(--(SUBSTITUTE(SUBSTITUTE(SUBSTITUTE(SUBSTITUTE(SUBSTITUTE(SUBSTITUTE(SUBSTITUTE(UPPER($K$3:$M$20&amp;""),"⌢",""),"⌣",""),"⌵",""),"－",""),"-","")," ",""),"　","")="DP"&amp;UPPER($E30&amp;"")))*2+SUMPRODUCT(--(SUBSTITUTE(SUBSTITUTE(SUBSTITUTE(SUBSTITUTE(SUBSTITUTE(SUBSTITUTE(SUBSTITUTE(UPPER($K$3:$M$20&amp;""),"⌢",""),"⌣",""),"⌵",""),"－",""),"-","")," ",""),"　","")=UPPER($E30&amp;"")&amp;"TP"))*3+SUMPRODUCT(--(SUBSTITUTE(SUBSTITUTE(SUBSTITUTE(SUBSTITUTE(SUBSTITUTE(SUBSTITUTE(SUBSTITUTE(UPPER($K$3:$M$20&amp;""),"⌢",""),"⌣",""),"⌵",""),"－",""),"-","")," ",""),"　","")="TP"&amp;UPPER($E30&amp;"")))*3+SUMPRODUCT(--(SUBSTITUTE(SUBSTITUTE(SUBSTITUTE(SUBSTITUTE(SUBSTITUTE(SUBSTITUTE(SUBSTITUTE(UPPER($O$3:$Q$20&amp;""),"⌢",""),"⌣",""),"⌵",""),"－",""),"-","")," ",""),"　","")=UPPER($E30&amp;"")))+SUMPRODUCT(--(SUBSTITUTE(SUBSTITUTE(SUBSTITUTE(SUBSTITUTE(SUBSTITUTE(SUBSTITUTE(SUBSTITUTE(UPPER($O$3:$Q$20&amp;""),"⌢",""),"⌣",""),"⌵",""),"－",""),"-","")," ",""),"　","")=UPPER($E30&amp;"")&amp;"DP"))*2+SUMPRODUCT(--(SUBSTITUTE(SUBSTITUTE(SUBSTITUTE(SUBSTITUTE(SUBSTITUTE(SUBSTITUTE(SUBSTITUTE(UPPER($O$3:$Q$20&amp;""),"⌢",""),"⌣",""),"⌵",""),"－",""),"-","")," ",""),"　","")="DP"&amp;UPPER($E30&amp;"")))*2+SUMPRODUCT(--(SUBSTITUTE(SUBSTITUTE(SUBSTITUTE(SUBSTITUTE(SUBSTITUTE(SUBSTITUTE(SUBSTITUTE(UPPER($O$3:$Q$20&amp;""),"⌢",""),"⌣",""),"⌵",""),"－",""),"-","")," ",""),"　","")=UPPER($E30&amp;"")&amp;"TP"))*3+SUMPRODUCT(--(SUBSTITUTE(SUBSTITUTE(SUBSTITUTE(SUBSTITUTE(SUBSTITUTE(SUBSTITUTE(SUBSTITUTE(UPPER($O$3:$Q$20&amp;""),"⌢",""),"⌣",""),"⌵",""),"－",""),"-","")," ",""),"　","")="TP"&amp;UPPER($E30&amp;"")))*3+SUMPRODUCT(--(SUBSTITUTE(SUBSTITUTE(SUBSTITUTE(SUBSTITUTE(SUBSTITUTE(SUBSTITUTE(SUBSTITUTE(UPPER($S$3:$U$20&amp;""),"⌢",""),"⌣",""),"⌵",""),"－",""),"-","")," ",""),"　","")=UPPER($E30&amp;"")))+SUMPRODUCT(--(SUBSTITUTE(SUBSTITUTE(SUBSTITUTE(SUBSTITUTE(SUBSTITUTE(SUBSTITUTE(SUBSTITUTE(UPPER($S$3:$U$20&amp;""),"⌢",""),"⌣",""),"⌵",""),"－",""),"-","")," ",""),"　","")=UPPER($E30&amp;"")&amp;"DP"))*2+SUMPRODUCT(--(SUBSTITUTE(SUBSTITUTE(SUBSTITUTE(SUBSTITUTE(SUBSTITUTE(SUBSTITUTE(SUBSTITUTE(UPPER($S$3:$U$20&amp;""),"⌢",""),"⌣",""),"⌵",""),"－",""),"-","")," ",""),"　","")="DP"&amp;UPPER($E30&amp;"")))*2+SUMPRODUCT(--(SUBSTITUTE(SUBSTITUTE(SUBSTITUTE(SUBSTITUTE(SUBSTITUTE(SUBSTITUTE(SUBSTITUTE(UPPER($S$3:$U$20&amp;""),"⌢",""),"⌣",""),"⌵",""),"－",""),"-","")," ",""),"　","")=UPPER($E30&amp;"")&amp;"TP"))*3+SUMPRODUCT(--(SUBSTITUTE(SUBSTITUTE(SUBSTITUTE(SUBSTITUTE(SUBSTITUTE(SUBSTITUTE(SUBSTITUTE(UPPER($S$3:$U$20&amp;""),"⌢",""),"⌣",""),"⌵",""),"－",""),"-","")," ",""),"　","")="TP"&amp;UPPER($E30&amp;"")))*3+SUMPRODUCT(--(SUBSTITUTE(SUBSTITUTE(SUBSTITUTE(SUBSTITUTE(SUBSTITUTE(SUBSTITUTE(SUBSTITUTE(UPPER($W$3:$Y$20&amp;""),"⌢",""),"⌣",""),"⌵",""),"－",""),"-","")," ",""),"　","")=UPPER($E30&amp;"")))+SUMPRODUCT(--(SUBSTITUTE(SUBSTITUTE(SUBSTITUTE(SUBSTITUTE(SUBSTITUTE(SUBSTITUTE(SUBSTITUTE(UPPER($W$3:$Y$20&amp;""),"⌢",""),"⌣",""),"⌵",""),"－",""),"-","")," ",""),"　","")=UPPER($E30&amp;"")&amp;"DP"))*2+SUMPRODUCT(--(SUBSTITUTE(SUBSTITUTE(SUBSTITUTE(SUBSTITUTE(SUBSTITUTE(SUBSTITUTE(SUBSTITUTE(UPPER($W$3:$Y$20&amp;""),"⌢",""),"⌣",""),"⌵",""),"－",""),"-","")," ",""),"　","")="DP"&amp;UPPER($E30&amp;"")))*2+SUMPRODUCT(--(SUBSTITUTE(SUBSTITUTE(SUBSTITUTE(SUBSTITUTE(SUBSTITUTE(SUBSTITUTE(SUBSTITUTE(UPPER($W$3:$Y$20&amp;""),"⌢",""),"⌣",""),"⌵",""),"－",""),"-","")," ",""),"　","")=UPPER($E30&amp;"")&amp;"TP"))*3+SUMPRODUCT(--(SUBSTITUTE(SUBSTITUTE(SUBSTITUTE(SUBSTITUTE(SUBSTITUTE(SUBSTITUTE(SUBSTITUTE(UPPER($W$3:$Y$20&amp;""),"⌢",""),"⌣",""),"⌵",""),"－",""),"-","")," ",""),"　","")="TP"&amp;UPPER($E30&amp;"")))*3+SUMPRODUCT(--(SUBSTITUTE(SUBSTITUTE(SUBSTITUTE(SUBSTITUTE(SUBSTITUTE(SUBSTITUTE(SUBSTITUTE(UPPER($AA$3:$AC$20&amp;""),"⌢",""),"⌣",""),"⌵",""),"－",""),"-","")," ",""),"　","")=UPPER($E30&amp;"")))+SUMPRODUCT(--(SUBSTITUTE(SUBSTITUTE(SUBSTITUTE(SUBSTITUTE(SUBSTITUTE(SUBSTITUTE(SUBSTITUTE(UPPER($AA$3:$AC$20&amp;""),"⌢",""),"⌣",""),"⌵",""),"－",""),"-","")," ",""),"　","")=UPPER($E30&amp;"")&amp;"DP"))*2+SUMPRODUCT(--(SUBSTITUTE(SUBSTITUTE(SUBSTITUTE(SUBSTITUTE(SUBSTITUTE(SUBSTITUTE(SUBSTITUTE(UPPER($AA$3:$AC$20&amp;""),"⌢",""),"⌣",""),"⌵",""),"－",""),"-","")," ",""),"　","")="DP"&amp;UPPER($E30&amp;"")))*2+SUMPRODUCT(--(SUBSTITUTE(SUBSTITUTE(SUBSTITUTE(SUBSTITUTE(SUBSTITUTE(SUBSTITUTE(SUBSTITUTE(UPPER($AA$3:$AC$20&amp;""),"⌢",""),"⌣",""),"⌵",""),"－",""),"-","")," ",""),"　","")=UPPER($E30&amp;"")&amp;"TP"))*3+SUMPRODUCT(--(SUBSTITUTE(SUBSTITUTE(SUBSTITUTE(SUBSTITUTE(SUBSTITUTE(SUBSTITUTE(SUBSTITUTE(UPPER($AA$3:$AC$20&amp;""),"⌢",""),"⌣",""),"⌵",""),"－",""),"-","")," ",""),"　","")="TP"&amp;UPPER($E30&amp;"")))*3+SUMPRODUCT(--(SUBSTITUTE(SUBSTITUTE(SUBSTITUTE(SUBSTITUTE(SUBSTITUTE(SUBSTITUTE(SUBSTITUTE(UPPER($AE$3:$AG$20&amp;""),"⌢",""),"⌣",""),"⌵",""),"－",""),"-","")," ",""),"　","")=UPPER($E30&amp;"")))+SUMPRODUCT(--(SUBSTITUTE(SUBSTITUTE(SUBSTITUTE(SUBSTITUTE(SUBSTITUTE(SUBSTITUTE(SUBSTITUTE(UPPER($AE$3:$AG$20&amp;""),"⌢",""),"⌣",""),"⌵",""),"－",""),"-","")," ",""),"　","")=UPPER($E30&amp;"")&amp;"DP"))*2+SUMPRODUCT(--(SUBSTITUTE(SUBSTITUTE(SUBSTITUTE(SUBSTITUTE(SUBSTITUTE(SUBSTITUTE(SUBSTITUTE(UPPER($AE$3:$AG$20&amp;""),"⌢",""),"⌣",""),"⌵",""),"－",""),"-","")," ",""),"　","")="DP"&amp;UPPER($E30&amp;"")))*2+SUMPRODUCT(--(SUBSTITUTE(SUBSTITUTE(SUBSTITUTE(SUBSTITUTE(SUBSTITUTE(SUBSTITUTE(SUBSTITUTE(UPPER($AE$3:$AG$20&amp;""),"⌢",""),"⌣",""),"⌵",""),"－",""),"-","")," ",""),"　","")=UPPER($E30&amp;"")&amp;"TP"))*3+SUMPRODUCT(--(SUBSTITUTE(SUBSTITUTE(SUBSTITUTE(SUBSTITUTE(SUBSTITUTE(SUBSTITUTE(SUBSTITUTE(UPPER($AE$3:$AG$20&amp;""),"⌢",""),"⌣",""),"⌵",""),"－",""),"-","")," ",""),"　","")="TP"&amp;UPPER($E30&amp;"")))*3)</f>
        <v>1</v>
      </c>
      <c r="B30" s="58"/>
      <c r="C30" s="58"/>
      <c r="D30" s="275"/>
      <c r="E30" s="166" t="s">
        <v>223</v>
      </c>
      <c r="F30" s="169" t="s">
        <v>85</v>
      </c>
      <c r="G30" s="170"/>
      <c r="H30" s="171"/>
      <c r="I30" s="75"/>
      <c r="J30" s="8"/>
      <c r="K30" s="170"/>
      <c r="L30" s="171"/>
      <c r="M30" s="75"/>
      <c r="N30" s="8"/>
      <c r="O30" s="170"/>
      <c r="P30" s="171"/>
      <c r="Q30" s="75"/>
      <c r="R30" s="8"/>
      <c r="S30" s="170" t="inlineStr">
        <is>
          <t>1 ⌣</t>
        </is>
      </c>
      <c r="T30" s="171"/>
      <c r="U30" s="75"/>
      <c r="V30" s="8"/>
      <c r="W30" s="170"/>
      <c r="X30" s="171"/>
      <c r="Y30" s="75"/>
      <c r="Z30" s="8"/>
      <c r="AA30" s="170" t="s">
        <v>204</v>
      </c>
      <c r="AB30" s="171"/>
      <c r="AC30" s="75"/>
      <c r="AD30" s="8"/>
      <c r="AE30" s="171"/>
      <c r="AF30" s="171"/>
      <c r="AG30" s="75"/>
      <c r="AH30" s="8"/>
      <c r="AI30" s="44">
        <f t="shared" si="16"/>
        <v>2</v>
      </c>
      <c r="AJ30" s="44">
        <f>SUMPRODUCT(--(SUBSTITUTE(SUBSTITUTE(SUBSTITUTE(SUBSTITUTE(SUBSTITUTE(SUBSTITUTE(SUBSTITUTE(UPPER(G30:AG30&amp;""),"⌢",""),"⌣",""),"⌵",""),"－",""),"-","")," ",""),"　","")="R"))+SUMPRODUCT(--(SUBSTITUTE(SUBSTITUTE(SUBSTITUTE(SUBSTITUTE(SUBSTITUTE(SUBSTITUTE(SUBSTITUTE(UPPER(G30:AG30&amp;""),"⌢",""),"⌣",""),"⌵",""),"－",""),"-","")," ",""),"　","")="HR"))*2</f>
        <v>0</v>
      </c>
      <c r="AK30" s="44">
        <f t="shared" si="18"/>
        <v>1</v>
      </c>
      <c r="AL30" s="44">
        <f>$A30</f>
        <v>1</v>
      </c>
      <c r="AM30" s="68" t="s">
        <v>9</v>
      </c>
      <c r="AO30" s="52">
        <v>39</v>
      </c>
      <c r="AP30" s="52" t="str">
        <v>郭亦倫</v>
      </c>
      <c r="AQ30" s="73">
        <f>SUMIF($F$23:$F$40,AP30,$AI$23:$AI$40)+SUMIF($F$23:$F$40,AP30&amp;" DF",$AI$23:$AI$40)+SUMIF($F$23:$F$40,AP30&amp;"DF",$AI$23:$AI$40)</f>
        <v>2</v>
      </c>
      <c r="AR30" s="73">
        <f>SUMIF($F$23:$F$40,AP30,$AJ$23:$AJ$40)+SUMIF($F$23:$F$40,AP30&amp;" DF",$AJ$23:$AJ$40)+SUMIF($F$23:$F$40,AP30&amp;"DF",$AJ$23:$AJ$40)</f>
        <v>0</v>
      </c>
      <c r="AS30" s="73">
        <f>SUMIF($F$23:$F$40,AP30,$AK$23:$AK$40)+SUMIF($F$23:$F$40,AP30&amp;" DF",$AK$23:$AK$40)+SUMIF($F$23:$F$40,AP30&amp;"DF",$AK$23:$AK$40)</f>
        <v>2</v>
      </c>
      <c r="AT30" s="73">
        <f>SUMIF($F$23:$F$40,AP30,$AL$23:$AL$40)+SUMIF($F$23:$F$40,AP30&amp;" DF",$AL$23:$AL$40)+SUMIF($F$23:$F$40,AP30&amp;"DF",$AL$23:$AL$40)</f>
        <v>0</v>
      </c>
      <c r="AW30" s="1"/>
    </row>
    <row r="31" spans="1:54" ht="15" customHeight="1">
      <c r="A31" s="58">
        <f>IF($E31="",0,SUMPRODUCT(--(SUBSTITUTE(SUBSTITUTE(SUBSTITUTE(SUBSTITUTE(SUBSTITUTE(SUBSTITUTE(SUBSTITUTE(UPPER($G$3:$I$20&amp;""),"⌢",""),"⌣",""),"⌵",""),"－",""),"-","")," ",""),"　","")=UPPER($E31&amp;"")))+SUMPRODUCT(--(SUBSTITUTE(SUBSTITUTE(SUBSTITUTE(SUBSTITUTE(SUBSTITUTE(SUBSTITUTE(SUBSTITUTE(UPPER($G$3:$I$20&amp;""),"⌢",""),"⌣",""),"⌵",""),"－",""),"-","")," ",""),"　","")=UPPER($E31&amp;"")&amp;"DP"))*2+SUMPRODUCT(--(SUBSTITUTE(SUBSTITUTE(SUBSTITUTE(SUBSTITUTE(SUBSTITUTE(SUBSTITUTE(SUBSTITUTE(UPPER($G$3:$I$20&amp;""),"⌢",""),"⌣",""),"⌵",""),"－",""),"-","")," ",""),"　","")="DP"&amp;UPPER($E31&amp;"")))*2+SUMPRODUCT(--(SUBSTITUTE(SUBSTITUTE(SUBSTITUTE(SUBSTITUTE(SUBSTITUTE(SUBSTITUTE(SUBSTITUTE(UPPER($G$3:$I$20&amp;""),"⌢",""),"⌣",""),"⌵",""),"－",""),"-","")," ",""),"　","")=UPPER($E31&amp;"")&amp;"TP"))*3+SUMPRODUCT(--(SUBSTITUTE(SUBSTITUTE(SUBSTITUTE(SUBSTITUTE(SUBSTITUTE(SUBSTITUTE(SUBSTITUTE(UPPER($G$3:$I$20&amp;""),"⌢",""),"⌣",""),"⌵",""),"－",""),"-","")," ",""),"　","")="TP"&amp;UPPER($E31&amp;"")))*3+SUMPRODUCT(--(SUBSTITUTE(SUBSTITUTE(SUBSTITUTE(SUBSTITUTE(SUBSTITUTE(SUBSTITUTE(SUBSTITUTE(UPPER($K$3:$M$20&amp;""),"⌢",""),"⌣",""),"⌵",""),"－",""),"-","")," ",""),"　","")=UPPER($E31&amp;"")))+SUMPRODUCT(--(SUBSTITUTE(SUBSTITUTE(SUBSTITUTE(SUBSTITUTE(SUBSTITUTE(SUBSTITUTE(SUBSTITUTE(UPPER($K$3:$M$20&amp;""),"⌢",""),"⌣",""),"⌵",""),"－",""),"-","")," ",""),"　","")=UPPER($E31&amp;"")&amp;"DP"))*2+SUMPRODUCT(--(SUBSTITUTE(SUBSTITUTE(SUBSTITUTE(SUBSTITUTE(SUBSTITUTE(SUBSTITUTE(SUBSTITUTE(UPPER($K$3:$M$20&amp;""),"⌢",""),"⌣",""),"⌵",""),"－",""),"-","")," ",""),"　","")="DP"&amp;UPPER($E31&amp;"")))*2+SUMPRODUCT(--(SUBSTITUTE(SUBSTITUTE(SUBSTITUTE(SUBSTITUTE(SUBSTITUTE(SUBSTITUTE(SUBSTITUTE(UPPER($K$3:$M$20&amp;""),"⌢",""),"⌣",""),"⌵",""),"－",""),"-","")," ",""),"　","")=UPPER($E31&amp;"")&amp;"TP"))*3+SUMPRODUCT(--(SUBSTITUTE(SUBSTITUTE(SUBSTITUTE(SUBSTITUTE(SUBSTITUTE(SUBSTITUTE(SUBSTITUTE(UPPER($K$3:$M$20&amp;""),"⌢",""),"⌣",""),"⌵",""),"－",""),"-","")," ",""),"　","")="TP"&amp;UPPER($E31&amp;"")))*3+SUMPRODUCT(--(SUBSTITUTE(SUBSTITUTE(SUBSTITUTE(SUBSTITUTE(SUBSTITUTE(SUBSTITUTE(SUBSTITUTE(UPPER($O$3:$Q$20&amp;""),"⌢",""),"⌣",""),"⌵",""),"－",""),"-","")," ",""),"　","")=UPPER($E31&amp;"")))+SUMPRODUCT(--(SUBSTITUTE(SUBSTITUTE(SUBSTITUTE(SUBSTITUTE(SUBSTITUTE(SUBSTITUTE(SUBSTITUTE(UPPER($O$3:$Q$20&amp;""),"⌢",""),"⌣",""),"⌵",""),"－",""),"-","")," ",""),"　","")=UPPER($E31&amp;"")&amp;"DP"))*2+SUMPRODUCT(--(SUBSTITUTE(SUBSTITUTE(SUBSTITUTE(SUBSTITUTE(SUBSTITUTE(SUBSTITUTE(SUBSTITUTE(UPPER($O$3:$Q$20&amp;""),"⌢",""),"⌣",""),"⌵",""),"－",""),"-","")," ",""),"　","")="DP"&amp;UPPER($E31&amp;"")))*2+SUMPRODUCT(--(SUBSTITUTE(SUBSTITUTE(SUBSTITUTE(SUBSTITUTE(SUBSTITUTE(SUBSTITUTE(SUBSTITUTE(UPPER($O$3:$Q$20&amp;""),"⌢",""),"⌣",""),"⌵",""),"－",""),"-","")," ",""),"　","")=UPPER($E31&amp;"")&amp;"TP"))*3+SUMPRODUCT(--(SUBSTITUTE(SUBSTITUTE(SUBSTITUTE(SUBSTITUTE(SUBSTITUTE(SUBSTITUTE(SUBSTITUTE(UPPER($O$3:$Q$20&amp;""),"⌢",""),"⌣",""),"⌵",""),"－",""),"-","")," ",""),"　","")="TP"&amp;UPPER($E31&amp;"")))*3+SUMPRODUCT(--(SUBSTITUTE(SUBSTITUTE(SUBSTITUTE(SUBSTITUTE(SUBSTITUTE(SUBSTITUTE(SUBSTITUTE(UPPER($S$3:$U$20&amp;""),"⌢",""),"⌣",""),"⌵",""),"－",""),"-","")," ",""),"　","")=UPPER($E31&amp;"")))+SUMPRODUCT(--(SUBSTITUTE(SUBSTITUTE(SUBSTITUTE(SUBSTITUTE(SUBSTITUTE(SUBSTITUTE(SUBSTITUTE(UPPER($S$3:$U$20&amp;""),"⌢",""),"⌣",""),"⌵",""),"－",""),"-","")," ",""),"　","")=UPPER($E31&amp;"")&amp;"DP"))*2+SUMPRODUCT(--(SUBSTITUTE(SUBSTITUTE(SUBSTITUTE(SUBSTITUTE(SUBSTITUTE(SUBSTITUTE(SUBSTITUTE(UPPER($S$3:$U$20&amp;""),"⌢",""),"⌣",""),"⌵",""),"－",""),"-","")," ",""),"　","")="DP"&amp;UPPER($E31&amp;"")))*2+SUMPRODUCT(--(SUBSTITUTE(SUBSTITUTE(SUBSTITUTE(SUBSTITUTE(SUBSTITUTE(SUBSTITUTE(SUBSTITUTE(UPPER($S$3:$U$20&amp;""),"⌢",""),"⌣",""),"⌵",""),"－",""),"-","")," ",""),"　","")=UPPER($E31&amp;"")&amp;"TP"))*3+SUMPRODUCT(--(SUBSTITUTE(SUBSTITUTE(SUBSTITUTE(SUBSTITUTE(SUBSTITUTE(SUBSTITUTE(SUBSTITUTE(UPPER($S$3:$U$20&amp;""),"⌢",""),"⌣",""),"⌵",""),"－",""),"-","")," ",""),"　","")="TP"&amp;UPPER($E31&amp;"")))*3+SUMPRODUCT(--(SUBSTITUTE(SUBSTITUTE(SUBSTITUTE(SUBSTITUTE(SUBSTITUTE(SUBSTITUTE(SUBSTITUTE(UPPER($W$3:$Y$20&amp;""),"⌢",""),"⌣",""),"⌵",""),"－",""),"-","")," ",""),"　","")=UPPER($E31&amp;"")))+SUMPRODUCT(--(SUBSTITUTE(SUBSTITUTE(SUBSTITUTE(SUBSTITUTE(SUBSTITUTE(SUBSTITUTE(SUBSTITUTE(UPPER($W$3:$Y$20&amp;""),"⌢",""),"⌣",""),"⌵",""),"－",""),"-","")," ",""),"　","")=UPPER($E31&amp;"")&amp;"DP"))*2+SUMPRODUCT(--(SUBSTITUTE(SUBSTITUTE(SUBSTITUTE(SUBSTITUTE(SUBSTITUTE(SUBSTITUTE(SUBSTITUTE(UPPER($W$3:$Y$20&amp;""),"⌢",""),"⌣",""),"⌵",""),"－",""),"-","")," ",""),"　","")="DP"&amp;UPPER($E31&amp;"")))*2+SUMPRODUCT(--(SUBSTITUTE(SUBSTITUTE(SUBSTITUTE(SUBSTITUTE(SUBSTITUTE(SUBSTITUTE(SUBSTITUTE(UPPER($W$3:$Y$20&amp;""),"⌢",""),"⌣",""),"⌵",""),"－",""),"-","")," ",""),"　","")=UPPER($E31&amp;"")&amp;"TP"))*3+SUMPRODUCT(--(SUBSTITUTE(SUBSTITUTE(SUBSTITUTE(SUBSTITUTE(SUBSTITUTE(SUBSTITUTE(SUBSTITUTE(UPPER($W$3:$Y$20&amp;""),"⌢",""),"⌣",""),"⌵",""),"－",""),"-","")," ",""),"　","")="TP"&amp;UPPER($E31&amp;"")))*3+SUMPRODUCT(--(SUBSTITUTE(SUBSTITUTE(SUBSTITUTE(SUBSTITUTE(SUBSTITUTE(SUBSTITUTE(SUBSTITUTE(UPPER($AA$3:$AC$20&amp;""),"⌢",""),"⌣",""),"⌵",""),"－",""),"-","")," ",""),"　","")=UPPER($E31&amp;"")))+SUMPRODUCT(--(SUBSTITUTE(SUBSTITUTE(SUBSTITUTE(SUBSTITUTE(SUBSTITUTE(SUBSTITUTE(SUBSTITUTE(UPPER($AA$3:$AC$20&amp;""),"⌢",""),"⌣",""),"⌵",""),"－",""),"-","")," ",""),"　","")=UPPER($E31&amp;"")&amp;"DP"))*2+SUMPRODUCT(--(SUBSTITUTE(SUBSTITUTE(SUBSTITUTE(SUBSTITUTE(SUBSTITUTE(SUBSTITUTE(SUBSTITUTE(UPPER($AA$3:$AC$20&amp;""),"⌢",""),"⌣",""),"⌵",""),"－",""),"-","")," ",""),"　","")="DP"&amp;UPPER($E31&amp;"")))*2+SUMPRODUCT(--(SUBSTITUTE(SUBSTITUTE(SUBSTITUTE(SUBSTITUTE(SUBSTITUTE(SUBSTITUTE(SUBSTITUTE(UPPER($AA$3:$AC$20&amp;""),"⌢",""),"⌣",""),"⌵",""),"－",""),"-","")," ",""),"　","")=UPPER($E31&amp;"")&amp;"TP"))*3+SUMPRODUCT(--(SUBSTITUTE(SUBSTITUTE(SUBSTITUTE(SUBSTITUTE(SUBSTITUTE(SUBSTITUTE(SUBSTITUTE(UPPER($AA$3:$AC$20&amp;""),"⌢",""),"⌣",""),"⌵",""),"－",""),"-","")," ",""),"　","")="TP"&amp;UPPER($E31&amp;"")))*3+SUMPRODUCT(--(SUBSTITUTE(SUBSTITUTE(SUBSTITUTE(SUBSTITUTE(SUBSTITUTE(SUBSTITUTE(SUBSTITUTE(UPPER($AE$3:$AG$20&amp;""),"⌢",""),"⌣",""),"⌵",""),"－",""),"-","")," ",""),"　","")=UPPER($E31&amp;"")))+SUMPRODUCT(--(SUBSTITUTE(SUBSTITUTE(SUBSTITUTE(SUBSTITUTE(SUBSTITUTE(SUBSTITUTE(SUBSTITUTE(UPPER($AE$3:$AG$20&amp;""),"⌢",""),"⌣",""),"⌵",""),"－",""),"-","")," ",""),"　","")=UPPER($E31&amp;"")&amp;"DP"))*2+SUMPRODUCT(--(SUBSTITUTE(SUBSTITUTE(SUBSTITUTE(SUBSTITUTE(SUBSTITUTE(SUBSTITUTE(SUBSTITUTE(UPPER($AE$3:$AG$20&amp;""),"⌢",""),"⌣",""),"⌵",""),"－",""),"-","")," ",""),"　","")="DP"&amp;UPPER($E31&amp;"")))*2+SUMPRODUCT(--(SUBSTITUTE(SUBSTITUTE(SUBSTITUTE(SUBSTITUTE(SUBSTITUTE(SUBSTITUTE(SUBSTITUTE(UPPER($AE$3:$AG$20&amp;""),"⌢",""),"⌣",""),"⌵",""),"－",""),"-","")," ",""),"　","")=UPPER($E31&amp;"")&amp;"TP"))*3+SUMPRODUCT(--(SUBSTITUTE(SUBSTITUTE(SUBSTITUTE(SUBSTITUTE(SUBSTITUTE(SUBSTITUTE(SUBSTITUTE(UPPER($AE$3:$AG$20&amp;""),"⌢",""),"⌣",""),"⌵",""),"－",""),"-","")," ",""),"　","")="TP"&amp;UPPER($E31&amp;"")))*3)</f>
        <v>0</v>
      </c>
      <c r="B31" s="58"/>
      <c r="C31" s="58"/>
      <c r="D31" s="276"/>
      <c r="E31" s="166"/>
      <c r="F31" s="169"/>
      <c r="G31" s="172"/>
      <c r="H31" s="173"/>
      <c r="I31" s="76"/>
      <c r="J31" s="8"/>
      <c r="K31" s="172"/>
      <c r="L31" s="173"/>
      <c r="M31" s="76"/>
      <c r="N31" s="8"/>
      <c r="O31" s="172"/>
      <c r="P31" s="173"/>
      <c r="Q31" s="76"/>
      <c r="R31" s="8"/>
      <c r="S31" s="172"/>
      <c r="T31" s="173"/>
      <c r="U31" s="76"/>
      <c r="V31" s="8"/>
      <c r="W31" s="172"/>
      <c r="X31" s="173"/>
      <c r="Y31" s="76"/>
      <c r="Z31" s="8"/>
      <c r="AA31" s="172"/>
      <c r="AB31" s="173"/>
      <c r="AC31" s="76"/>
      <c r="AD31" s="8"/>
      <c r="AE31" s="173"/>
      <c r="AF31" s="173"/>
      <c r="AG31" s="76"/>
      <c r="AH31" s="8"/>
      <c r="AI31" s="44">
        <f t="shared" si="16"/>
        <v>0</v>
      </c>
      <c r="AJ31" s="44">
        <f>SUMPRODUCT(--(SUBSTITUTE(SUBSTITUTE(SUBSTITUTE(SUBSTITUTE(SUBSTITUTE(SUBSTITUTE(SUBSTITUTE(UPPER(G31:AG31&amp;""),"⌢",""),"⌣",""),"⌵",""),"－",""),"-","")," ",""),"　","")="R"))+SUMPRODUCT(--(SUBSTITUTE(SUBSTITUTE(SUBSTITUTE(SUBSTITUTE(SUBSTITUTE(SUBSTITUTE(SUBSTITUTE(UPPER(G31:AG31&amp;""),"⌢",""),"⌣",""),"⌵",""),"－",""),"-","")," ",""),"　","")="HR"))*2</f>
        <v>0</v>
      </c>
      <c r="AK31" s="44">
        <f t="shared" si="18"/>
        <v>0</v>
      </c>
      <c r="AL31" s="44">
        <f>$A31</f>
        <v>0</v>
      </c>
      <c r="AM31" s="66" t="s">
        <v>181</v>
      </c>
      <c r="AO31" s="52">
        <v>10</v>
      </c>
      <c r="AP31" s="52" t="str">
        <v>宋晴天</v>
      </c>
      <c r="AQ31" s="73">
        <f>SUMIF($F$23:$F$40,AP31,$AI$23:$AI$40)+SUMIF($F$23:$F$40,AP31&amp;" DF",$AI$23:$AI$40)+SUMIF($F$23:$F$40,AP31&amp;"DF",$AI$23:$AI$40)</f>
        <v>4</v>
      </c>
      <c r="AR31" s="73">
        <f>SUMIF($F$23:$F$40,AP31,$AJ$23:$AJ$40)+SUMIF($F$23:$F$40,AP31&amp;" DF",$AJ$23:$AJ$40)+SUMIF($F$23:$F$40,AP31&amp;"DF",$AJ$23:$AJ$40)</f>
        <v>0</v>
      </c>
      <c r="AS31" s="73">
        <f>SUMIF($F$23:$F$40,AP31,$AK$23:$AK$40)+SUMIF($F$23:$F$40,AP31&amp;" DF",$AK$23:$AK$40)+SUMIF($F$23:$F$40,AP31&amp;"DF",$AK$23:$AK$40)</f>
        <v>4</v>
      </c>
      <c r="AT31" s="73">
        <f>SUMIF($F$23:$F$40,AP31,$AL$23:$AL$40)+SUMIF($F$23:$F$40,AP31&amp;" DF",$AL$23:$AL$40)+SUMIF($F$23:$F$40,AP31&amp;"DF",$AL$23:$AL$40)</f>
        <v>0</v>
      </c>
    </row>
    <row r="32" spans="1:54" ht="15" customHeight="1">
      <c r="A32" s="58">
        <f>IF($E32="",0,SUMPRODUCT(--(SUBSTITUTE(SUBSTITUTE(SUBSTITUTE(SUBSTITUTE(SUBSTITUTE(SUBSTITUTE(SUBSTITUTE(UPPER($G$3:$I$20&amp;""),"⌢",""),"⌣",""),"⌵",""),"－",""),"-","")," ",""),"　","")=UPPER($E32&amp;"")))+SUMPRODUCT(--(SUBSTITUTE(SUBSTITUTE(SUBSTITUTE(SUBSTITUTE(SUBSTITUTE(SUBSTITUTE(SUBSTITUTE(UPPER($G$3:$I$20&amp;""),"⌢",""),"⌣",""),"⌵",""),"－",""),"-","")," ",""),"　","")=UPPER($E32&amp;"")&amp;"DP"))*2+SUMPRODUCT(--(SUBSTITUTE(SUBSTITUTE(SUBSTITUTE(SUBSTITUTE(SUBSTITUTE(SUBSTITUTE(SUBSTITUTE(UPPER($G$3:$I$20&amp;""),"⌢",""),"⌣",""),"⌵",""),"－",""),"-","")," ",""),"　","")="DP"&amp;UPPER($E32&amp;"")))*2+SUMPRODUCT(--(SUBSTITUTE(SUBSTITUTE(SUBSTITUTE(SUBSTITUTE(SUBSTITUTE(SUBSTITUTE(SUBSTITUTE(UPPER($G$3:$I$20&amp;""),"⌢",""),"⌣",""),"⌵",""),"－",""),"-","")," ",""),"　","")=UPPER($E32&amp;"")&amp;"TP"))*3+SUMPRODUCT(--(SUBSTITUTE(SUBSTITUTE(SUBSTITUTE(SUBSTITUTE(SUBSTITUTE(SUBSTITUTE(SUBSTITUTE(UPPER($G$3:$I$20&amp;""),"⌢",""),"⌣",""),"⌵",""),"－",""),"-","")," ",""),"　","")="TP"&amp;UPPER($E32&amp;"")))*3+SUMPRODUCT(--(SUBSTITUTE(SUBSTITUTE(SUBSTITUTE(SUBSTITUTE(SUBSTITUTE(SUBSTITUTE(SUBSTITUTE(UPPER($K$3:$M$20&amp;""),"⌢",""),"⌣",""),"⌵",""),"－",""),"-","")," ",""),"　","")=UPPER($E32&amp;"")))+SUMPRODUCT(--(SUBSTITUTE(SUBSTITUTE(SUBSTITUTE(SUBSTITUTE(SUBSTITUTE(SUBSTITUTE(SUBSTITUTE(UPPER($K$3:$M$20&amp;""),"⌢",""),"⌣",""),"⌵",""),"－",""),"-","")," ",""),"　","")=UPPER($E32&amp;"")&amp;"DP"))*2+SUMPRODUCT(--(SUBSTITUTE(SUBSTITUTE(SUBSTITUTE(SUBSTITUTE(SUBSTITUTE(SUBSTITUTE(SUBSTITUTE(UPPER($K$3:$M$20&amp;""),"⌢",""),"⌣",""),"⌵",""),"－",""),"-","")," ",""),"　","")="DP"&amp;UPPER($E32&amp;"")))*2+SUMPRODUCT(--(SUBSTITUTE(SUBSTITUTE(SUBSTITUTE(SUBSTITUTE(SUBSTITUTE(SUBSTITUTE(SUBSTITUTE(UPPER($K$3:$M$20&amp;""),"⌢",""),"⌣",""),"⌵",""),"－",""),"-","")," ",""),"　","")=UPPER($E32&amp;"")&amp;"TP"))*3+SUMPRODUCT(--(SUBSTITUTE(SUBSTITUTE(SUBSTITUTE(SUBSTITUTE(SUBSTITUTE(SUBSTITUTE(SUBSTITUTE(UPPER($K$3:$M$20&amp;""),"⌢",""),"⌣",""),"⌵",""),"－",""),"-","")," ",""),"　","")="TP"&amp;UPPER($E32&amp;"")))*3+SUMPRODUCT(--(SUBSTITUTE(SUBSTITUTE(SUBSTITUTE(SUBSTITUTE(SUBSTITUTE(SUBSTITUTE(SUBSTITUTE(UPPER($O$3:$Q$20&amp;""),"⌢",""),"⌣",""),"⌵",""),"－",""),"-","")," ",""),"　","")=UPPER($E32&amp;"")))+SUMPRODUCT(--(SUBSTITUTE(SUBSTITUTE(SUBSTITUTE(SUBSTITUTE(SUBSTITUTE(SUBSTITUTE(SUBSTITUTE(UPPER($O$3:$Q$20&amp;""),"⌢",""),"⌣",""),"⌵",""),"－",""),"-","")," ",""),"　","")=UPPER($E32&amp;"")&amp;"DP"))*2+SUMPRODUCT(--(SUBSTITUTE(SUBSTITUTE(SUBSTITUTE(SUBSTITUTE(SUBSTITUTE(SUBSTITUTE(SUBSTITUTE(UPPER($O$3:$Q$20&amp;""),"⌢",""),"⌣",""),"⌵",""),"－",""),"-","")," ",""),"　","")="DP"&amp;UPPER($E32&amp;"")))*2+SUMPRODUCT(--(SUBSTITUTE(SUBSTITUTE(SUBSTITUTE(SUBSTITUTE(SUBSTITUTE(SUBSTITUTE(SUBSTITUTE(UPPER($O$3:$Q$20&amp;""),"⌢",""),"⌣",""),"⌵",""),"－",""),"-","")," ",""),"　","")=UPPER($E32&amp;"")&amp;"TP"))*3+SUMPRODUCT(--(SUBSTITUTE(SUBSTITUTE(SUBSTITUTE(SUBSTITUTE(SUBSTITUTE(SUBSTITUTE(SUBSTITUTE(UPPER($O$3:$Q$20&amp;""),"⌢",""),"⌣",""),"⌵",""),"－",""),"-","")," ",""),"　","")="TP"&amp;UPPER($E32&amp;"")))*3+SUMPRODUCT(--(SUBSTITUTE(SUBSTITUTE(SUBSTITUTE(SUBSTITUTE(SUBSTITUTE(SUBSTITUTE(SUBSTITUTE(UPPER($S$3:$U$20&amp;""),"⌢",""),"⌣",""),"⌵",""),"－",""),"-","")," ",""),"　","")=UPPER($E32&amp;"")))+SUMPRODUCT(--(SUBSTITUTE(SUBSTITUTE(SUBSTITUTE(SUBSTITUTE(SUBSTITUTE(SUBSTITUTE(SUBSTITUTE(UPPER($S$3:$U$20&amp;""),"⌢",""),"⌣",""),"⌵",""),"－",""),"-","")," ",""),"　","")=UPPER($E32&amp;"")&amp;"DP"))*2+SUMPRODUCT(--(SUBSTITUTE(SUBSTITUTE(SUBSTITUTE(SUBSTITUTE(SUBSTITUTE(SUBSTITUTE(SUBSTITUTE(UPPER($S$3:$U$20&amp;""),"⌢",""),"⌣",""),"⌵",""),"－",""),"-","")," ",""),"　","")="DP"&amp;UPPER($E32&amp;"")))*2+SUMPRODUCT(--(SUBSTITUTE(SUBSTITUTE(SUBSTITUTE(SUBSTITUTE(SUBSTITUTE(SUBSTITUTE(SUBSTITUTE(UPPER($S$3:$U$20&amp;""),"⌢",""),"⌣",""),"⌵",""),"－",""),"-","")," ",""),"　","")=UPPER($E32&amp;"")&amp;"TP"))*3+SUMPRODUCT(--(SUBSTITUTE(SUBSTITUTE(SUBSTITUTE(SUBSTITUTE(SUBSTITUTE(SUBSTITUTE(SUBSTITUTE(UPPER($S$3:$U$20&amp;""),"⌢",""),"⌣",""),"⌵",""),"－",""),"-","")," ",""),"　","")="TP"&amp;UPPER($E32&amp;"")))*3+SUMPRODUCT(--(SUBSTITUTE(SUBSTITUTE(SUBSTITUTE(SUBSTITUTE(SUBSTITUTE(SUBSTITUTE(SUBSTITUTE(UPPER($W$3:$Y$20&amp;""),"⌢",""),"⌣",""),"⌵",""),"－",""),"-","")," ",""),"　","")=UPPER($E32&amp;"")))+SUMPRODUCT(--(SUBSTITUTE(SUBSTITUTE(SUBSTITUTE(SUBSTITUTE(SUBSTITUTE(SUBSTITUTE(SUBSTITUTE(UPPER($W$3:$Y$20&amp;""),"⌢",""),"⌣",""),"⌵",""),"－",""),"-","")," ",""),"　","")=UPPER($E32&amp;"")&amp;"DP"))*2+SUMPRODUCT(--(SUBSTITUTE(SUBSTITUTE(SUBSTITUTE(SUBSTITUTE(SUBSTITUTE(SUBSTITUTE(SUBSTITUTE(UPPER($W$3:$Y$20&amp;""),"⌢",""),"⌣",""),"⌵",""),"－",""),"-","")," ",""),"　","")="DP"&amp;UPPER($E32&amp;"")))*2+SUMPRODUCT(--(SUBSTITUTE(SUBSTITUTE(SUBSTITUTE(SUBSTITUTE(SUBSTITUTE(SUBSTITUTE(SUBSTITUTE(UPPER($W$3:$Y$20&amp;""),"⌢",""),"⌣",""),"⌵",""),"－",""),"-","")," ",""),"　","")=UPPER($E32&amp;"")&amp;"TP"))*3+SUMPRODUCT(--(SUBSTITUTE(SUBSTITUTE(SUBSTITUTE(SUBSTITUTE(SUBSTITUTE(SUBSTITUTE(SUBSTITUTE(UPPER($W$3:$Y$20&amp;""),"⌢",""),"⌣",""),"⌵",""),"－",""),"-","")," ",""),"　","")="TP"&amp;UPPER($E32&amp;"")))*3+SUMPRODUCT(--(SUBSTITUTE(SUBSTITUTE(SUBSTITUTE(SUBSTITUTE(SUBSTITUTE(SUBSTITUTE(SUBSTITUTE(UPPER($AA$3:$AC$20&amp;""),"⌢",""),"⌣",""),"⌵",""),"－",""),"-","")," ",""),"　","")=UPPER($E32&amp;"")))+SUMPRODUCT(--(SUBSTITUTE(SUBSTITUTE(SUBSTITUTE(SUBSTITUTE(SUBSTITUTE(SUBSTITUTE(SUBSTITUTE(UPPER($AA$3:$AC$20&amp;""),"⌢",""),"⌣",""),"⌵",""),"－",""),"-","")," ",""),"　","")=UPPER($E32&amp;"")&amp;"DP"))*2+SUMPRODUCT(--(SUBSTITUTE(SUBSTITUTE(SUBSTITUTE(SUBSTITUTE(SUBSTITUTE(SUBSTITUTE(SUBSTITUTE(UPPER($AA$3:$AC$20&amp;""),"⌢",""),"⌣",""),"⌵",""),"－",""),"-","")," ",""),"　","")="DP"&amp;UPPER($E32&amp;"")))*2+SUMPRODUCT(--(SUBSTITUTE(SUBSTITUTE(SUBSTITUTE(SUBSTITUTE(SUBSTITUTE(SUBSTITUTE(SUBSTITUTE(UPPER($AA$3:$AC$20&amp;""),"⌢",""),"⌣",""),"⌵",""),"－",""),"-","")," ",""),"　","")=UPPER($E32&amp;"")&amp;"TP"))*3+SUMPRODUCT(--(SUBSTITUTE(SUBSTITUTE(SUBSTITUTE(SUBSTITUTE(SUBSTITUTE(SUBSTITUTE(SUBSTITUTE(UPPER($AA$3:$AC$20&amp;""),"⌢",""),"⌣",""),"⌵",""),"－",""),"-","")," ",""),"　","")="TP"&amp;UPPER($E32&amp;"")))*3+SUMPRODUCT(--(SUBSTITUTE(SUBSTITUTE(SUBSTITUTE(SUBSTITUTE(SUBSTITUTE(SUBSTITUTE(SUBSTITUTE(UPPER($AE$3:$AG$20&amp;""),"⌢",""),"⌣",""),"⌵",""),"－",""),"-","")," ",""),"　","")=UPPER($E32&amp;"")))+SUMPRODUCT(--(SUBSTITUTE(SUBSTITUTE(SUBSTITUTE(SUBSTITUTE(SUBSTITUTE(SUBSTITUTE(SUBSTITUTE(UPPER($AE$3:$AG$20&amp;""),"⌢",""),"⌣",""),"⌵",""),"－",""),"-","")," ",""),"　","")=UPPER($E32&amp;"")&amp;"DP"))*2+SUMPRODUCT(--(SUBSTITUTE(SUBSTITUTE(SUBSTITUTE(SUBSTITUTE(SUBSTITUTE(SUBSTITUTE(SUBSTITUTE(UPPER($AE$3:$AG$20&amp;""),"⌢",""),"⌣",""),"⌵",""),"－",""),"-","")," ",""),"　","")="DP"&amp;UPPER($E32&amp;"")))*2+SUMPRODUCT(--(SUBSTITUTE(SUBSTITUTE(SUBSTITUTE(SUBSTITUTE(SUBSTITUTE(SUBSTITUTE(SUBSTITUTE(UPPER($AE$3:$AG$20&amp;""),"⌢",""),"⌣",""),"⌵",""),"－",""),"-","")," ",""),"　","")=UPPER($E32&amp;"")&amp;"TP"))*3+SUMPRODUCT(--(SUBSTITUTE(SUBSTITUTE(SUBSTITUTE(SUBSTITUTE(SUBSTITUTE(SUBSTITUTE(SUBSTITUTE(UPPER($AE$3:$AG$20&amp;""),"⌢",""),"⌣",""),"⌵",""),"－",""),"-","")," ",""),"　","")="TP"&amp;UPPER($E32&amp;"")))*3)</f>
        <v>0</v>
      </c>
      <c r="B32" s="58"/>
      <c r="C32" s="58"/>
      <c r="D32" s="274">
        <v>4</v>
      </c>
      <c r="E32" s="166" t="s">
        <v>218</v>
      </c>
      <c r="F32" s="169" t="s">
        <v>82</v>
      </c>
      <c r="G32" s="175" t="inlineStr">
        <is>
          <t>28 ⌢</t>
        </is>
      </c>
      <c r="H32" s="176"/>
      <c r="I32" s="77"/>
      <c r="J32" s="8"/>
      <c r="K32" s="175"/>
      <c r="L32" s="176"/>
      <c r="M32" s="77"/>
      <c r="N32" s="8"/>
      <c r="O32" s="175" t="s">
        <v>204</v>
      </c>
      <c r="P32" s="176"/>
      <c r="Q32" s="77"/>
      <c r="R32" s="8"/>
      <c r="S32" s="175"/>
      <c r="T32" s="176"/>
      <c r="U32" s="77"/>
      <c r="V32" s="8"/>
      <c r="W32" s="175"/>
      <c r="X32" s="176"/>
      <c r="Y32" s="77"/>
      <c r="Z32" s="8"/>
      <c r="AA32" s="175"/>
      <c r="AB32" s="176"/>
      <c r="AC32" s="77"/>
      <c r="AD32" s="8"/>
      <c r="AE32" s="176"/>
      <c r="AF32" s="176"/>
      <c r="AG32" s="77"/>
      <c r="AH32" s="8"/>
      <c r="AI32" s="44">
        <f t="shared" si="16"/>
        <v>2</v>
      </c>
      <c r="AJ32" s="44">
        <f>SUMPRODUCT(--(SUBSTITUTE(SUBSTITUTE(SUBSTITUTE(SUBSTITUTE(SUBSTITUTE(SUBSTITUTE(SUBSTITUTE(UPPER(G32:AG32&amp;""),"⌢",""),"⌣",""),"⌵",""),"－",""),"-","")," ",""),"　","")="R"))+SUMPRODUCT(--(SUBSTITUTE(SUBSTITUTE(SUBSTITUTE(SUBSTITUTE(SUBSTITUTE(SUBSTITUTE(SUBSTITUTE(UPPER(G32:AG32&amp;""),"⌢",""),"⌣",""),"⌵",""),"－",""),"-","")," ",""),"　","")="HR"))*2</f>
        <v>0</v>
      </c>
      <c r="AK32" s="44">
        <f t="shared" si="18"/>
        <v>1</v>
      </c>
      <c r="AL32" s="44">
        <f>$A32</f>
        <v>0</v>
      </c>
      <c r="AM32" s="66"/>
      <c r="AO32" s="242" t="s">
        <v>233</v>
      </c>
      <c r="AP32" s="52" t="str">
        <v>李怡慧</v>
      </c>
      <c r="AQ32" s="73">
        <f>SUMIF($F$23:$F$40,AP32,$AI$23:$AI$40)+SUMIF($F$23:$F$40,AP32&amp;" DF",$AI$23:$AI$40)+SUMIF($F$23:$F$40,AP32&amp;"DF",$AI$23:$AI$40)</f>
        <v>0</v>
      </c>
      <c r="AR32" s="73">
        <f>SUMIF($F$23:$F$40,AP32,$AJ$23:$AJ$40)+SUMIF($F$23:$F$40,AP32&amp;" DF",$AJ$23:$AJ$40)+SUMIF($F$23:$F$40,AP32&amp;"DF",$AJ$23:$AJ$40)</f>
        <v>0</v>
      </c>
      <c r="AS32" s="73">
        <f>SUMIF($F$23:$F$40,AP32,$AK$23:$AK$40)+SUMIF($F$23:$F$40,AP32&amp;" DF",$AK$23:$AK$40)+SUMIF($F$23:$F$40,AP32&amp;"DF",$AK$23:$AK$40)</f>
        <v>0</v>
      </c>
      <c r="AT32" s="73">
        <f>SUMIF($F$23:$F$40,AP32,$AL$23:$AL$40)+SUMIF($F$23:$F$40,AP32&amp;" DF",$AL$23:$AL$40)+SUMIF($F$23:$F$40,AP32&amp;"DF",$AL$23:$AL$40)</f>
        <v>1</v>
      </c>
    </row>
    <row r="33" spans="1:46" ht="15" customHeight="1">
      <c r="A33" s="58">
        <f>IF($E33="",0,SUMPRODUCT(--(SUBSTITUTE(SUBSTITUTE(SUBSTITUTE(SUBSTITUTE(SUBSTITUTE(SUBSTITUTE(SUBSTITUTE(UPPER($G$3:$I$20&amp;""),"⌢",""),"⌣",""),"⌵",""),"－",""),"-","")," ",""),"　","")=UPPER($E33&amp;"")))+SUMPRODUCT(--(SUBSTITUTE(SUBSTITUTE(SUBSTITUTE(SUBSTITUTE(SUBSTITUTE(SUBSTITUTE(SUBSTITUTE(UPPER($G$3:$I$20&amp;""),"⌢",""),"⌣",""),"⌵",""),"－",""),"-","")," ",""),"　","")=UPPER($E33&amp;"")&amp;"DP"))*2+SUMPRODUCT(--(SUBSTITUTE(SUBSTITUTE(SUBSTITUTE(SUBSTITUTE(SUBSTITUTE(SUBSTITUTE(SUBSTITUTE(UPPER($G$3:$I$20&amp;""),"⌢",""),"⌣",""),"⌵",""),"－",""),"-","")," ",""),"　","")="DP"&amp;UPPER($E33&amp;"")))*2+SUMPRODUCT(--(SUBSTITUTE(SUBSTITUTE(SUBSTITUTE(SUBSTITUTE(SUBSTITUTE(SUBSTITUTE(SUBSTITUTE(UPPER($G$3:$I$20&amp;""),"⌢",""),"⌣",""),"⌵",""),"－",""),"-","")," ",""),"　","")=UPPER($E33&amp;"")&amp;"TP"))*3+SUMPRODUCT(--(SUBSTITUTE(SUBSTITUTE(SUBSTITUTE(SUBSTITUTE(SUBSTITUTE(SUBSTITUTE(SUBSTITUTE(UPPER($G$3:$I$20&amp;""),"⌢",""),"⌣",""),"⌵",""),"－",""),"-","")," ",""),"　","")="TP"&amp;UPPER($E33&amp;"")))*3+SUMPRODUCT(--(SUBSTITUTE(SUBSTITUTE(SUBSTITUTE(SUBSTITUTE(SUBSTITUTE(SUBSTITUTE(SUBSTITUTE(UPPER($K$3:$M$20&amp;""),"⌢",""),"⌣",""),"⌵",""),"－",""),"-","")," ",""),"　","")=UPPER($E33&amp;"")))+SUMPRODUCT(--(SUBSTITUTE(SUBSTITUTE(SUBSTITUTE(SUBSTITUTE(SUBSTITUTE(SUBSTITUTE(SUBSTITUTE(UPPER($K$3:$M$20&amp;""),"⌢",""),"⌣",""),"⌵",""),"－",""),"-","")," ",""),"　","")=UPPER($E33&amp;"")&amp;"DP"))*2+SUMPRODUCT(--(SUBSTITUTE(SUBSTITUTE(SUBSTITUTE(SUBSTITUTE(SUBSTITUTE(SUBSTITUTE(SUBSTITUTE(UPPER($K$3:$M$20&amp;""),"⌢",""),"⌣",""),"⌵",""),"－",""),"-","")," ",""),"　","")="DP"&amp;UPPER($E33&amp;"")))*2+SUMPRODUCT(--(SUBSTITUTE(SUBSTITUTE(SUBSTITUTE(SUBSTITUTE(SUBSTITUTE(SUBSTITUTE(SUBSTITUTE(UPPER($K$3:$M$20&amp;""),"⌢",""),"⌣",""),"⌵",""),"－",""),"-","")," ",""),"　","")=UPPER($E33&amp;"")&amp;"TP"))*3+SUMPRODUCT(--(SUBSTITUTE(SUBSTITUTE(SUBSTITUTE(SUBSTITUTE(SUBSTITUTE(SUBSTITUTE(SUBSTITUTE(UPPER($K$3:$M$20&amp;""),"⌢",""),"⌣",""),"⌵",""),"－",""),"-","")," ",""),"　","")="TP"&amp;UPPER($E33&amp;"")))*3+SUMPRODUCT(--(SUBSTITUTE(SUBSTITUTE(SUBSTITUTE(SUBSTITUTE(SUBSTITUTE(SUBSTITUTE(SUBSTITUTE(UPPER($O$3:$Q$20&amp;""),"⌢",""),"⌣",""),"⌵",""),"－",""),"-","")," ",""),"　","")=UPPER($E33&amp;"")))+SUMPRODUCT(--(SUBSTITUTE(SUBSTITUTE(SUBSTITUTE(SUBSTITUTE(SUBSTITUTE(SUBSTITUTE(SUBSTITUTE(UPPER($O$3:$Q$20&amp;""),"⌢",""),"⌣",""),"⌵",""),"－",""),"-","")," ",""),"　","")=UPPER($E33&amp;"")&amp;"DP"))*2+SUMPRODUCT(--(SUBSTITUTE(SUBSTITUTE(SUBSTITUTE(SUBSTITUTE(SUBSTITUTE(SUBSTITUTE(SUBSTITUTE(UPPER($O$3:$Q$20&amp;""),"⌢",""),"⌣",""),"⌵",""),"－",""),"-","")," ",""),"　","")="DP"&amp;UPPER($E33&amp;"")))*2+SUMPRODUCT(--(SUBSTITUTE(SUBSTITUTE(SUBSTITUTE(SUBSTITUTE(SUBSTITUTE(SUBSTITUTE(SUBSTITUTE(UPPER($O$3:$Q$20&amp;""),"⌢",""),"⌣",""),"⌵",""),"－",""),"-","")," ",""),"　","")=UPPER($E33&amp;"")&amp;"TP"))*3+SUMPRODUCT(--(SUBSTITUTE(SUBSTITUTE(SUBSTITUTE(SUBSTITUTE(SUBSTITUTE(SUBSTITUTE(SUBSTITUTE(UPPER($O$3:$Q$20&amp;""),"⌢",""),"⌣",""),"⌵",""),"－",""),"-","")," ",""),"　","")="TP"&amp;UPPER($E33&amp;"")))*3+SUMPRODUCT(--(SUBSTITUTE(SUBSTITUTE(SUBSTITUTE(SUBSTITUTE(SUBSTITUTE(SUBSTITUTE(SUBSTITUTE(UPPER($S$3:$U$20&amp;""),"⌢",""),"⌣",""),"⌵",""),"－",""),"-","")," ",""),"　","")=UPPER($E33&amp;"")))+SUMPRODUCT(--(SUBSTITUTE(SUBSTITUTE(SUBSTITUTE(SUBSTITUTE(SUBSTITUTE(SUBSTITUTE(SUBSTITUTE(UPPER($S$3:$U$20&amp;""),"⌢",""),"⌣",""),"⌵",""),"－",""),"-","")," ",""),"　","")=UPPER($E33&amp;"")&amp;"DP"))*2+SUMPRODUCT(--(SUBSTITUTE(SUBSTITUTE(SUBSTITUTE(SUBSTITUTE(SUBSTITUTE(SUBSTITUTE(SUBSTITUTE(UPPER($S$3:$U$20&amp;""),"⌢",""),"⌣",""),"⌵",""),"－",""),"-","")," ",""),"　","")="DP"&amp;UPPER($E33&amp;"")))*2+SUMPRODUCT(--(SUBSTITUTE(SUBSTITUTE(SUBSTITUTE(SUBSTITUTE(SUBSTITUTE(SUBSTITUTE(SUBSTITUTE(UPPER($S$3:$U$20&amp;""),"⌢",""),"⌣",""),"⌵",""),"－",""),"-","")," ",""),"　","")=UPPER($E33&amp;"")&amp;"TP"))*3+SUMPRODUCT(--(SUBSTITUTE(SUBSTITUTE(SUBSTITUTE(SUBSTITUTE(SUBSTITUTE(SUBSTITUTE(SUBSTITUTE(UPPER($S$3:$U$20&amp;""),"⌢",""),"⌣",""),"⌵",""),"－",""),"-","")," ",""),"　","")="TP"&amp;UPPER($E33&amp;"")))*3+SUMPRODUCT(--(SUBSTITUTE(SUBSTITUTE(SUBSTITUTE(SUBSTITUTE(SUBSTITUTE(SUBSTITUTE(SUBSTITUTE(UPPER($W$3:$Y$20&amp;""),"⌢",""),"⌣",""),"⌵",""),"－",""),"-","")," ",""),"　","")=UPPER($E33&amp;"")))+SUMPRODUCT(--(SUBSTITUTE(SUBSTITUTE(SUBSTITUTE(SUBSTITUTE(SUBSTITUTE(SUBSTITUTE(SUBSTITUTE(UPPER($W$3:$Y$20&amp;""),"⌢",""),"⌣",""),"⌵",""),"－",""),"-","")," ",""),"　","")=UPPER($E33&amp;"")&amp;"DP"))*2+SUMPRODUCT(--(SUBSTITUTE(SUBSTITUTE(SUBSTITUTE(SUBSTITUTE(SUBSTITUTE(SUBSTITUTE(SUBSTITUTE(UPPER($W$3:$Y$20&amp;""),"⌢",""),"⌣",""),"⌵",""),"－",""),"-","")," ",""),"　","")="DP"&amp;UPPER($E33&amp;"")))*2+SUMPRODUCT(--(SUBSTITUTE(SUBSTITUTE(SUBSTITUTE(SUBSTITUTE(SUBSTITUTE(SUBSTITUTE(SUBSTITUTE(UPPER($W$3:$Y$20&amp;""),"⌢",""),"⌣",""),"⌵",""),"－",""),"-","")," ",""),"　","")=UPPER($E33&amp;"")&amp;"TP"))*3+SUMPRODUCT(--(SUBSTITUTE(SUBSTITUTE(SUBSTITUTE(SUBSTITUTE(SUBSTITUTE(SUBSTITUTE(SUBSTITUTE(UPPER($W$3:$Y$20&amp;""),"⌢",""),"⌣",""),"⌵",""),"－",""),"-","")," ",""),"　","")="TP"&amp;UPPER($E33&amp;"")))*3+SUMPRODUCT(--(SUBSTITUTE(SUBSTITUTE(SUBSTITUTE(SUBSTITUTE(SUBSTITUTE(SUBSTITUTE(SUBSTITUTE(UPPER($AA$3:$AC$20&amp;""),"⌢",""),"⌣",""),"⌵",""),"－",""),"-","")," ",""),"　","")=UPPER($E33&amp;"")))+SUMPRODUCT(--(SUBSTITUTE(SUBSTITUTE(SUBSTITUTE(SUBSTITUTE(SUBSTITUTE(SUBSTITUTE(SUBSTITUTE(UPPER($AA$3:$AC$20&amp;""),"⌢",""),"⌣",""),"⌵",""),"－",""),"-","")," ",""),"　","")=UPPER($E33&amp;"")&amp;"DP"))*2+SUMPRODUCT(--(SUBSTITUTE(SUBSTITUTE(SUBSTITUTE(SUBSTITUTE(SUBSTITUTE(SUBSTITUTE(SUBSTITUTE(UPPER($AA$3:$AC$20&amp;""),"⌢",""),"⌣",""),"⌵",""),"－",""),"-","")," ",""),"　","")="DP"&amp;UPPER($E33&amp;"")))*2+SUMPRODUCT(--(SUBSTITUTE(SUBSTITUTE(SUBSTITUTE(SUBSTITUTE(SUBSTITUTE(SUBSTITUTE(SUBSTITUTE(UPPER($AA$3:$AC$20&amp;""),"⌢",""),"⌣",""),"⌵",""),"－",""),"-","")," ",""),"　","")=UPPER($E33&amp;"")&amp;"TP"))*3+SUMPRODUCT(--(SUBSTITUTE(SUBSTITUTE(SUBSTITUTE(SUBSTITUTE(SUBSTITUTE(SUBSTITUTE(SUBSTITUTE(UPPER($AA$3:$AC$20&amp;""),"⌢",""),"⌣",""),"⌵",""),"－",""),"-","")," ",""),"　","")="TP"&amp;UPPER($E33&amp;"")))*3+SUMPRODUCT(--(SUBSTITUTE(SUBSTITUTE(SUBSTITUTE(SUBSTITUTE(SUBSTITUTE(SUBSTITUTE(SUBSTITUTE(UPPER($AE$3:$AG$20&amp;""),"⌢",""),"⌣",""),"⌵",""),"－",""),"-","")," ",""),"　","")=UPPER($E33&amp;"")))+SUMPRODUCT(--(SUBSTITUTE(SUBSTITUTE(SUBSTITUTE(SUBSTITUTE(SUBSTITUTE(SUBSTITUTE(SUBSTITUTE(UPPER($AE$3:$AG$20&amp;""),"⌢",""),"⌣",""),"⌵",""),"－",""),"-","")," ",""),"　","")=UPPER($E33&amp;"")&amp;"DP"))*2+SUMPRODUCT(--(SUBSTITUTE(SUBSTITUTE(SUBSTITUTE(SUBSTITUTE(SUBSTITUTE(SUBSTITUTE(SUBSTITUTE(UPPER($AE$3:$AG$20&amp;""),"⌢",""),"⌣",""),"⌵",""),"－",""),"-","")," ",""),"　","")="DP"&amp;UPPER($E33&amp;"")))*2+SUMPRODUCT(--(SUBSTITUTE(SUBSTITUTE(SUBSTITUTE(SUBSTITUTE(SUBSTITUTE(SUBSTITUTE(SUBSTITUTE(UPPER($AE$3:$AG$20&amp;""),"⌢",""),"⌣",""),"⌵",""),"－",""),"-","")," ",""),"　","")=UPPER($E33&amp;"")&amp;"TP"))*3+SUMPRODUCT(--(SUBSTITUTE(SUBSTITUTE(SUBSTITUTE(SUBSTITUTE(SUBSTITUTE(SUBSTITUTE(SUBSTITUTE(UPPER($AE$3:$AG$20&amp;""),"⌢",""),"⌣",""),"⌵",""),"－",""),"-","")," ",""),"　","")="TP"&amp;UPPER($E33&amp;"")))*3)</f>
        <v>0</v>
      </c>
      <c r="B33" s="58"/>
      <c r="C33" s="58"/>
      <c r="D33" s="275"/>
      <c r="E33" s="166" t="s">
        <v>224</v>
      </c>
      <c r="F33" s="169" t="s">
        <v>83</v>
      </c>
      <c r="G33" s="170"/>
      <c r="H33" s="171"/>
      <c r="I33" s="75"/>
      <c r="J33" s="8"/>
      <c r="K33" s="170"/>
      <c r="L33" s="171"/>
      <c r="M33" s="75"/>
      <c r="N33" s="8"/>
      <c r="O33" s="170"/>
      <c r="P33" s="171"/>
      <c r="Q33" s="75"/>
      <c r="R33" s="8"/>
      <c r="S33" s="170" t="s">
        <v>204</v>
      </c>
      <c r="T33" s="171"/>
      <c r="U33" s="75"/>
      <c r="V33" s="8"/>
      <c r="W33" s="170"/>
      <c r="X33" s="171"/>
      <c r="Y33" s="75"/>
      <c r="Z33" s="8"/>
      <c r="AA33" s="170" t="s">
        <v>204</v>
      </c>
      <c r="AB33" s="171"/>
      <c r="AC33" s="75"/>
      <c r="AD33" s="8"/>
      <c r="AE33" s="171"/>
      <c r="AF33" s="171"/>
      <c r="AG33" s="75"/>
      <c r="AH33" s="8"/>
      <c r="AI33" s="44">
        <f t="shared" si="16"/>
        <v>2</v>
      </c>
      <c r="AJ33" s="44">
        <f>SUMPRODUCT(--(SUBSTITUTE(SUBSTITUTE(SUBSTITUTE(SUBSTITUTE(SUBSTITUTE(SUBSTITUTE(SUBSTITUTE(UPPER(G33:AG33&amp;""),"⌢",""),"⌣",""),"⌵",""),"－",""),"-","")," ",""),"　","")="R"))+SUMPRODUCT(--(SUBSTITUTE(SUBSTITUTE(SUBSTITUTE(SUBSTITUTE(SUBSTITUTE(SUBSTITUTE(SUBSTITUTE(UPPER(G33:AG33&amp;""),"⌢",""),"⌣",""),"⌵",""),"－",""),"-","")," ",""),"　","")="HR"))*2</f>
        <v>0</v>
      </c>
      <c r="AK33" s="44">
        <f t="shared" si="18"/>
        <v>2</v>
      </c>
      <c r="AL33" s="44">
        <f>$A33</f>
        <v>0</v>
      </c>
      <c r="AM33" s="68"/>
      <c r="AO33" s="52">
        <v>36</v>
      </c>
      <c r="AP33" s="52" t="str">
        <v>張雅恩</v>
      </c>
      <c r="AQ33" s="73">
        <f>SUMIF($F$23:$F$40,AP33,$AI$23:$AI$40)+SUMIF($F$23:$F$40,AP33&amp;" DF",$AI$23:$AI$40)+SUMIF($F$23:$F$40,AP33&amp;"DF",$AI$23:$AI$40)</f>
        <v>3</v>
      </c>
      <c r="AR33" s="73">
        <f>SUMIF($F$23:$F$40,AP33,$AJ$23:$AJ$40)+SUMIF($F$23:$F$40,AP33&amp;" DF",$AJ$23:$AJ$40)+SUMIF($F$23:$F$40,AP33&amp;"DF",$AJ$23:$AJ$40)</f>
        <v>0</v>
      </c>
      <c r="AS33" s="73">
        <f>SUMIF($F$23:$F$40,AP33,$AK$23:$AK$40)+SUMIF($F$23:$F$40,AP33&amp;" DF",$AK$23:$AK$40)+SUMIF($F$23:$F$40,AP33&amp;"DF",$AK$23:$AK$40)</f>
        <v>3</v>
      </c>
      <c r="AT33" s="73">
        <f>SUMIF($F$23:$F$40,AP33,$AL$23:$AL$40)+SUMIF($F$23:$F$40,AP33&amp;" DF",$AL$23:$AL$40)+SUMIF($F$23:$F$40,AP33&amp;"DF",$AL$23:$AL$40)</f>
        <v>0</v>
      </c>
    </row>
    <row r="34" spans="1:46" ht="15" customHeight="1" thickBot="1">
      <c r="A34" s="58">
        <f>IF($E34="",0,SUMPRODUCT(--(SUBSTITUTE(SUBSTITUTE(SUBSTITUTE(SUBSTITUTE(SUBSTITUTE(SUBSTITUTE(SUBSTITUTE(UPPER($G$3:$I$20&amp;""),"⌢",""),"⌣",""),"⌵",""),"－",""),"-","")," ",""),"　","")=UPPER($E34&amp;"")))+SUMPRODUCT(--(SUBSTITUTE(SUBSTITUTE(SUBSTITUTE(SUBSTITUTE(SUBSTITUTE(SUBSTITUTE(SUBSTITUTE(UPPER($G$3:$I$20&amp;""),"⌢",""),"⌣",""),"⌵",""),"－",""),"-","")," ",""),"　","")=UPPER($E34&amp;"")&amp;"DP"))*2+SUMPRODUCT(--(SUBSTITUTE(SUBSTITUTE(SUBSTITUTE(SUBSTITUTE(SUBSTITUTE(SUBSTITUTE(SUBSTITUTE(UPPER($G$3:$I$20&amp;""),"⌢",""),"⌣",""),"⌵",""),"－",""),"-","")," ",""),"　","")="DP"&amp;UPPER($E34&amp;"")))*2+SUMPRODUCT(--(SUBSTITUTE(SUBSTITUTE(SUBSTITUTE(SUBSTITUTE(SUBSTITUTE(SUBSTITUTE(SUBSTITUTE(UPPER($G$3:$I$20&amp;""),"⌢",""),"⌣",""),"⌵",""),"－",""),"-","")," ",""),"　","")=UPPER($E34&amp;"")&amp;"TP"))*3+SUMPRODUCT(--(SUBSTITUTE(SUBSTITUTE(SUBSTITUTE(SUBSTITUTE(SUBSTITUTE(SUBSTITUTE(SUBSTITUTE(UPPER($G$3:$I$20&amp;""),"⌢",""),"⌣",""),"⌵",""),"－",""),"-","")," ",""),"　","")="TP"&amp;UPPER($E34&amp;"")))*3+SUMPRODUCT(--(SUBSTITUTE(SUBSTITUTE(SUBSTITUTE(SUBSTITUTE(SUBSTITUTE(SUBSTITUTE(SUBSTITUTE(UPPER($K$3:$M$20&amp;""),"⌢",""),"⌣",""),"⌵",""),"－",""),"-","")," ",""),"　","")=UPPER($E34&amp;"")))+SUMPRODUCT(--(SUBSTITUTE(SUBSTITUTE(SUBSTITUTE(SUBSTITUTE(SUBSTITUTE(SUBSTITUTE(SUBSTITUTE(UPPER($K$3:$M$20&amp;""),"⌢",""),"⌣",""),"⌵",""),"－",""),"-","")," ",""),"　","")=UPPER($E34&amp;"")&amp;"DP"))*2+SUMPRODUCT(--(SUBSTITUTE(SUBSTITUTE(SUBSTITUTE(SUBSTITUTE(SUBSTITUTE(SUBSTITUTE(SUBSTITUTE(UPPER($K$3:$M$20&amp;""),"⌢",""),"⌣",""),"⌵",""),"－",""),"-","")," ",""),"　","")="DP"&amp;UPPER($E34&amp;"")))*2+SUMPRODUCT(--(SUBSTITUTE(SUBSTITUTE(SUBSTITUTE(SUBSTITUTE(SUBSTITUTE(SUBSTITUTE(SUBSTITUTE(UPPER($K$3:$M$20&amp;""),"⌢",""),"⌣",""),"⌵",""),"－",""),"-","")," ",""),"　","")=UPPER($E34&amp;"")&amp;"TP"))*3+SUMPRODUCT(--(SUBSTITUTE(SUBSTITUTE(SUBSTITUTE(SUBSTITUTE(SUBSTITUTE(SUBSTITUTE(SUBSTITUTE(UPPER($K$3:$M$20&amp;""),"⌢",""),"⌣",""),"⌵",""),"－",""),"-","")," ",""),"　","")="TP"&amp;UPPER($E34&amp;"")))*3+SUMPRODUCT(--(SUBSTITUTE(SUBSTITUTE(SUBSTITUTE(SUBSTITUTE(SUBSTITUTE(SUBSTITUTE(SUBSTITUTE(UPPER($O$3:$Q$20&amp;""),"⌢",""),"⌣",""),"⌵",""),"－",""),"-","")," ",""),"　","")=UPPER($E34&amp;"")))+SUMPRODUCT(--(SUBSTITUTE(SUBSTITUTE(SUBSTITUTE(SUBSTITUTE(SUBSTITUTE(SUBSTITUTE(SUBSTITUTE(UPPER($O$3:$Q$20&amp;""),"⌢",""),"⌣",""),"⌵",""),"－",""),"-","")," ",""),"　","")=UPPER($E34&amp;"")&amp;"DP"))*2+SUMPRODUCT(--(SUBSTITUTE(SUBSTITUTE(SUBSTITUTE(SUBSTITUTE(SUBSTITUTE(SUBSTITUTE(SUBSTITUTE(UPPER($O$3:$Q$20&amp;""),"⌢",""),"⌣",""),"⌵",""),"－",""),"-","")," ",""),"　","")="DP"&amp;UPPER($E34&amp;"")))*2+SUMPRODUCT(--(SUBSTITUTE(SUBSTITUTE(SUBSTITUTE(SUBSTITUTE(SUBSTITUTE(SUBSTITUTE(SUBSTITUTE(UPPER($O$3:$Q$20&amp;""),"⌢",""),"⌣",""),"⌵",""),"－",""),"-","")," ",""),"　","")=UPPER($E34&amp;"")&amp;"TP"))*3+SUMPRODUCT(--(SUBSTITUTE(SUBSTITUTE(SUBSTITUTE(SUBSTITUTE(SUBSTITUTE(SUBSTITUTE(SUBSTITUTE(UPPER($O$3:$Q$20&amp;""),"⌢",""),"⌣",""),"⌵",""),"－",""),"-","")," ",""),"　","")="TP"&amp;UPPER($E34&amp;"")))*3+SUMPRODUCT(--(SUBSTITUTE(SUBSTITUTE(SUBSTITUTE(SUBSTITUTE(SUBSTITUTE(SUBSTITUTE(SUBSTITUTE(UPPER($S$3:$U$20&amp;""),"⌢",""),"⌣",""),"⌵",""),"－",""),"-","")," ",""),"　","")=UPPER($E34&amp;"")))+SUMPRODUCT(--(SUBSTITUTE(SUBSTITUTE(SUBSTITUTE(SUBSTITUTE(SUBSTITUTE(SUBSTITUTE(SUBSTITUTE(UPPER($S$3:$U$20&amp;""),"⌢",""),"⌣",""),"⌵",""),"－",""),"-","")," ",""),"　","")=UPPER($E34&amp;"")&amp;"DP"))*2+SUMPRODUCT(--(SUBSTITUTE(SUBSTITUTE(SUBSTITUTE(SUBSTITUTE(SUBSTITUTE(SUBSTITUTE(SUBSTITUTE(UPPER($S$3:$U$20&amp;""),"⌢",""),"⌣",""),"⌵",""),"－",""),"-","")," ",""),"　","")="DP"&amp;UPPER($E34&amp;"")))*2+SUMPRODUCT(--(SUBSTITUTE(SUBSTITUTE(SUBSTITUTE(SUBSTITUTE(SUBSTITUTE(SUBSTITUTE(SUBSTITUTE(UPPER($S$3:$U$20&amp;""),"⌢",""),"⌣",""),"⌵",""),"－",""),"-","")," ",""),"　","")=UPPER($E34&amp;"")&amp;"TP"))*3+SUMPRODUCT(--(SUBSTITUTE(SUBSTITUTE(SUBSTITUTE(SUBSTITUTE(SUBSTITUTE(SUBSTITUTE(SUBSTITUTE(UPPER($S$3:$U$20&amp;""),"⌢",""),"⌣",""),"⌵",""),"－",""),"-","")," ",""),"　","")="TP"&amp;UPPER($E34&amp;"")))*3+SUMPRODUCT(--(SUBSTITUTE(SUBSTITUTE(SUBSTITUTE(SUBSTITUTE(SUBSTITUTE(SUBSTITUTE(SUBSTITUTE(UPPER($W$3:$Y$20&amp;""),"⌢",""),"⌣",""),"⌵",""),"－",""),"-","")," ",""),"　","")=UPPER($E34&amp;"")))+SUMPRODUCT(--(SUBSTITUTE(SUBSTITUTE(SUBSTITUTE(SUBSTITUTE(SUBSTITUTE(SUBSTITUTE(SUBSTITUTE(UPPER($W$3:$Y$20&amp;""),"⌢",""),"⌣",""),"⌵",""),"－",""),"-","")," ",""),"　","")=UPPER($E34&amp;"")&amp;"DP"))*2+SUMPRODUCT(--(SUBSTITUTE(SUBSTITUTE(SUBSTITUTE(SUBSTITUTE(SUBSTITUTE(SUBSTITUTE(SUBSTITUTE(UPPER($W$3:$Y$20&amp;""),"⌢",""),"⌣",""),"⌵",""),"－",""),"-","")," ",""),"　","")="DP"&amp;UPPER($E34&amp;"")))*2+SUMPRODUCT(--(SUBSTITUTE(SUBSTITUTE(SUBSTITUTE(SUBSTITUTE(SUBSTITUTE(SUBSTITUTE(SUBSTITUTE(UPPER($W$3:$Y$20&amp;""),"⌢",""),"⌣",""),"⌵",""),"－",""),"-","")," ",""),"　","")=UPPER($E34&amp;"")&amp;"TP"))*3+SUMPRODUCT(--(SUBSTITUTE(SUBSTITUTE(SUBSTITUTE(SUBSTITUTE(SUBSTITUTE(SUBSTITUTE(SUBSTITUTE(UPPER($W$3:$Y$20&amp;""),"⌢",""),"⌣",""),"⌵",""),"－",""),"-","")," ",""),"　","")="TP"&amp;UPPER($E34&amp;"")))*3+SUMPRODUCT(--(SUBSTITUTE(SUBSTITUTE(SUBSTITUTE(SUBSTITUTE(SUBSTITUTE(SUBSTITUTE(SUBSTITUTE(UPPER($AA$3:$AC$20&amp;""),"⌢",""),"⌣",""),"⌵",""),"－",""),"-","")," ",""),"　","")=UPPER($E34&amp;"")))+SUMPRODUCT(--(SUBSTITUTE(SUBSTITUTE(SUBSTITUTE(SUBSTITUTE(SUBSTITUTE(SUBSTITUTE(SUBSTITUTE(UPPER($AA$3:$AC$20&amp;""),"⌢",""),"⌣",""),"⌵",""),"－",""),"-","")," ",""),"　","")=UPPER($E34&amp;"")&amp;"DP"))*2+SUMPRODUCT(--(SUBSTITUTE(SUBSTITUTE(SUBSTITUTE(SUBSTITUTE(SUBSTITUTE(SUBSTITUTE(SUBSTITUTE(UPPER($AA$3:$AC$20&amp;""),"⌢",""),"⌣",""),"⌵",""),"－",""),"-","")," ",""),"　","")="DP"&amp;UPPER($E34&amp;"")))*2+SUMPRODUCT(--(SUBSTITUTE(SUBSTITUTE(SUBSTITUTE(SUBSTITUTE(SUBSTITUTE(SUBSTITUTE(SUBSTITUTE(UPPER($AA$3:$AC$20&amp;""),"⌢",""),"⌣",""),"⌵",""),"－",""),"-","")," ",""),"　","")=UPPER($E34&amp;"")&amp;"TP"))*3+SUMPRODUCT(--(SUBSTITUTE(SUBSTITUTE(SUBSTITUTE(SUBSTITUTE(SUBSTITUTE(SUBSTITUTE(SUBSTITUTE(UPPER($AA$3:$AC$20&amp;""),"⌢",""),"⌣",""),"⌵",""),"－",""),"-","")," ",""),"　","")="TP"&amp;UPPER($E34&amp;"")))*3+SUMPRODUCT(--(SUBSTITUTE(SUBSTITUTE(SUBSTITUTE(SUBSTITUTE(SUBSTITUTE(SUBSTITUTE(SUBSTITUTE(UPPER($AE$3:$AG$20&amp;""),"⌢",""),"⌣",""),"⌵",""),"－",""),"-","")," ",""),"　","")=UPPER($E34&amp;"")))+SUMPRODUCT(--(SUBSTITUTE(SUBSTITUTE(SUBSTITUTE(SUBSTITUTE(SUBSTITUTE(SUBSTITUTE(SUBSTITUTE(UPPER($AE$3:$AG$20&amp;""),"⌢",""),"⌣",""),"⌵",""),"－",""),"-","")," ",""),"　","")=UPPER($E34&amp;"")&amp;"DP"))*2+SUMPRODUCT(--(SUBSTITUTE(SUBSTITUTE(SUBSTITUTE(SUBSTITUTE(SUBSTITUTE(SUBSTITUTE(SUBSTITUTE(UPPER($AE$3:$AG$20&amp;""),"⌢",""),"⌣",""),"⌵",""),"－",""),"-","")," ",""),"　","")="DP"&amp;UPPER($E34&amp;"")))*2+SUMPRODUCT(--(SUBSTITUTE(SUBSTITUTE(SUBSTITUTE(SUBSTITUTE(SUBSTITUTE(SUBSTITUTE(SUBSTITUTE(UPPER($AE$3:$AG$20&amp;""),"⌢",""),"⌣",""),"⌵",""),"－",""),"-","")," ",""),"　","")=UPPER($E34&amp;"")&amp;"TP"))*3+SUMPRODUCT(--(SUBSTITUTE(SUBSTITUTE(SUBSTITUTE(SUBSTITUTE(SUBSTITUTE(SUBSTITUTE(SUBSTITUTE(UPPER($AE$3:$AG$20&amp;""),"⌢",""),"⌣",""),"⌵",""),"－",""),"-","")," ",""),"　","")="TP"&amp;UPPER($E34&amp;"")))*3)</f>
        <v>0</v>
      </c>
      <c r="B34" s="58"/>
      <c r="C34" s="58"/>
      <c r="D34" s="276"/>
      <c r="E34" s="166"/>
      <c r="F34" s="169"/>
      <c r="G34" s="172"/>
      <c r="H34" s="173"/>
      <c r="I34" s="76"/>
      <c r="J34" s="8"/>
      <c r="K34" s="172"/>
      <c r="L34" s="173"/>
      <c r="M34" s="76"/>
      <c r="N34" s="8"/>
      <c r="O34" s="172"/>
      <c r="P34" s="173"/>
      <c r="Q34" s="76"/>
      <c r="R34" s="8"/>
      <c r="S34" s="172"/>
      <c r="T34" s="173"/>
      <c r="U34" s="76"/>
      <c r="V34" s="8"/>
      <c r="W34" s="172"/>
      <c r="X34" s="173"/>
      <c r="Y34" s="76"/>
      <c r="Z34" s="8"/>
      <c r="AA34" s="172"/>
      <c r="AB34" s="173"/>
      <c r="AC34" s="76"/>
      <c r="AD34" s="8"/>
      <c r="AE34" s="173"/>
      <c r="AF34" s="173"/>
      <c r="AG34" s="76"/>
      <c r="AH34" s="8"/>
      <c r="AI34" s="44">
        <f t="shared" si="16"/>
        <v>0</v>
      </c>
      <c r="AJ34" s="44">
        <f>SUMPRODUCT(--(SUBSTITUTE(SUBSTITUTE(SUBSTITUTE(SUBSTITUTE(SUBSTITUTE(SUBSTITUTE(SUBSTITUTE(UPPER(G34:AG34&amp;""),"⌢",""),"⌣",""),"⌵",""),"－",""),"-","")," ",""),"　","")="R"))+SUMPRODUCT(--(SUBSTITUTE(SUBSTITUTE(SUBSTITUTE(SUBSTITUTE(SUBSTITUTE(SUBSTITUTE(SUBSTITUTE(UPPER(G34:AG34&amp;""),"⌢",""),"⌣",""),"⌵",""),"－",""),"-","")," ",""),"　","")="HR"))*2</f>
        <v>0</v>
      </c>
      <c r="AK34" s="44">
        <f t="shared" si="18"/>
        <v>0</v>
      </c>
      <c r="AL34" s="44">
        <f>$A34</f>
        <v>0</v>
      </c>
      <c r="AM34" s="71" t="s">
        <v>11</v>
      </c>
      <c r="AO34" s="52"/>
      <c r="AP34" s="52"/>
      <c r="AQ34" s="73"/>
      <c r="AR34" s="73"/>
      <c r="AS34" s="73"/>
      <c r="AT34" s="73"/>
    </row>
    <row r="35" spans="1:46" ht="15" customHeight="1">
      <c r="A35" s="58">
        <f>IF($E35="",0,SUMPRODUCT(--(SUBSTITUTE(SUBSTITUTE(SUBSTITUTE(SUBSTITUTE(SUBSTITUTE(SUBSTITUTE(SUBSTITUTE(UPPER($G$3:$I$20&amp;""),"⌢",""),"⌣",""),"⌵",""),"－",""),"-","")," ",""),"　","")=UPPER($E35&amp;"")))+SUMPRODUCT(--(SUBSTITUTE(SUBSTITUTE(SUBSTITUTE(SUBSTITUTE(SUBSTITUTE(SUBSTITUTE(SUBSTITUTE(UPPER($G$3:$I$20&amp;""),"⌢",""),"⌣",""),"⌵",""),"－",""),"-","")," ",""),"　","")=UPPER($E35&amp;"")&amp;"DP"))*2+SUMPRODUCT(--(SUBSTITUTE(SUBSTITUTE(SUBSTITUTE(SUBSTITUTE(SUBSTITUTE(SUBSTITUTE(SUBSTITUTE(UPPER($G$3:$I$20&amp;""),"⌢",""),"⌣",""),"⌵",""),"－",""),"-","")," ",""),"　","")="DP"&amp;UPPER($E35&amp;"")))*2+SUMPRODUCT(--(SUBSTITUTE(SUBSTITUTE(SUBSTITUTE(SUBSTITUTE(SUBSTITUTE(SUBSTITUTE(SUBSTITUTE(UPPER($G$3:$I$20&amp;""),"⌢",""),"⌣",""),"⌵",""),"－",""),"-","")," ",""),"　","")=UPPER($E35&amp;"")&amp;"TP"))*3+SUMPRODUCT(--(SUBSTITUTE(SUBSTITUTE(SUBSTITUTE(SUBSTITUTE(SUBSTITUTE(SUBSTITUTE(SUBSTITUTE(UPPER($G$3:$I$20&amp;""),"⌢",""),"⌣",""),"⌵",""),"－",""),"-","")," ",""),"　","")="TP"&amp;UPPER($E35&amp;"")))*3+SUMPRODUCT(--(SUBSTITUTE(SUBSTITUTE(SUBSTITUTE(SUBSTITUTE(SUBSTITUTE(SUBSTITUTE(SUBSTITUTE(UPPER($K$3:$M$20&amp;""),"⌢",""),"⌣",""),"⌵",""),"－",""),"-","")," ",""),"　","")=UPPER($E35&amp;"")))+SUMPRODUCT(--(SUBSTITUTE(SUBSTITUTE(SUBSTITUTE(SUBSTITUTE(SUBSTITUTE(SUBSTITUTE(SUBSTITUTE(UPPER($K$3:$M$20&amp;""),"⌢",""),"⌣",""),"⌵",""),"－",""),"-","")," ",""),"　","")=UPPER($E35&amp;"")&amp;"DP"))*2+SUMPRODUCT(--(SUBSTITUTE(SUBSTITUTE(SUBSTITUTE(SUBSTITUTE(SUBSTITUTE(SUBSTITUTE(SUBSTITUTE(UPPER($K$3:$M$20&amp;""),"⌢",""),"⌣",""),"⌵",""),"－",""),"-","")," ",""),"　","")="DP"&amp;UPPER($E35&amp;"")))*2+SUMPRODUCT(--(SUBSTITUTE(SUBSTITUTE(SUBSTITUTE(SUBSTITUTE(SUBSTITUTE(SUBSTITUTE(SUBSTITUTE(UPPER($K$3:$M$20&amp;""),"⌢",""),"⌣",""),"⌵",""),"－",""),"-","")," ",""),"　","")=UPPER($E35&amp;"")&amp;"TP"))*3+SUMPRODUCT(--(SUBSTITUTE(SUBSTITUTE(SUBSTITUTE(SUBSTITUTE(SUBSTITUTE(SUBSTITUTE(SUBSTITUTE(UPPER($K$3:$M$20&amp;""),"⌢",""),"⌣",""),"⌵",""),"－",""),"-","")," ",""),"　","")="TP"&amp;UPPER($E35&amp;"")))*3+SUMPRODUCT(--(SUBSTITUTE(SUBSTITUTE(SUBSTITUTE(SUBSTITUTE(SUBSTITUTE(SUBSTITUTE(SUBSTITUTE(UPPER($O$3:$Q$20&amp;""),"⌢",""),"⌣",""),"⌵",""),"－",""),"-","")," ",""),"　","")=UPPER($E35&amp;"")))+SUMPRODUCT(--(SUBSTITUTE(SUBSTITUTE(SUBSTITUTE(SUBSTITUTE(SUBSTITUTE(SUBSTITUTE(SUBSTITUTE(UPPER($O$3:$Q$20&amp;""),"⌢",""),"⌣",""),"⌵",""),"－",""),"-","")," ",""),"　","")=UPPER($E35&amp;"")&amp;"DP"))*2+SUMPRODUCT(--(SUBSTITUTE(SUBSTITUTE(SUBSTITUTE(SUBSTITUTE(SUBSTITUTE(SUBSTITUTE(SUBSTITUTE(UPPER($O$3:$Q$20&amp;""),"⌢",""),"⌣",""),"⌵",""),"－",""),"-","")," ",""),"　","")="DP"&amp;UPPER($E35&amp;"")))*2+SUMPRODUCT(--(SUBSTITUTE(SUBSTITUTE(SUBSTITUTE(SUBSTITUTE(SUBSTITUTE(SUBSTITUTE(SUBSTITUTE(UPPER($O$3:$Q$20&amp;""),"⌢",""),"⌣",""),"⌵",""),"－",""),"-","")," ",""),"　","")=UPPER($E35&amp;"")&amp;"TP"))*3+SUMPRODUCT(--(SUBSTITUTE(SUBSTITUTE(SUBSTITUTE(SUBSTITUTE(SUBSTITUTE(SUBSTITUTE(SUBSTITUTE(UPPER($O$3:$Q$20&amp;""),"⌢",""),"⌣",""),"⌵",""),"－",""),"-","")," ",""),"　","")="TP"&amp;UPPER($E35&amp;"")))*3+SUMPRODUCT(--(SUBSTITUTE(SUBSTITUTE(SUBSTITUTE(SUBSTITUTE(SUBSTITUTE(SUBSTITUTE(SUBSTITUTE(UPPER($S$3:$U$20&amp;""),"⌢",""),"⌣",""),"⌵",""),"－",""),"-","")," ",""),"　","")=UPPER($E35&amp;"")))+SUMPRODUCT(--(SUBSTITUTE(SUBSTITUTE(SUBSTITUTE(SUBSTITUTE(SUBSTITUTE(SUBSTITUTE(SUBSTITUTE(UPPER($S$3:$U$20&amp;""),"⌢",""),"⌣",""),"⌵",""),"－",""),"-","")," ",""),"　","")=UPPER($E35&amp;"")&amp;"DP"))*2+SUMPRODUCT(--(SUBSTITUTE(SUBSTITUTE(SUBSTITUTE(SUBSTITUTE(SUBSTITUTE(SUBSTITUTE(SUBSTITUTE(UPPER($S$3:$U$20&amp;""),"⌢",""),"⌣",""),"⌵",""),"－",""),"-","")," ",""),"　","")="DP"&amp;UPPER($E35&amp;"")))*2+SUMPRODUCT(--(SUBSTITUTE(SUBSTITUTE(SUBSTITUTE(SUBSTITUTE(SUBSTITUTE(SUBSTITUTE(SUBSTITUTE(UPPER($S$3:$U$20&amp;""),"⌢",""),"⌣",""),"⌵",""),"－",""),"-","")," ",""),"　","")=UPPER($E35&amp;"")&amp;"TP"))*3+SUMPRODUCT(--(SUBSTITUTE(SUBSTITUTE(SUBSTITUTE(SUBSTITUTE(SUBSTITUTE(SUBSTITUTE(SUBSTITUTE(UPPER($S$3:$U$20&amp;""),"⌢",""),"⌣",""),"⌵",""),"－",""),"-","")," ",""),"　","")="TP"&amp;UPPER($E35&amp;"")))*3+SUMPRODUCT(--(SUBSTITUTE(SUBSTITUTE(SUBSTITUTE(SUBSTITUTE(SUBSTITUTE(SUBSTITUTE(SUBSTITUTE(UPPER($W$3:$Y$20&amp;""),"⌢",""),"⌣",""),"⌵",""),"－",""),"-","")," ",""),"　","")=UPPER($E35&amp;"")))+SUMPRODUCT(--(SUBSTITUTE(SUBSTITUTE(SUBSTITUTE(SUBSTITUTE(SUBSTITUTE(SUBSTITUTE(SUBSTITUTE(UPPER($W$3:$Y$20&amp;""),"⌢",""),"⌣",""),"⌵",""),"－",""),"-","")," ",""),"　","")=UPPER($E35&amp;"")&amp;"DP"))*2+SUMPRODUCT(--(SUBSTITUTE(SUBSTITUTE(SUBSTITUTE(SUBSTITUTE(SUBSTITUTE(SUBSTITUTE(SUBSTITUTE(UPPER($W$3:$Y$20&amp;""),"⌢",""),"⌣",""),"⌵",""),"－",""),"-","")," ",""),"　","")="DP"&amp;UPPER($E35&amp;"")))*2+SUMPRODUCT(--(SUBSTITUTE(SUBSTITUTE(SUBSTITUTE(SUBSTITUTE(SUBSTITUTE(SUBSTITUTE(SUBSTITUTE(UPPER($W$3:$Y$20&amp;""),"⌢",""),"⌣",""),"⌵",""),"－",""),"-","")," ",""),"　","")=UPPER($E35&amp;"")&amp;"TP"))*3+SUMPRODUCT(--(SUBSTITUTE(SUBSTITUTE(SUBSTITUTE(SUBSTITUTE(SUBSTITUTE(SUBSTITUTE(SUBSTITUTE(UPPER($W$3:$Y$20&amp;""),"⌢",""),"⌣",""),"⌵",""),"－",""),"-","")," ",""),"　","")="TP"&amp;UPPER($E35&amp;"")))*3+SUMPRODUCT(--(SUBSTITUTE(SUBSTITUTE(SUBSTITUTE(SUBSTITUTE(SUBSTITUTE(SUBSTITUTE(SUBSTITUTE(UPPER($AA$3:$AC$20&amp;""),"⌢",""),"⌣",""),"⌵",""),"－",""),"-","")," ",""),"　","")=UPPER($E35&amp;"")))+SUMPRODUCT(--(SUBSTITUTE(SUBSTITUTE(SUBSTITUTE(SUBSTITUTE(SUBSTITUTE(SUBSTITUTE(SUBSTITUTE(UPPER($AA$3:$AC$20&amp;""),"⌢",""),"⌣",""),"⌵",""),"－",""),"-","")," ",""),"　","")=UPPER($E35&amp;"")&amp;"DP"))*2+SUMPRODUCT(--(SUBSTITUTE(SUBSTITUTE(SUBSTITUTE(SUBSTITUTE(SUBSTITUTE(SUBSTITUTE(SUBSTITUTE(UPPER($AA$3:$AC$20&amp;""),"⌢",""),"⌣",""),"⌵",""),"－",""),"-","")," ",""),"　","")="DP"&amp;UPPER($E35&amp;"")))*2+SUMPRODUCT(--(SUBSTITUTE(SUBSTITUTE(SUBSTITUTE(SUBSTITUTE(SUBSTITUTE(SUBSTITUTE(SUBSTITUTE(UPPER($AA$3:$AC$20&amp;""),"⌢",""),"⌣",""),"⌵",""),"－",""),"-","")," ",""),"　","")=UPPER($E35&amp;"")&amp;"TP"))*3+SUMPRODUCT(--(SUBSTITUTE(SUBSTITUTE(SUBSTITUTE(SUBSTITUTE(SUBSTITUTE(SUBSTITUTE(SUBSTITUTE(UPPER($AA$3:$AC$20&amp;""),"⌢",""),"⌣",""),"⌵",""),"－",""),"-","")," ",""),"　","")="TP"&amp;UPPER($E35&amp;"")))*3+SUMPRODUCT(--(SUBSTITUTE(SUBSTITUTE(SUBSTITUTE(SUBSTITUTE(SUBSTITUTE(SUBSTITUTE(SUBSTITUTE(UPPER($AE$3:$AG$20&amp;""),"⌢",""),"⌣",""),"⌵",""),"－",""),"-","")," ",""),"　","")=UPPER($E35&amp;"")))+SUMPRODUCT(--(SUBSTITUTE(SUBSTITUTE(SUBSTITUTE(SUBSTITUTE(SUBSTITUTE(SUBSTITUTE(SUBSTITUTE(UPPER($AE$3:$AG$20&amp;""),"⌢",""),"⌣",""),"⌵",""),"－",""),"-","")," ",""),"　","")=UPPER($E35&amp;"")&amp;"DP"))*2+SUMPRODUCT(--(SUBSTITUTE(SUBSTITUTE(SUBSTITUTE(SUBSTITUTE(SUBSTITUTE(SUBSTITUTE(SUBSTITUTE(UPPER($AE$3:$AG$20&amp;""),"⌢",""),"⌣",""),"⌵",""),"－",""),"-","")," ",""),"　","")="DP"&amp;UPPER($E35&amp;"")))*2+SUMPRODUCT(--(SUBSTITUTE(SUBSTITUTE(SUBSTITUTE(SUBSTITUTE(SUBSTITUTE(SUBSTITUTE(SUBSTITUTE(UPPER($AE$3:$AG$20&amp;""),"⌢",""),"⌣",""),"⌵",""),"－",""),"-","")," ",""),"　","")=UPPER($E35&amp;"")&amp;"TP"))*3+SUMPRODUCT(--(SUBSTITUTE(SUBSTITUTE(SUBSTITUTE(SUBSTITUTE(SUBSTITUTE(SUBSTITUTE(SUBSTITUTE(UPPER($AE$3:$AG$20&amp;""),"⌢",""),"⌣",""),"⌵",""),"－",""),"-","")," ",""),"　","")="TP"&amp;UPPER($E35&amp;"")))*3)</f>
        <v>0</v>
      </c>
      <c r="B35" s="58"/>
      <c r="C35" s="58"/>
      <c r="D35" s="274">
        <v>5</v>
      </c>
      <c r="E35" s="166" t="s">
        <v>219</v>
      </c>
      <c r="F35" s="169" t="s">
        <v>91</v>
      </c>
      <c r="G35" s="175"/>
      <c r="H35" s="176"/>
      <c r="I35" s="77"/>
      <c r="J35" s="8"/>
      <c r="K35" s="175" t="s">
        <v>204</v>
      </c>
      <c r="L35" s="176"/>
      <c r="M35" s="77"/>
      <c r="N35" s="8"/>
      <c r="O35" s="175" t="s">
        <v>204</v>
      </c>
      <c r="P35" s="176"/>
      <c r="Q35" s="77"/>
      <c r="R35" s="8"/>
      <c r="S35" s="175"/>
      <c r="T35" s="176"/>
      <c r="U35" s="77"/>
      <c r="V35" s="8"/>
      <c r="W35" s="175" t="s">
        <v>204</v>
      </c>
      <c r="X35" s="176"/>
      <c r="Y35" s="77"/>
      <c r="Z35" s="8"/>
      <c r="AA35" s="175" t="s">
        <v>204</v>
      </c>
      <c r="AB35" s="176"/>
      <c r="AC35" s="77"/>
      <c r="AD35" s="8"/>
      <c r="AE35" s="176"/>
      <c r="AF35" s="176"/>
      <c r="AG35" s="77"/>
      <c r="AH35" s="8"/>
      <c r="AI35" s="44">
        <f t="shared" si="16"/>
        <v>4</v>
      </c>
      <c r="AJ35" s="44">
        <f>SUMPRODUCT(--(SUBSTITUTE(SUBSTITUTE(SUBSTITUTE(SUBSTITUTE(SUBSTITUTE(SUBSTITUTE(SUBSTITUTE(UPPER(G35:AG35&amp;""),"⌢",""),"⌣",""),"⌵",""),"－",""),"-","")," ",""),"　","")="R"))+SUMPRODUCT(--(SUBSTITUTE(SUBSTITUTE(SUBSTITUTE(SUBSTITUTE(SUBSTITUTE(SUBSTITUTE(SUBSTITUTE(UPPER(G35:AG35&amp;""),"⌢",""),"⌣",""),"⌵",""),"－",""),"-","")," ",""),"　","")="HR"))*2</f>
        <v>0</v>
      </c>
      <c r="AK35" s="44">
        <f t="shared" si="18"/>
        <v>4</v>
      </c>
      <c r="AL35" s="44">
        <f>$A35</f>
        <v>0</v>
      </c>
      <c r="AM35" s="294"/>
      <c r="AQ35" s="74">
        <f>SUM(AQ23:AQ34)</f>
        <v>23</v>
      </c>
      <c r="AR35" s="74">
        <f>SUM(AR23:AR34)</f>
        <v>5</v>
      </c>
      <c r="AS35" s="74">
        <f t="shared" ref="AS35:AT35" si="28">SUM(AS23:AS34)</f>
        <v>15</v>
      </c>
      <c r="AT35" s="74">
        <f t="shared" si="28"/>
        <v>5</v>
      </c>
    </row>
    <row r="36" spans="1:46" ht="15" customHeight="1">
      <c r="A36" s="58">
        <f>IF($E36="",0,SUMPRODUCT(--(SUBSTITUTE(SUBSTITUTE(SUBSTITUTE(SUBSTITUTE(SUBSTITUTE(SUBSTITUTE(SUBSTITUTE(UPPER($G$3:$I$20&amp;""),"⌢",""),"⌣",""),"⌵",""),"－",""),"-","")," ",""),"　","")=UPPER($E36&amp;"")))+SUMPRODUCT(--(SUBSTITUTE(SUBSTITUTE(SUBSTITUTE(SUBSTITUTE(SUBSTITUTE(SUBSTITUTE(SUBSTITUTE(UPPER($G$3:$I$20&amp;""),"⌢",""),"⌣",""),"⌵",""),"－",""),"-","")," ",""),"　","")=UPPER($E36&amp;"")&amp;"DP"))*2+SUMPRODUCT(--(SUBSTITUTE(SUBSTITUTE(SUBSTITUTE(SUBSTITUTE(SUBSTITUTE(SUBSTITUTE(SUBSTITUTE(UPPER($G$3:$I$20&amp;""),"⌢",""),"⌣",""),"⌵",""),"－",""),"-","")," ",""),"　","")="DP"&amp;UPPER($E36&amp;"")))*2+SUMPRODUCT(--(SUBSTITUTE(SUBSTITUTE(SUBSTITUTE(SUBSTITUTE(SUBSTITUTE(SUBSTITUTE(SUBSTITUTE(UPPER($G$3:$I$20&amp;""),"⌢",""),"⌣",""),"⌵",""),"－",""),"-","")," ",""),"　","")=UPPER($E36&amp;"")&amp;"TP"))*3+SUMPRODUCT(--(SUBSTITUTE(SUBSTITUTE(SUBSTITUTE(SUBSTITUTE(SUBSTITUTE(SUBSTITUTE(SUBSTITUTE(UPPER($G$3:$I$20&amp;""),"⌢",""),"⌣",""),"⌵",""),"－",""),"-","")," ",""),"　","")="TP"&amp;UPPER($E36&amp;"")))*3+SUMPRODUCT(--(SUBSTITUTE(SUBSTITUTE(SUBSTITUTE(SUBSTITUTE(SUBSTITUTE(SUBSTITUTE(SUBSTITUTE(UPPER($K$3:$M$20&amp;""),"⌢",""),"⌣",""),"⌵",""),"－",""),"-","")," ",""),"　","")=UPPER($E36&amp;"")))+SUMPRODUCT(--(SUBSTITUTE(SUBSTITUTE(SUBSTITUTE(SUBSTITUTE(SUBSTITUTE(SUBSTITUTE(SUBSTITUTE(UPPER($K$3:$M$20&amp;""),"⌢",""),"⌣",""),"⌵",""),"－",""),"-","")," ",""),"　","")=UPPER($E36&amp;"")&amp;"DP"))*2+SUMPRODUCT(--(SUBSTITUTE(SUBSTITUTE(SUBSTITUTE(SUBSTITUTE(SUBSTITUTE(SUBSTITUTE(SUBSTITUTE(UPPER($K$3:$M$20&amp;""),"⌢",""),"⌣",""),"⌵",""),"－",""),"-","")," ",""),"　","")="DP"&amp;UPPER($E36&amp;"")))*2+SUMPRODUCT(--(SUBSTITUTE(SUBSTITUTE(SUBSTITUTE(SUBSTITUTE(SUBSTITUTE(SUBSTITUTE(SUBSTITUTE(UPPER($K$3:$M$20&amp;""),"⌢",""),"⌣",""),"⌵",""),"－",""),"-","")," ",""),"　","")=UPPER($E36&amp;"")&amp;"TP"))*3+SUMPRODUCT(--(SUBSTITUTE(SUBSTITUTE(SUBSTITUTE(SUBSTITUTE(SUBSTITUTE(SUBSTITUTE(SUBSTITUTE(UPPER($K$3:$M$20&amp;""),"⌢",""),"⌣",""),"⌵",""),"－",""),"-","")," ",""),"　","")="TP"&amp;UPPER($E36&amp;"")))*3+SUMPRODUCT(--(SUBSTITUTE(SUBSTITUTE(SUBSTITUTE(SUBSTITUTE(SUBSTITUTE(SUBSTITUTE(SUBSTITUTE(UPPER($O$3:$Q$20&amp;""),"⌢",""),"⌣",""),"⌵",""),"－",""),"-","")," ",""),"　","")=UPPER($E36&amp;"")))+SUMPRODUCT(--(SUBSTITUTE(SUBSTITUTE(SUBSTITUTE(SUBSTITUTE(SUBSTITUTE(SUBSTITUTE(SUBSTITUTE(UPPER($O$3:$Q$20&amp;""),"⌢",""),"⌣",""),"⌵",""),"－",""),"-","")," ",""),"　","")=UPPER($E36&amp;"")&amp;"DP"))*2+SUMPRODUCT(--(SUBSTITUTE(SUBSTITUTE(SUBSTITUTE(SUBSTITUTE(SUBSTITUTE(SUBSTITUTE(SUBSTITUTE(UPPER($O$3:$Q$20&amp;""),"⌢",""),"⌣",""),"⌵",""),"－",""),"-","")," ",""),"　","")="DP"&amp;UPPER($E36&amp;"")))*2+SUMPRODUCT(--(SUBSTITUTE(SUBSTITUTE(SUBSTITUTE(SUBSTITUTE(SUBSTITUTE(SUBSTITUTE(SUBSTITUTE(UPPER($O$3:$Q$20&amp;""),"⌢",""),"⌣",""),"⌵",""),"－",""),"-","")," ",""),"　","")=UPPER($E36&amp;"")&amp;"TP"))*3+SUMPRODUCT(--(SUBSTITUTE(SUBSTITUTE(SUBSTITUTE(SUBSTITUTE(SUBSTITUTE(SUBSTITUTE(SUBSTITUTE(UPPER($O$3:$Q$20&amp;""),"⌢",""),"⌣",""),"⌵",""),"－",""),"-","")," ",""),"　","")="TP"&amp;UPPER($E36&amp;"")))*3+SUMPRODUCT(--(SUBSTITUTE(SUBSTITUTE(SUBSTITUTE(SUBSTITUTE(SUBSTITUTE(SUBSTITUTE(SUBSTITUTE(UPPER($S$3:$U$20&amp;""),"⌢",""),"⌣",""),"⌵",""),"－",""),"-","")," ",""),"　","")=UPPER($E36&amp;"")))+SUMPRODUCT(--(SUBSTITUTE(SUBSTITUTE(SUBSTITUTE(SUBSTITUTE(SUBSTITUTE(SUBSTITUTE(SUBSTITUTE(UPPER($S$3:$U$20&amp;""),"⌢",""),"⌣",""),"⌵",""),"－",""),"-","")," ",""),"　","")=UPPER($E36&amp;"")&amp;"DP"))*2+SUMPRODUCT(--(SUBSTITUTE(SUBSTITUTE(SUBSTITUTE(SUBSTITUTE(SUBSTITUTE(SUBSTITUTE(SUBSTITUTE(UPPER($S$3:$U$20&amp;""),"⌢",""),"⌣",""),"⌵",""),"－",""),"-","")," ",""),"　","")="DP"&amp;UPPER($E36&amp;"")))*2+SUMPRODUCT(--(SUBSTITUTE(SUBSTITUTE(SUBSTITUTE(SUBSTITUTE(SUBSTITUTE(SUBSTITUTE(SUBSTITUTE(UPPER($S$3:$U$20&amp;""),"⌢",""),"⌣",""),"⌵",""),"－",""),"-","")," ",""),"　","")=UPPER($E36&amp;"")&amp;"TP"))*3+SUMPRODUCT(--(SUBSTITUTE(SUBSTITUTE(SUBSTITUTE(SUBSTITUTE(SUBSTITUTE(SUBSTITUTE(SUBSTITUTE(UPPER($S$3:$U$20&amp;""),"⌢",""),"⌣",""),"⌵",""),"－",""),"-","")," ",""),"　","")="TP"&amp;UPPER($E36&amp;"")))*3+SUMPRODUCT(--(SUBSTITUTE(SUBSTITUTE(SUBSTITUTE(SUBSTITUTE(SUBSTITUTE(SUBSTITUTE(SUBSTITUTE(UPPER($W$3:$Y$20&amp;""),"⌢",""),"⌣",""),"⌵",""),"－",""),"-","")," ",""),"　","")=UPPER($E36&amp;"")))+SUMPRODUCT(--(SUBSTITUTE(SUBSTITUTE(SUBSTITUTE(SUBSTITUTE(SUBSTITUTE(SUBSTITUTE(SUBSTITUTE(UPPER($W$3:$Y$20&amp;""),"⌢",""),"⌣",""),"⌵",""),"－",""),"-","")," ",""),"　","")=UPPER($E36&amp;"")&amp;"DP"))*2+SUMPRODUCT(--(SUBSTITUTE(SUBSTITUTE(SUBSTITUTE(SUBSTITUTE(SUBSTITUTE(SUBSTITUTE(SUBSTITUTE(UPPER($W$3:$Y$20&amp;""),"⌢",""),"⌣",""),"⌵",""),"－",""),"-","")," ",""),"　","")="DP"&amp;UPPER($E36&amp;"")))*2+SUMPRODUCT(--(SUBSTITUTE(SUBSTITUTE(SUBSTITUTE(SUBSTITUTE(SUBSTITUTE(SUBSTITUTE(SUBSTITUTE(UPPER($W$3:$Y$20&amp;""),"⌢",""),"⌣",""),"⌵",""),"－",""),"-","")," ",""),"　","")=UPPER($E36&amp;"")&amp;"TP"))*3+SUMPRODUCT(--(SUBSTITUTE(SUBSTITUTE(SUBSTITUTE(SUBSTITUTE(SUBSTITUTE(SUBSTITUTE(SUBSTITUTE(UPPER($W$3:$Y$20&amp;""),"⌢",""),"⌣",""),"⌵",""),"－",""),"-","")," ",""),"　","")="TP"&amp;UPPER($E36&amp;"")))*3+SUMPRODUCT(--(SUBSTITUTE(SUBSTITUTE(SUBSTITUTE(SUBSTITUTE(SUBSTITUTE(SUBSTITUTE(SUBSTITUTE(UPPER($AA$3:$AC$20&amp;""),"⌢",""),"⌣",""),"⌵",""),"－",""),"-","")," ",""),"　","")=UPPER($E36&amp;"")))+SUMPRODUCT(--(SUBSTITUTE(SUBSTITUTE(SUBSTITUTE(SUBSTITUTE(SUBSTITUTE(SUBSTITUTE(SUBSTITUTE(UPPER($AA$3:$AC$20&amp;""),"⌢",""),"⌣",""),"⌵",""),"－",""),"-","")," ",""),"　","")=UPPER($E36&amp;"")&amp;"DP"))*2+SUMPRODUCT(--(SUBSTITUTE(SUBSTITUTE(SUBSTITUTE(SUBSTITUTE(SUBSTITUTE(SUBSTITUTE(SUBSTITUTE(UPPER($AA$3:$AC$20&amp;""),"⌢",""),"⌣",""),"⌵",""),"－",""),"-","")," ",""),"　","")="DP"&amp;UPPER($E36&amp;"")))*2+SUMPRODUCT(--(SUBSTITUTE(SUBSTITUTE(SUBSTITUTE(SUBSTITUTE(SUBSTITUTE(SUBSTITUTE(SUBSTITUTE(UPPER($AA$3:$AC$20&amp;""),"⌢",""),"⌣",""),"⌵",""),"－",""),"-","")," ",""),"　","")=UPPER($E36&amp;"")&amp;"TP"))*3+SUMPRODUCT(--(SUBSTITUTE(SUBSTITUTE(SUBSTITUTE(SUBSTITUTE(SUBSTITUTE(SUBSTITUTE(SUBSTITUTE(UPPER($AA$3:$AC$20&amp;""),"⌢",""),"⌣",""),"⌵",""),"－",""),"-","")," ",""),"　","")="TP"&amp;UPPER($E36&amp;"")))*3+SUMPRODUCT(--(SUBSTITUTE(SUBSTITUTE(SUBSTITUTE(SUBSTITUTE(SUBSTITUTE(SUBSTITUTE(SUBSTITUTE(UPPER($AE$3:$AG$20&amp;""),"⌢",""),"⌣",""),"⌵",""),"－",""),"-","")," ",""),"　","")=UPPER($E36&amp;"")))+SUMPRODUCT(--(SUBSTITUTE(SUBSTITUTE(SUBSTITUTE(SUBSTITUTE(SUBSTITUTE(SUBSTITUTE(SUBSTITUTE(UPPER($AE$3:$AG$20&amp;""),"⌢",""),"⌣",""),"⌵",""),"－",""),"-","")," ",""),"　","")=UPPER($E36&amp;"")&amp;"DP"))*2+SUMPRODUCT(--(SUBSTITUTE(SUBSTITUTE(SUBSTITUTE(SUBSTITUTE(SUBSTITUTE(SUBSTITUTE(SUBSTITUTE(UPPER($AE$3:$AG$20&amp;""),"⌢",""),"⌣",""),"⌵",""),"－",""),"-","")," ",""),"　","")="DP"&amp;UPPER($E36&amp;"")))*2+SUMPRODUCT(--(SUBSTITUTE(SUBSTITUTE(SUBSTITUTE(SUBSTITUTE(SUBSTITUTE(SUBSTITUTE(SUBSTITUTE(UPPER($AE$3:$AG$20&amp;""),"⌢",""),"⌣",""),"⌵",""),"－",""),"-","")," ",""),"　","")=UPPER($E36&amp;"")&amp;"TP"))*3+SUMPRODUCT(--(SUBSTITUTE(SUBSTITUTE(SUBSTITUTE(SUBSTITUTE(SUBSTITUTE(SUBSTITUTE(SUBSTITUTE(UPPER($AE$3:$AG$20&amp;""),"⌢",""),"⌣",""),"⌵",""),"－",""),"-","")," ",""),"　","")="TP"&amp;UPPER($E36&amp;"")))*3)</f>
        <v>1</v>
      </c>
      <c r="B36" s="58"/>
      <c r="C36" s="58"/>
      <c r="D36" s="275"/>
      <c r="E36" s="166" t="s">
        <v>202</v>
      </c>
      <c r="F36" s="169" t="inlineStr">
        <is>
          <t>李怡慧 DF</t>
        </is>
      </c>
      <c r="G36" s="170"/>
      <c r="H36" s="171"/>
      <c r="I36" s="75"/>
      <c r="J36" s="8"/>
      <c r="K36" s="170"/>
      <c r="L36" s="171"/>
      <c r="M36" s="75"/>
      <c r="N36" s="8"/>
      <c r="O36" s="170"/>
      <c r="P36" s="171"/>
      <c r="Q36" s="75"/>
      <c r="R36" s="8"/>
      <c r="S36" s="170"/>
      <c r="T36" s="171"/>
      <c r="U36" s="75"/>
      <c r="V36" s="8"/>
      <c r="W36" s="170"/>
      <c r="X36" s="171"/>
      <c r="Y36" s="75"/>
      <c r="Z36" s="8"/>
      <c r="AA36" s="170"/>
      <c r="AB36" s="171"/>
      <c r="AC36" s="75"/>
      <c r="AD36" s="8"/>
      <c r="AE36" s="171"/>
      <c r="AF36" s="171"/>
      <c r="AG36" s="75"/>
      <c r="AH36" s="8"/>
      <c r="AI36" s="44">
        <f t="shared" si="16"/>
        <v>0</v>
      </c>
      <c r="AJ36" s="44">
        <f>SUMPRODUCT(--(SUBSTITUTE(SUBSTITUTE(SUBSTITUTE(SUBSTITUTE(SUBSTITUTE(SUBSTITUTE(SUBSTITUTE(UPPER(G36:AG36&amp;""),"⌢",""),"⌣",""),"⌵",""),"－",""),"-","")," ",""),"　","")="R"))+SUMPRODUCT(--(SUBSTITUTE(SUBSTITUTE(SUBSTITUTE(SUBSTITUTE(SUBSTITUTE(SUBSTITUTE(SUBSTITUTE(UPPER(G36:AG36&amp;""),"⌢",""),"⌣",""),"⌵",""),"－",""),"-","")," ",""),"　","")="HR"))*2</f>
        <v>0</v>
      </c>
      <c r="AK36" s="44">
        <f t="shared" si="18"/>
        <v>0</v>
      </c>
      <c r="AL36" s="44">
        <f>$A36</f>
        <v>1</v>
      </c>
      <c r="AM36" s="295"/>
    </row>
    <row r="37" spans="1:46" ht="15" customHeight="1">
      <c r="A37" s="58">
        <f>IF($E37="",0,SUMPRODUCT(--(SUBSTITUTE(SUBSTITUTE(SUBSTITUTE(SUBSTITUTE(SUBSTITUTE(SUBSTITUTE(SUBSTITUTE(UPPER($G$3:$I$20&amp;""),"⌢",""),"⌣",""),"⌵",""),"－",""),"-","")," ",""),"　","")=UPPER($E37&amp;"")))+SUMPRODUCT(--(SUBSTITUTE(SUBSTITUTE(SUBSTITUTE(SUBSTITUTE(SUBSTITUTE(SUBSTITUTE(SUBSTITUTE(UPPER($G$3:$I$20&amp;""),"⌢",""),"⌣",""),"⌵",""),"－",""),"-","")," ",""),"　","")=UPPER($E37&amp;"")&amp;"DP"))*2+SUMPRODUCT(--(SUBSTITUTE(SUBSTITUTE(SUBSTITUTE(SUBSTITUTE(SUBSTITUTE(SUBSTITUTE(SUBSTITUTE(UPPER($G$3:$I$20&amp;""),"⌢",""),"⌣",""),"⌵",""),"－",""),"-","")," ",""),"　","")="DP"&amp;UPPER($E37&amp;"")))*2+SUMPRODUCT(--(SUBSTITUTE(SUBSTITUTE(SUBSTITUTE(SUBSTITUTE(SUBSTITUTE(SUBSTITUTE(SUBSTITUTE(UPPER($G$3:$I$20&amp;""),"⌢",""),"⌣",""),"⌵",""),"－",""),"-","")," ",""),"　","")=UPPER($E37&amp;"")&amp;"TP"))*3+SUMPRODUCT(--(SUBSTITUTE(SUBSTITUTE(SUBSTITUTE(SUBSTITUTE(SUBSTITUTE(SUBSTITUTE(SUBSTITUTE(UPPER($G$3:$I$20&amp;""),"⌢",""),"⌣",""),"⌵",""),"－",""),"-","")," ",""),"　","")="TP"&amp;UPPER($E37&amp;"")))*3+SUMPRODUCT(--(SUBSTITUTE(SUBSTITUTE(SUBSTITUTE(SUBSTITUTE(SUBSTITUTE(SUBSTITUTE(SUBSTITUTE(UPPER($K$3:$M$20&amp;""),"⌢",""),"⌣",""),"⌵",""),"－",""),"-","")," ",""),"　","")=UPPER($E37&amp;"")))+SUMPRODUCT(--(SUBSTITUTE(SUBSTITUTE(SUBSTITUTE(SUBSTITUTE(SUBSTITUTE(SUBSTITUTE(SUBSTITUTE(UPPER($K$3:$M$20&amp;""),"⌢",""),"⌣",""),"⌵",""),"－",""),"-","")," ",""),"　","")=UPPER($E37&amp;"")&amp;"DP"))*2+SUMPRODUCT(--(SUBSTITUTE(SUBSTITUTE(SUBSTITUTE(SUBSTITUTE(SUBSTITUTE(SUBSTITUTE(SUBSTITUTE(UPPER($K$3:$M$20&amp;""),"⌢",""),"⌣",""),"⌵",""),"－",""),"-","")," ",""),"　","")="DP"&amp;UPPER($E37&amp;"")))*2+SUMPRODUCT(--(SUBSTITUTE(SUBSTITUTE(SUBSTITUTE(SUBSTITUTE(SUBSTITUTE(SUBSTITUTE(SUBSTITUTE(UPPER($K$3:$M$20&amp;""),"⌢",""),"⌣",""),"⌵",""),"－",""),"-","")," ",""),"　","")=UPPER($E37&amp;"")&amp;"TP"))*3+SUMPRODUCT(--(SUBSTITUTE(SUBSTITUTE(SUBSTITUTE(SUBSTITUTE(SUBSTITUTE(SUBSTITUTE(SUBSTITUTE(UPPER($K$3:$M$20&amp;""),"⌢",""),"⌣",""),"⌵",""),"－",""),"-","")," ",""),"　","")="TP"&amp;UPPER($E37&amp;"")))*3+SUMPRODUCT(--(SUBSTITUTE(SUBSTITUTE(SUBSTITUTE(SUBSTITUTE(SUBSTITUTE(SUBSTITUTE(SUBSTITUTE(UPPER($O$3:$Q$20&amp;""),"⌢",""),"⌣",""),"⌵",""),"－",""),"-","")," ",""),"　","")=UPPER($E37&amp;"")))+SUMPRODUCT(--(SUBSTITUTE(SUBSTITUTE(SUBSTITUTE(SUBSTITUTE(SUBSTITUTE(SUBSTITUTE(SUBSTITUTE(UPPER($O$3:$Q$20&amp;""),"⌢",""),"⌣",""),"⌵",""),"－",""),"-","")," ",""),"　","")=UPPER($E37&amp;"")&amp;"DP"))*2+SUMPRODUCT(--(SUBSTITUTE(SUBSTITUTE(SUBSTITUTE(SUBSTITUTE(SUBSTITUTE(SUBSTITUTE(SUBSTITUTE(UPPER($O$3:$Q$20&amp;""),"⌢",""),"⌣",""),"⌵",""),"－",""),"-","")," ",""),"　","")="DP"&amp;UPPER($E37&amp;"")))*2+SUMPRODUCT(--(SUBSTITUTE(SUBSTITUTE(SUBSTITUTE(SUBSTITUTE(SUBSTITUTE(SUBSTITUTE(SUBSTITUTE(UPPER($O$3:$Q$20&amp;""),"⌢",""),"⌣",""),"⌵",""),"－",""),"-","")," ",""),"　","")=UPPER($E37&amp;"")&amp;"TP"))*3+SUMPRODUCT(--(SUBSTITUTE(SUBSTITUTE(SUBSTITUTE(SUBSTITUTE(SUBSTITUTE(SUBSTITUTE(SUBSTITUTE(UPPER($O$3:$Q$20&amp;""),"⌢",""),"⌣",""),"⌵",""),"－",""),"-","")," ",""),"　","")="TP"&amp;UPPER($E37&amp;"")))*3+SUMPRODUCT(--(SUBSTITUTE(SUBSTITUTE(SUBSTITUTE(SUBSTITUTE(SUBSTITUTE(SUBSTITUTE(SUBSTITUTE(UPPER($S$3:$U$20&amp;""),"⌢",""),"⌣",""),"⌵",""),"－",""),"-","")," ",""),"　","")=UPPER($E37&amp;"")))+SUMPRODUCT(--(SUBSTITUTE(SUBSTITUTE(SUBSTITUTE(SUBSTITUTE(SUBSTITUTE(SUBSTITUTE(SUBSTITUTE(UPPER($S$3:$U$20&amp;""),"⌢",""),"⌣",""),"⌵",""),"－",""),"-","")," ",""),"　","")=UPPER($E37&amp;"")&amp;"DP"))*2+SUMPRODUCT(--(SUBSTITUTE(SUBSTITUTE(SUBSTITUTE(SUBSTITUTE(SUBSTITUTE(SUBSTITUTE(SUBSTITUTE(UPPER($S$3:$U$20&amp;""),"⌢",""),"⌣",""),"⌵",""),"－",""),"-","")," ",""),"　","")="DP"&amp;UPPER($E37&amp;"")))*2+SUMPRODUCT(--(SUBSTITUTE(SUBSTITUTE(SUBSTITUTE(SUBSTITUTE(SUBSTITUTE(SUBSTITUTE(SUBSTITUTE(UPPER($S$3:$U$20&amp;""),"⌢",""),"⌣",""),"⌵",""),"－",""),"-","")," ",""),"　","")=UPPER($E37&amp;"")&amp;"TP"))*3+SUMPRODUCT(--(SUBSTITUTE(SUBSTITUTE(SUBSTITUTE(SUBSTITUTE(SUBSTITUTE(SUBSTITUTE(SUBSTITUTE(UPPER($S$3:$U$20&amp;""),"⌢",""),"⌣",""),"⌵",""),"－",""),"-","")," ",""),"　","")="TP"&amp;UPPER($E37&amp;"")))*3+SUMPRODUCT(--(SUBSTITUTE(SUBSTITUTE(SUBSTITUTE(SUBSTITUTE(SUBSTITUTE(SUBSTITUTE(SUBSTITUTE(UPPER($W$3:$Y$20&amp;""),"⌢",""),"⌣",""),"⌵",""),"－",""),"-","")," ",""),"　","")=UPPER($E37&amp;"")))+SUMPRODUCT(--(SUBSTITUTE(SUBSTITUTE(SUBSTITUTE(SUBSTITUTE(SUBSTITUTE(SUBSTITUTE(SUBSTITUTE(UPPER($W$3:$Y$20&amp;""),"⌢",""),"⌣",""),"⌵",""),"－",""),"-","")," ",""),"　","")=UPPER($E37&amp;"")&amp;"DP"))*2+SUMPRODUCT(--(SUBSTITUTE(SUBSTITUTE(SUBSTITUTE(SUBSTITUTE(SUBSTITUTE(SUBSTITUTE(SUBSTITUTE(UPPER($W$3:$Y$20&amp;""),"⌢",""),"⌣",""),"⌵",""),"－",""),"-","")," ",""),"　","")="DP"&amp;UPPER($E37&amp;"")))*2+SUMPRODUCT(--(SUBSTITUTE(SUBSTITUTE(SUBSTITUTE(SUBSTITUTE(SUBSTITUTE(SUBSTITUTE(SUBSTITUTE(UPPER($W$3:$Y$20&amp;""),"⌢",""),"⌣",""),"⌵",""),"－",""),"-","")," ",""),"　","")=UPPER($E37&amp;"")&amp;"TP"))*3+SUMPRODUCT(--(SUBSTITUTE(SUBSTITUTE(SUBSTITUTE(SUBSTITUTE(SUBSTITUTE(SUBSTITUTE(SUBSTITUTE(UPPER($W$3:$Y$20&amp;""),"⌢",""),"⌣",""),"⌵",""),"－",""),"-","")," ",""),"　","")="TP"&amp;UPPER($E37&amp;"")))*3+SUMPRODUCT(--(SUBSTITUTE(SUBSTITUTE(SUBSTITUTE(SUBSTITUTE(SUBSTITUTE(SUBSTITUTE(SUBSTITUTE(UPPER($AA$3:$AC$20&amp;""),"⌢",""),"⌣",""),"⌵",""),"－",""),"-","")," ",""),"　","")=UPPER($E37&amp;"")))+SUMPRODUCT(--(SUBSTITUTE(SUBSTITUTE(SUBSTITUTE(SUBSTITUTE(SUBSTITUTE(SUBSTITUTE(SUBSTITUTE(UPPER($AA$3:$AC$20&amp;""),"⌢",""),"⌣",""),"⌵",""),"－",""),"-","")," ",""),"　","")=UPPER($E37&amp;"")&amp;"DP"))*2+SUMPRODUCT(--(SUBSTITUTE(SUBSTITUTE(SUBSTITUTE(SUBSTITUTE(SUBSTITUTE(SUBSTITUTE(SUBSTITUTE(UPPER($AA$3:$AC$20&amp;""),"⌢",""),"⌣",""),"⌵",""),"－",""),"-","")," ",""),"　","")="DP"&amp;UPPER($E37&amp;"")))*2+SUMPRODUCT(--(SUBSTITUTE(SUBSTITUTE(SUBSTITUTE(SUBSTITUTE(SUBSTITUTE(SUBSTITUTE(SUBSTITUTE(UPPER($AA$3:$AC$20&amp;""),"⌢",""),"⌣",""),"⌵",""),"－",""),"-","")," ",""),"　","")=UPPER($E37&amp;"")&amp;"TP"))*3+SUMPRODUCT(--(SUBSTITUTE(SUBSTITUTE(SUBSTITUTE(SUBSTITUTE(SUBSTITUTE(SUBSTITUTE(SUBSTITUTE(UPPER($AA$3:$AC$20&amp;""),"⌢",""),"⌣",""),"⌵",""),"－",""),"-","")," ",""),"　","")="TP"&amp;UPPER($E37&amp;"")))*3+SUMPRODUCT(--(SUBSTITUTE(SUBSTITUTE(SUBSTITUTE(SUBSTITUTE(SUBSTITUTE(SUBSTITUTE(SUBSTITUTE(UPPER($AE$3:$AG$20&amp;""),"⌢",""),"⌣",""),"⌵",""),"－",""),"-","")," ",""),"　","")=UPPER($E37&amp;"")))+SUMPRODUCT(--(SUBSTITUTE(SUBSTITUTE(SUBSTITUTE(SUBSTITUTE(SUBSTITUTE(SUBSTITUTE(SUBSTITUTE(UPPER($AE$3:$AG$20&amp;""),"⌢",""),"⌣",""),"⌵",""),"－",""),"-","")," ",""),"　","")=UPPER($E37&amp;"")&amp;"DP"))*2+SUMPRODUCT(--(SUBSTITUTE(SUBSTITUTE(SUBSTITUTE(SUBSTITUTE(SUBSTITUTE(SUBSTITUTE(SUBSTITUTE(UPPER($AE$3:$AG$20&amp;""),"⌢",""),"⌣",""),"⌵",""),"－",""),"-","")," ",""),"　","")="DP"&amp;UPPER($E37&amp;"")))*2+SUMPRODUCT(--(SUBSTITUTE(SUBSTITUTE(SUBSTITUTE(SUBSTITUTE(SUBSTITUTE(SUBSTITUTE(SUBSTITUTE(UPPER($AE$3:$AG$20&amp;""),"⌢",""),"⌣",""),"⌵",""),"－",""),"-","")," ",""),"　","")=UPPER($E37&amp;"")&amp;"TP"))*3+SUMPRODUCT(--(SUBSTITUTE(SUBSTITUTE(SUBSTITUTE(SUBSTITUTE(SUBSTITUTE(SUBSTITUTE(SUBSTITUTE(UPPER($AE$3:$AG$20&amp;""),"⌢",""),"⌣",""),"⌵",""),"－",""),"-","")," ",""),"　","")="TP"&amp;UPPER($E37&amp;"")))*3)</f>
        <v>0</v>
      </c>
      <c r="B37" s="58"/>
      <c r="C37" s="58"/>
      <c r="D37" s="276"/>
      <c r="E37" s="166"/>
      <c r="F37" s="169"/>
      <c r="G37" s="172"/>
      <c r="H37" s="173"/>
      <c r="I37" s="76"/>
      <c r="J37" s="8"/>
      <c r="K37" s="172"/>
      <c r="L37" s="173"/>
      <c r="M37" s="76"/>
      <c r="N37" s="8"/>
      <c r="O37" s="172"/>
      <c r="P37" s="173"/>
      <c r="Q37" s="76"/>
      <c r="R37" s="8"/>
      <c r="S37" s="172"/>
      <c r="T37" s="173"/>
      <c r="U37" s="76"/>
      <c r="V37" s="8"/>
      <c r="W37" s="172"/>
      <c r="X37" s="173"/>
      <c r="Y37" s="76"/>
      <c r="Z37" s="8"/>
      <c r="AA37" s="172"/>
      <c r="AB37" s="173"/>
      <c r="AC37" s="76"/>
      <c r="AD37" s="8"/>
      <c r="AE37" s="173"/>
      <c r="AF37" s="173"/>
      <c r="AG37" s="76"/>
      <c r="AH37" s="8"/>
      <c r="AI37" s="44">
        <f t="shared" si="16"/>
        <v>0</v>
      </c>
      <c r="AJ37" s="44">
        <f>SUMPRODUCT(--(SUBSTITUTE(SUBSTITUTE(SUBSTITUTE(SUBSTITUTE(SUBSTITUTE(SUBSTITUTE(SUBSTITUTE(UPPER(G37:AG37&amp;""),"⌢",""),"⌣",""),"⌵",""),"－",""),"-","")," ",""),"　","")="R"))+SUMPRODUCT(--(SUBSTITUTE(SUBSTITUTE(SUBSTITUTE(SUBSTITUTE(SUBSTITUTE(SUBSTITUTE(SUBSTITUTE(UPPER(G37:AG37&amp;""),"⌢",""),"⌣",""),"⌵",""),"－",""),"-","")," ",""),"　","")="HR"))*2</f>
        <v>0</v>
      </c>
      <c r="AK37" s="44">
        <f t="shared" si="18"/>
        <v>0</v>
      </c>
      <c r="AL37" s="44">
        <f>$A37</f>
        <v>0</v>
      </c>
      <c r="AM37" s="295"/>
    </row>
    <row r="38" spans="1:46" ht="15" customHeight="1">
      <c r="A38" s="58">
        <f>IF($E38="",0,SUMPRODUCT(--(SUBSTITUTE(SUBSTITUTE(SUBSTITUTE(SUBSTITUTE(SUBSTITUTE(SUBSTITUTE(SUBSTITUTE(UPPER($G$3:$I$20&amp;""),"⌢",""),"⌣",""),"⌵",""),"－",""),"-","")," ",""),"　","")=UPPER($E38&amp;"")))+SUMPRODUCT(--(SUBSTITUTE(SUBSTITUTE(SUBSTITUTE(SUBSTITUTE(SUBSTITUTE(SUBSTITUTE(SUBSTITUTE(UPPER($G$3:$I$20&amp;""),"⌢",""),"⌣",""),"⌵",""),"－",""),"-","")," ",""),"　","")=UPPER($E38&amp;"")&amp;"DP"))*2+SUMPRODUCT(--(SUBSTITUTE(SUBSTITUTE(SUBSTITUTE(SUBSTITUTE(SUBSTITUTE(SUBSTITUTE(SUBSTITUTE(UPPER($G$3:$I$20&amp;""),"⌢",""),"⌣",""),"⌵",""),"－",""),"-","")," ",""),"　","")="DP"&amp;UPPER($E38&amp;"")))*2+SUMPRODUCT(--(SUBSTITUTE(SUBSTITUTE(SUBSTITUTE(SUBSTITUTE(SUBSTITUTE(SUBSTITUTE(SUBSTITUTE(UPPER($G$3:$I$20&amp;""),"⌢",""),"⌣",""),"⌵",""),"－",""),"-","")," ",""),"　","")=UPPER($E38&amp;"")&amp;"TP"))*3+SUMPRODUCT(--(SUBSTITUTE(SUBSTITUTE(SUBSTITUTE(SUBSTITUTE(SUBSTITUTE(SUBSTITUTE(SUBSTITUTE(UPPER($G$3:$I$20&amp;""),"⌢",""),"⌣",""),"⌵",""),"－",""),"-","")," ",""),"　","")="TP"&amp;UPPER($E38&amp;"")))*3+SUMPRODUCT(--(SUBSTITUTE(SUBSTITUTE(SUBSTITUTE(SUBSTITUTE(SUBSTITUTE(SUBSTITUTE(SUBSTITUTE(UPPER($K$3:$M$20&amp;""),"⌢",""),"⌣",""),"⌵",""),"－",""),"-","")," ",""),"　","")=UPPER($E38&amp;"")))+SUMPRODUCT(--(SUBSTITUTE(SUBSTITUTE(SUBSTITUTE(SUBSTITUTE(SUBSTITUTE(SUBSTITUTE(SUBSTITUTE(UPPER($K$3:$M$20&amp;""),"⌢",""),"⌣",""),"⌵",""),"－",""),"-","")," ",""),"　","")=UPPER($E38&amp;"")&amp;"DP"))*2+SUMPRODUCT(--(SUBSTITUTE(SUBSTITUTE(SUBSTITUTE(SUBSTITUTE(SUBSTITUTE(SUBSTITUTE(SUBSTITUTE(UPPER($K$3:$M$20&amp;""),"⌢",""),"⌣",""),"⌵",""),"－",""),"-","")," ",""),"　","")="DP"&amp;UPPER($E38&amp;"")))*2+SUMPRODUCT(--(SUBSTITUTE(SUBSTITUTE(SUBSTITUTE(SUBSTITUTE(SUBSTITUTE(SUBSTITUTE(SUBSTITUTE(UPPER($K$3:$M$20&amp;""),"⌢",""),"⌣",""),"⌵",""),"－",""),"-","")," ",""),"　","")=UPPER($E38&amp;"")&amp;"TP"))*3+SUMPRODUCT(--(SUBSTITUTE(SUBSTITUTE(SUBSTITUTE(SUBSTITUTE(SUBSTITUTE(SUBSTITUTE(SUBSTITUTE(UPPER($K$3:$M$20&amp;""),"⌢",""),"⌣",""),"⌵",""),"－",""),"-","")," ",""),"　","")="TP"&amp;UPPER($E38&amp;"")))*3+SUMPRODUCT(--(SUBSTITUTE(SUBSTITUTE(SUBSTITUTE(SUBSTITUTE(SUBSTITUTE(SUBSTITUTE(SUBSTITUTE(UPPER($O$3:$Q$20&amp;""),"⌢",""),"⌣",""),"⌵",""),"－",""),"-","")," ",""),"　","")=UPPER($E38&amp;"")))+SUMPRODUCT(--(SUBSTITUTE(SUBSTITUTE(SUBSTITUTE(SUBSTITUTE(SUBSTITUTE(SUBSTITUTE(SUBSTITUTE(UPPER($O$3:$Q$20&amp;""),"⌢",""),"⌣",""),"⌵",""),"－",""),"-","")," ",""),"　","")=UPPER($E38&amp;"")&amp;"DP"))*2+SUMPRODUCT(--(SUBSTITUTE(SUBSTITUTE(SUBSTITUTE(SUBSTITUTE(SUBSTITUTE(SUBSTITUTE(SUBSTITUTE(UPPER($O$3:$Q$20&amp;""),"⌢",""),"⌣",""),"⌵",""),"－",""),"-","")," ",""),"　","")="DP"&amp;UPPER($E38&amp;"")))*2+SUMPRODUCT(--(SUBSTITUTE(SUBSTITUTE(SUBSTITUTE(SUBSTITUTE(SUBSTITUTE(SUBSTITUTE(SUBSTITUTE(UPPER($O$3:$Q$20&amp;""),"⌢",""),"⌣",""),"⌵",""),"－",""),"-","")," ",""),"　","")=UPPER($E38&amp;"")&amp;"TP"))*3+SUMPRODUCT(--(SUBSTITUTE(SUBSTITUTE(SUBSTITUTE(SUBSTITUTE(SUBSTITUTE(SUBSTITUTE(SUBSTITUTE(UPPER($O$3:$Q$20&amp;""),"⌢",""),"⌣",""),"⌵",""),"－",""),"-","")," ",""),"　","")="TP"&amp;UPPER($E38&amp;"")))*3+SUMPRODUCT(--(SUBSTITUTE(SUBSTITUTE(SUBSTITUTE(SUBSTITUTE(SUBSTITUTE(SUBSTITUTE(SUBSTITUTE(UPPER($S$3:$U$20&amp;""),"⌢",""),"⌣",""),"⌵",""),"－",""),"-","")," ",""),"　","")=UPPER($E38&amp;"")))+SUMPRODUCT(--(SUBSTITUTE(SUBSTITUTE(SUBSTITUTE(SUBSTITUTE(SUBSTITUTE(SUBSTITUTE(SUBSTITUTE(UPPER($S$3:$U$20&amp;""),"⌢",""),"⌣",""),"⌵",""),"－",""),"-","")," ",""),"　","")=UPPER($E38&amp;"")&amp;"DP"))*2+SUMPRODUCT(--(SUBSTITUTE(SUBSTITUTE(SUBSTITUTE(SUBSTITUTE(SUBSTITUTE(SUBSTITUTE(SUBSTITUTE(UPPER($S$3:$U$20&amp;""),"⌢",""),"⌣",""),"⌵",""),"－",""),"-","")," ",""),"　","")="DP"&amp;UPPER($E38&amp;"")))*2+SUMPRODUCT(--(SUBSTITUTE(SUBSTITUTE(SUBSTITUTE(SUBSTITUTE(SUBSTITUTE(SUBSTITUTE(SUBSTITUTE(UPPER($S$3:$U$20&amp;""),"⌢",""),"⌣",""),"⌵",""),"－",""),"-","")," ",""),"　","")=UPPER($E38&amp;"")&amp;"TP"))*3+SUMPRODUCT(--(SUBSTITUTE(SUBSTITUTE(SUBSTITUTE(SUBSTITUTE(SUBSTITUTE(SUBSTITUTE(SUBSTITUTE(UPPER($S$3:$U$20&amp;""),"⌢",""),"⌣",""),"⌵",""),"－",""),"-","")," ",""),"　","")="TP"&amp;UPPER($E38&amp;"")))*3+SUMPRODUCT(--(SUBSTITUTE(SUBSTITUTE(SUBSTITUTE(SUBSTITUTE(SUBSTITUTE(SUBSTITUTE(SUBSTITUTE(UPPER($W$3:$Y$20&amp;""),"⌢",""),"⌣",""),"⌵",""),"－",""),"-","")," ",""),"　","")=UPPER($E38&amp;"")))+SUMPRODUCT(--(SUBSTITUTE(SUBSTITUTE(SUBSTITUTE(SUBSTITUTE(SUBSTITUTE(SUBSTITUTE(SUBSTITUTE(UPPER($W$3:$Y$20&amp;""),"⌢",""),"⌣",""),"⌵",""),"－",""),"-","")," ",""),"　","")=UPPER($E38&amp;"")&amp;"DP"))*2+SUMPRODUCT(--(SUBSTITUTE(SUBSTITUTE(SUBSTITUTE(SUBSTITUTE(SUBSTITUTE(SUBSTITUTE(SUBSTITUTE(UPPER($W$3:$Y$20&amp;""),"⌢",""),"⌣",""),"⌵",""),"－",""),"-","")," ",""),"　","")="DP"&amp;UPPER($E38&amp;"")))*2+SUMPRODUCT(--(SUBSTITUTE(SUBSTITUTE(SUBSTITUTE(SUBSTITUTE(SUBSTITUTE(SUBSTITUTE(SUBSTITUTE(UPPER($W$3:$Y$20&amp;""),"⌢",""),"⌣",""),"⌵",""),"－",""),"-","")," ",""),"　","")=UPPER($E38&amp;"")&amp;"TP"))*3+SUMPRODUCT(--(SUBSTITUTE(SUBSTITUTE(SUBSTITUTE(SUBSTITUTE(SUBSTITUTE(SUBSTITUTE(SUBSTITUTE(UPPER($W$3:$Y$20&amp;""),"⌢",""),"⌣",""),"⌵",""),"－",""),"-","")," ",""),"　","")="TP"&amp;UPPER($E38&amp;"")))*3+SUMPRODUCT(--(SUBSTITUTE(SUBSTITUTE(SUBSTITUTE(SUBSTITUTE(SUBSTITUTE(SUBSTITUTE(SUBSTITUTE(UPPER($AA$3:$AC$20&amp;""),"⌢",""),"⌣",""),"⌵",""),"－",""),"-","")," ",""),"　","")=UPPER($E38&amp;"")))+SUMPRODUCT(--(SUBSTITUTE(SUBSTITUTE(SUBSTITUTE(SUBSTITUTE(SUBSTITUTE(SUBSTITUTE(SUBSTITUTE(UPPER($AA$3:$AC$20&amp;""),"⌢",""),"⌣",""),"⌵",""),"－",""),"-","")," ",""),"　","")=UPPER($E38&amp;"")&amp;"DP"))*2+SUMPRODUCT(--(SUBSTITUTE(SUBSTITUTE(SUBSTITUTE(SUBSTITUTE(SUBSTITUTE(SUBSTITUTE(SUBSTITUTE(UPPER($AA$3:$AC$20&amp;""),"⌢",""),"⌣",""),"⌵",""),"－",""),"-","")," ",""),"　","")="DP"&amp;UPPER($E38&amp;"")))*2+SUMPRODUCT(--(SUBSTITUTE(SUBSTITUTE(SUBSTITUTE(SUBSTITUTE(SUBSTITUTE(SUBSTITUTE(SUBSTITUTE(UPPER($AA$3:$AC$20&amp;""),"⌢",""),"⌣",""),"⌵",""),"－",""),"-","")," ",""),"　","")=UPPER($E38&amp;"")&amp;"TP"))*3+SUMPRODUCT(--(SUBSTITUTE(SUBSTITUTE(SUBSTITUTE(SUBSTITUTE(SUBSTITUTE(SUBSTITUTE(SUBSTITUTE(UPPER($AA$3:$AC$20&amp;""),"⌢",""),"⌣",""),"⌵",""),"－",""),"-","")," ",""),"　","")="TP"&amp;UPPER($E38&amp;"")))*3+SUMPRODUCT(--(SUBSTITUTE(SUBSTITUTE(SUBSTITUTE(SUBSTITUTE(SUBSTITUTE(SUBSTITUTE(SUBSTITUTE(UPPER($AE$3:$AG$20&amp;""),"⌢",""),"⌣",""),"⌵",""),"－",""),"-","")," ",""),"　","")=UPPER($E38&amp;"")))+SUMPRODUCT(--(SUBSTITUTE(SUBSTITUTE(SUBSTITUTE(SUBSTITUTE(SUBSTITUTE(SUBSTITUTE(SUBSTITUTE(UPPER($AE$3:$AG$20&amp;""),"⌢",""),"⌣",""),"⌵",""),"－",""),"-","")," ",""),"　","")=UPPER($E38&amp;"")&amp;"DP"))*2+SUMPRODUCT(--(SUBSTITUTE(SUBSTITUTE(SUBSTITUTE(SUBSTITUTE(SUBSTITUTE(SUBSTITUTE(SUBSTITUTE(UPPER($AE$3:$AG$20&amp;""),"⌢",""),"⌣",""),"⌵",""),"－",""),"-","")," ",""),"　","")="DP"&amp;UPPER($E38&amp;"")))*2+SUMPRODUCT(--(SUBSTITUTE(SUBSTITUTE(SUBSTITUTE(SUBSTITUTE(SUBSTITUTE(SUBSTITUTE(SUBSTITUTE(UPPER($AE$3:$AG$20&amp;""),"⌢",""),"⌣",""),"⌵",""),"－",""),"-","")," ",""),"　","")=UPPER($E38&amp;"")&amp;"TP"))*3+SUMPRODUCT(--(SUBSTITUTE(SUBSTITUTE(SUBSTITUTE(SUBSTITUTE(SUBSTITUTE(SUBSTITUTE(SUBSTITUTE(UPPER($AE$3:$AG$20&amp;""),"⌢",""),"⌣",""),"⌵",""),"－",""),"-","")," ",""),"　","")="TP"&amp;UPPER($E38&amp;"")))*3)</f>
        <v>0</v>
      </c>
      <c r="B38" s="58"/>
      <c r="C38" s="58"/>
      <c r="D38" s="274">
        <v>6</v>
      </c>
      <c r="E38" s="166" t="s">
        <v>220</v>
      </c>
      <c r="F38" s="169" t="s">
        <v>89</v>
      </c>
      <c r="G38" s="175"/>
      <c r="H38" s="176"/>
      <c r="I38" s="77"/>
      <c r="J38" s="8"/>
      <c r="K38" s="175" t="s">
        <v>204</v>
      </c>
      <c r="L38" s="176"/>
      <c r="M38" s="77"/>
      <c r="N38" s="8"/>
      <c r="O38" s="175" t="s">
        <v>204</v>
      </c>
      <c r="P38" s="176"/>
      <c r="Q38" s="77"/>
      <c r="R38" s="8"/>
      <c r="S38" s="175"/>
      <c r="T38" s="176"/>
      <c r="U38" s="77"/>
      <c r="V38" s="8"/>
      <c r="W38" s="175" t="s">
        <v>204</v>
      </c>
      <c r="X38" s="176"/>
      <c r="Y38" s="77"/>
      <c r="Z38" s="8"/>
      <c r="AA38" s="175"/>
      <c r="AB38" s="176"/>
      <c r="AC38" s="77"/>
      <c r="AD38" s="8"/>
      <c r="AE38" s="176"/>
      <c r="AF38" s="176"/>
      <c r="AG38" s="77"/>
      <c r="AH38" s="8"/>
      <c r="AI38" s="44">
        <f t="shared" si="16"/>
        <v>3</v>
      </c>
      <c r="AJ38" s="44">
        <f>SUMPRODUCT(--(SUBSTITUTE(SUBSTITUTE(SUBSTITUTE(SUBSTITUTE(SUBSTITUTE(SUBSTITUTE(SUBSTITUTE(UPPER(G38:AG38&amp;""),"⌢",""),"⌣",""),"⌵",""),"－",""),"-","")," ",""),"　","")="R"))+SUMPRODUCT(--(SUBSTITUTE(SUBSTITUTE(SUBSTITUTE(SUBSTITUTE(SUBSTITUTE(SUBSTITUTE(SUBSTITUTE(UPPER(G38:AG38&amp;""),"⌢",""),"⌣",""),"⌵",""),"－",""),"-","")," ",""),"　","")="HR"))*2</f>
        <v>0</v>
      </c>
      <c r="AK38" s="44">
        <f t="shared" si="18"/>
        <v>3</v>
      </c>
      <c r="AL38" s="44">
        <f>$A38</f>
        <v>0</v>
      </c>
      <c r="AM38" s="295"/>
    </row>
    <row r="39" spans="1:46" ht="15" customHeight="1">
      <c r="A39" s="58">
        <f>IF($E39="",0,SUMPRODUCT(--(SUBSTITUTE(SUBSTITUTE(SUBSTITUTE(SUBSTITUTE(SUBSTITUTE(SUBSTITUTE(SUBSTITUTE(UPPER($G$3:$I$20&amp;""),"⌢",""),"⌣",""),"⌵",""),"－",""),"-","")," ",""),"　","")=UPPER($E39&amp;"")))+SUMPRODUCT(--(SUBSTITUTE(SUBSTITUTE(SUBSTITUTE(SUBSTITUTE(SUBSTITUTE(SUBSTITUTE(SUBSTITUTE(UPPER($G$3:$I$20&amp;""),"⌢",""),"⌣",""),"⌵",""),"－",""),"-","")," ",""),"　","")=UPPER($E39&amp;"")&amp;"DP"))*2+SUMPRODUCT(--(SUBSTITUTE(SUBSTITUTE(SUBSTITUTE(SUBSTITUTE(SUBSTITUTE(SUBSTITUTE(SUBSTITUTE(UPPER($G$3:$I$20&amp;""),"⌢",""),"⌣",""),"⌵",""),"－",""),"-","")," ",""),"　","")="DP"&amp;UPPER($E39&amp;"")))*2+SUMPRODUCT(--(SUBSTITUTE(SUBSTITUTE(SUBSTITUTE(SUBSTITUTE(SUBSTITUTE(SUBSTITUTE(SUBSTITUTE(UPPER($G$3:$I$20&amp;""),"⌢",""),"⌣",""),"⌵",""),"－",""),"-","")," ",""),"　","")=UPPER($E39&amp;"")&amp;"TP"))*3+SUMPRODUCT(--(SUBSTITUTE(SUBSTITUTE(SUBSTITUTE(SUBSTITUTE(SUBSTITUTE(SUBSTITUTE(SUBSTITUTE(UPPER($G$3:$I$20&amp;""),"⌢",""),"⌣",""),"⌵",""),"－",""),"-","")," ",""),"　","")="TP"&amp;UPPER($E39&amp;"")))*3+SUMPRODUCT(--(SUBSTITUTE(SUBSTITUTE(SUBSTITUTE(SUBSTITUTE(SUBSTITUTE(SUBSTITUTE(SUBSTITUTE(UPPER($K$3:$M$20&amp;""),"⌢",""),"⌣",""),"⌵",""),"－",""),"-","")," ",""),"　","")=UPPER($E39&amp;"")))+SUMPRODUCT(--(SUBSTITUTE(SUBSTITUTE(SUBSTITUTE(SUBSTITUTE(SUBSTITUTE(SUBSTITUTE(SUBSTITUTE(UPPER($K$3:$M$20&amp;""),"⌢",""),"⌣",""),"⌵",""),"－",""),"-","")," ",""),"　","")=UPPER($E39&amp;"")&amp;"DP"))*2+SUMPRODUCT(--(SUBSTITUTE(SUBSTITUTE(SUBSTITUTE(SUBSTITUTE(SUBSTITUTE(SUBSTITUTE(SUBSTITUTE(UPPER($K$3:$M$20&amp;""),"⌢",""),"⌣",""),"⌵",""),"－",""),"-","")," ",""),"　","")="DP"&amp;UPPER($E39&amp;"")))*2+SUMPRODUCT(--(SUBSTITUTE(SUBSTITUTE(SUBSTITUTE(SUBSTITUTE(SUBSTITUTE(SUBSTITUTE(SUBSTITUTE(UPPER($K$3:$M$20&amp;""),"⌢",""),"⌣",""),"⌵",""),"－",""),"-","")," ",""),"　","")=UPPER($E39&amp;"")&amp;"TP"))*3+SUMPRODUCT(--(SUBSTITUTE(SUBSTITUTE(SUBSTITUTE(SUBSTITUTE(SUBSTITUTE(SUBSTITUTE(SUBSTITUTE(UPPER($K$3:$M$20&amp;""),"⌢",""),"⌣",""),"⌵",""),"－",""),"-","")," ",""),"　","")="TP"&amp;UPPER($E39&amp;"")))*3+SUMPRODUCT(--(SUBSTITUTE(SUBSTITUTE(SUBSTITUTE(SUBSTITUTE(SUBSTITUTE(SUBSTITUTE(SUBSTITUTE(UPPER($O$3:$Q$20&amp;""),"⌢",""),"⌣",""),"⌵",""),"－",""),"-","")," ",""),"　","")=UPPER($E39&amp;"")))+SUMPRODUCT(--(SUBSTITUTE(SUBSTITUTE(SUBSTITUTE(SUBSTITUTE(SUBSTITUTE(SUBSTITUTE(SUBSTITUTE(UPPER($O$3:$Q$20&amp;""),"⌢",""),"⌣",""),"⌵",""),"－",""),"-","")," ",""),"　","")=UPPER($E39&amp;"")&amp;"DP"))*2+SUMPRODUCT(--(SUBSTITUTE(SUBSTITUTE(SUBSTITUTE(SUBSTITUTE(SUBSTITUTE(SUBSTITUTE(SUBSTITUTE(UPPER($O$3:$Q$20&amp;""),"⌢",""),"⌣",""),"⌵",""),"－",""),"-","")," ",""),"　","")="DP"&amp;UPPER($E39&amp;"")))*2+SUMPRODUCT(--(SUBSTITUTE(SUBSTITUTE(SUBSTITUTE(SUBSTITUTE(SUBSTITUTE(SUBSTITUTE(SUBSTITUTE(UPPER($O$3:$Q$20&amp;""),"⌢",""),"⌣",""),"⌵",""),"－",""),"-","")," ",""),"　","")=UPPER($E39&amp;"")&amp;"TP"))*3+SUMPRODUCT(--(SUBSTITUTE(SUBSTITUTE(SUBSTITUTE(SUBSTITUTE(SUBSTITUTE(SUBSTITUTE(SUBSTITUTE(UPPER($O$3:$Q$20&amp;""),"⌢",""),"⌣",""),"⌵",""),"－",""),"-","")," ",""),"　","")="TP"&amp;UPPER($E39&amp;"")))*3+SUMPRODUCT(--(SUBSTITUTE(SUBSTITUTE(SUBSTITUTE(SUBSTITUTE(SUBSTITUTE(SUBSTITUTE(SUBSTITUTE(UPPER($S$3:$U$20&amp;""),"⌢",""),"⌣",""),"⌵",""),"－",""),"-","")," ",""),"　","")=UPPER($E39&amp;"")))+SUMPRODUCT(--(SUBSTITUTE(SUBSTITUTE(SUBSTITUTE(SUBSTITUTE(SUBSTITUTE(SUBSTITUTE(SUBSTITUTE(UPPER($S$3:$U$20&amp;""),"⌢",""),"⌣",""),"⌵",""),"－",""),"-","")," ",""),"　","")=UPPER($E39&amp;"")&amp;"DP"))*2+SUMPRODUCT(--(SUBSTITUTE(SUBSTITUTE(SUBSTITUTE(SUBSTITUTE(SUBSTITUTE(SUBSTITUTE(SUBSTITUTE(UPPER($S$3:$U$20&amp;""),"⌢",""),"⌣",""),"⌵",""),"－",""),"-","")," ",""),"　","")="DP"&amp;UPPER($E39&amp;"")))*2+SUMPRODUCT(--(SUBSTITUTE(SUBSTITUTE(SUBSTITUTE(SUBSTITUTE(SUBSTITUTE(SUBSTITUTE(SUBSTITUTE(UPPER($S$3:$U$20&amp;""),"⌢",""),"⌣",""),"⌵",""),"－",""),"-","")," ",""),"　","")=UPPER($E39&amp;"")&amp;"TP"))*3+SUMPRODUCT(--(SUBSTITUTE(SUBSTITUTE(SUBSTITUTE(SUBSTITUTE(SUBSTITUTE(SUBSTITUTE(SUBSTITUTE(UPPER($S$3:$U$20&amp;""),"⌢",""),"⌣",""),"⌵",""),"－",""),"-","")," ",""),"　","")="TP"&amp;UPPER($E39&amp;"")))*3+SUMPRODUCT(--(SUBSTITUTE(SUBSTITUTE(SUBSTITUTE(SUBSTITUTE(SUBSTITUTE(SUBSTITUTE(SUBSTITUTE(UPPER($W$3:$Y$20&amp;""),"⌢",""),"⌣",""),"⌵",""),"－",""),"-","")," ",""),"　","")=UPPER($E39&amp;"")))+SUMPRODUCT(--(SUBSTITUTE(SUBSTITUTE(SUBSTITUTE(SUBSTITUTE(SUBSTITUTE(SUBSTITUTE(SUBSTITUTE(UPPER($W$3:$Y$20&amp;""),"⌢",""),"⌣",""),"⌵",""),"－",""),"-","")," ",""),"　","")=UPPER($E39&amp;"")&amp;"DP"))*2+SUMPRODUCT(--(SUBSTITUTE(SUBSTITUTE(SUBSTITUTE(SUBSTITUTE(SUBSTITUTE(SUBSTITUTE(SUBSTITUTE(UPPER($W$3:$Y$20&amp;""),"⌢",""),"⌣",""),"⌵",""),"－",""),"-","")," ",""),"　","")="DP"&amp;UPPER($E39&amp;"")))*2+SUMPRODUCT(--(SUBSTITUTE(SUBSTITUTE(SUBSTITUTE(SUBSTITUTE(SUBSTITUTE(SUBSTITUTE(SUBSTITUTE(UPPER($W$3:$Y$20&amp;""),"⌢",""),"⌣",""),"⌵",""),"－",""),"-","")," ",""),"　","")=UPPER($E39&amp;"")&amp;"TP"))*3+SUMPRODUCT(--(SUBSTITUTE(SUBSTITUTE(SUBSTITUTE(SUBSTITUTE(SUBSTITUTE(SUBSTITUTE(SUBSTITUTE(UPPER($W$3:$Y$20&amp;""),"⌢",""),"⌣",""),"⌵",""),"－",""),"-","")," ",""),"　","")="TP"&amp;UPPER($E39&amp;"")))*3+SUMPRODUCT(--(SUBSTITUTE(SUBSTITUTE(SUBSTITUTE(SUBSTITUTE(SUBSTITUTE(SUBSTITUTE(SUBSTITUTE(UPPER($AA$3:$AC$20&amp;""),"⌢",""),"⌣",""),"⌵",""),"－",""),"-","")," ",""),"　","")=UPPER($E39&amp;"")))+SUMPRODUCT(--(SUBSTITUTE(SUBSTITUTE(SUBSTITUTE(SUBSTITUTE(SUBSTITUTE(SUBSTITUTE(SUBSTITUTE(UPPER($AA$3:$AC$20&amp;""),"⌢",""),"⌣",""),"⌵",""),"－",""),"-","")," ",""),"　","")=UPPER($E39&amp;"")&amp;"DP"))*2+SUMPRODUCT(--(SUBSTITUTE(SUBSTITUTE(SUBSTITUTE(SUBSTITUTE(SUBSTITUTE(SUBSTITUTE(SUBSTITUTE(UPPER($AA$3:$AC$20&amp;""),"⌢",""),"⌣",""),"⌵",""),"－",""),"-","")," ",""),"　","")="DP"&amp;UPPER($E39&amp;"")))*2+SUMPRODUCT(--(SUBSTITUTE(SUBSTITUTE(SUBSTITUTE(SUBSTITUTE(SUBSTITUTE(SUBSTITUTE(SUBSTITUTE(UPPER($AA$3:$AC$20&amp;""),"⌢",""),"⌣",""),"⌵",""),"－",""),"-","")," ",""),"　","")=UPPER($E39&amp;"")&amp;"TP"))*3+SUMPRODUCT(--(SUBSTITUTE(SUBSTITUTE(SUBSTITUTE(SUBSTITUTE(SUBSTITUTE(SUBSTITUTE(SUBSTITUTE(UPPER($AA$3:$AC$20&amp;""),"⌢",""),"⌣",""),"⌵",""),"－",""),"-","")," ",""),"　","")="TP"&amp;UPPER($E39&amp;"")))*3+SUMPRODUCT(--(SUBSTITUTE(SUBSTITUTE(SUBSTITUTE(SUBSTITUTE(SUBSTITUTE(SUBSTITUTE(SUBSTITUTE(UPPER($AE$3:$AG$20&amp;""),"⌢",""),"⌣",""),"⌵",""),"－",""),"-","")," ",""),"　","")=UPPER($E39&amp;"")))+SUMPRODUCT(--(SUBSTITUTE(SUBSTITUTE(SUBSTITUTE(SUBSTITUTE(SUBSTITUTE(SUBSTITUTE(SUBSTITUTE(UPPER($AE$3:$AG$20&amp;""),"⌢",""),"⌣",""),"⌵",""),"－",""),"-","")," ",""),"　","")=UPPER($E39&amp;"")&amp;"DP"))*2+SUMPRODUCT(--(SUBSTITUTE(SUBSTITUTE(SUBSTITUTE(SUBSTITUTE(SUBSTITUTE(SUBSTITUTE(SUBSTITUTE(UPPER($AE$3:$AG$20&amp;""),"⌢",""),"⌣",""),"⌵",""),"－",""),"-","")," ",""),"　","")="DP"&amp;UPPER($E39&amp;"")))*2+SUMPRODUCT(--(SUBSTITUTE(SUBSTITUTE(SUBSTITUTE(SUBSTITUTE(SUBSTITUTE(SUBSTITUTE(SUBSTITUTE(UPPER($AE$3:$AG$20&amp;""),"⌢",""),"⌣",""),"⌵",""),"－",""),"-","")," ",""),"　","")=UPPER($E39&amp;"")&amp;"TP"))*3+SUMPRODUCT(--(SUBSTITUTE(SUBSTITUTE(SUBSTITUTE(SUBSTITUTE(SUBSTITUTE(SUBSTITUTE(SUBSTITUTE(UPPER($AE$3:$AG$20&amp;""),"⌢",""),"⌣",""),"⌵",""),"－",""),"-","")," ",""),"　","")="TP"&amp;UPPER($E39&amp;"")))*3)</f>
        <v>0</v>
      </c>
      <c r="B39" s="58"/>
      <c r="C39" s="58"/>
      <c r="D39" s="288"/>
      <c r="E39" s="166"/>
      <c r="F39" s="169"/>
      <c r="G39" s="170"/>
      <c r="H39" s="171"/>
      <c r="I39" s="75"/>
      <c r="J39" s="8"/>
      <c r="K39" s="170"/>
      <c r="L39" s="171"/>
      <c r="M39" s="75"/>
      <c r="N39" s="8"/>
      <c r="O39" s="170"/>
      <c r="P39" s="171"/>
      <c r="Q39" s="75"/>
      <c r="R39" s="8"/>
      <c r="S39" s="170"/>
      <c r="T39" s="171"/>
      <c r="U39" s="75"/>
      <c r="V39" s="8"/>
      <c r="W39" s="170"/>
      <c r="X39" s="171"/>
      <c r="Y39" s="75"/>
      <c r="Z39" s="8"/>
      <c r="AA39" s="170"/>
      <c r="AB39" s="171"/>
      <c r="AC39" s="75"/>
      <c r="AD39" s="8"/>
      <c r="AE39" s="171"/>
      <c r="AF39" s="171"/>
      <c r="AG39" s="75"/>
      <c r="AH39" s="8"/>
      <c r="AI39" s="44">
        <f t="shared" si="16"/>
        <v>0</v>
      </c>
      <c r="AJ39" s="44">
        <f>SUMPRODUCT(--(SUBSTITUTE(SUBSTITUTE(SUBSTITUTE(SUBSTITUTE(SUBSTITUTE(SUBSTITUTE(SUBSTITUTE(UPPER(G39:AG39&amp;""),"⌢",""),"⌣",""),"⌵",""),"－",""),"-","")," ",""),"　","")="R"))+SUMPRODUCT(--(SUBSTITUTE(SUBSTITUTE(SUBSTITUTE(SUBSTITUTE(SUBSTITUTE(SUBSTITUTE(SUBSTITUTE(UPPER(G39:AG39&amp;""),"⌢",""),"⌣",""),"⌵",""),"－",""),"-","")," ",""),"　","")="HR"))*2</f>
        <v>0</v>
      </c>
      <c r="AK39" s="44">
        <f t="shared" si="18"/>
        <v>0</v>
      </c>
      <c r="AL39" s="44">
        <f>$A39</f>
        <v>0</v>
      </c>
      <c r="AM39" s="295"/>
    </row>
    <row r="40" spans="1:46" ht="15" customHeight="1" thickBot="1">
      <c r="A40" s="58">
        <f>IF($E40="",0,SUMPRODUCT(--(SUBSTITUTE(SUBSTITUTE(SUBSTITUTE(SUBSTITUTE(SUBSTITUTE(SUBSTITUTE(SUBSTITUTE(UPPER($G$3:$I$20&amp;""),"⌢",""),"⌣",""),"⌵",""),"－",""),"-","")," ",""),"　","")=UPPER($E40&amp;"")))+SUMPRODUCT(--(SUBSTITUTE(SUBSTITUTE(SUBSTITUTE(SUBSTITUTE(SUBSTITUTE(SUBSTITUTE(SUBSTITUTE(UPPER($G$3:$I$20&amp;""),"⌢",""),"⌣",""),"⌵",""),"－",""),"-","")," ",""),"　","")=UPPER($E40&amp;"")&amp;"DP"))*2+SUMPRODUCT(--(SUBSTITUTE(SUBSTITUTE(SUBSTITUTE(SUBSTITUTE(SUBSTITUTE(SUBSTITUTE(SUBSTITUTE(UPPER($G$3:$I$20&amp;""),"⌢",""),"⌣",""),"⌵",""),"－",""),"-","")," ",""),"　","")="DP"&amp;UPPER($E40&amp;"")))*2+SUMPRODUCT(--(SUBSTITUTE(SUBSTITUTE(SUBSTITUTE(SUBSTITUTE(SUBSTITUTE(SUBSTITUTE(SUBSTITUTE(UPPER($G$3:$I$20&amp;""),"⌢",""),"⌣",""),"⌵",""),"－",""),"-","")," ",""),"　","")=UPPER($E40&amp;"")&amp;"TP"))*3+SUMPRODUCT(--(SUBSTITUTE(SUBSTITUTE(SUBSTITUTE(SUBSTITUTE(SUBSTITUTE(SUBSTITUTE(SUBSTITUTE(UPPER($G$3:$I$20&amp;""),"⌢",""),"⌣",""),"⌵",""),"－",""),"-","")," ",""),"　","")="TP"&amp;UPPER($E40&amp;"")))*3+SUMPRODUCT(--(SUBSTITUTE(SUBSTITUTE(SUBSTITUTE(SUBSTITUTE(SUBSTITUTE(SUBSTITUTE(SUBSTITUTE(UPPER($K$3:$M$20&amp;""),"⌢",""),"⌣",""),"⌵",""),"－",""),"-","")," ",""),"　","")=UPPER($E40&amp;"")))+SUMPRODUCT(--(SUBSTITUTE(SUBSTITUTE(SUBSTITUTE(SUBSTITUTE(SUBSTITUTE(SUBSTITUTE(SUBSTITUTE(UPPER($K$3:$M$20&amp;""),"⌢",""),"⌣",""),"⌵",""),"－",""),"-","")," ",""),"　","")=UPPER($E40&amp;"")&amp;"DP"))*2+SUMPRODUCT(--(SUBSTITUTE(SUBSTITUTE(SUBSTITUTE(SUBSTITUTE(SUBSTITUTE(SUBSTITUTE(SUBSTITUTE(UPPER($K$3:$M$20&amp;""),"⌢",""),"⌣",""),"⌵",""),"－",""),"-","")," ",""),"　","")="DP"&amp;UPPER($E40&amp;"")))*2+SUMPRODUCT(--(SUBSTITUTE(SUBSTITUTE(SUBSTITUTE(SUBSTITUTE(SUBSTITUTE(SUBSTITUTE(SUBSTITUTE(UPPER($K$3:$M$20&amp;""),"⌢",""),"⌣",""),"⌵",""),"－",""),"-","")," ",""),"　","")=UPPER($E40&amp;"")&amp;"TP"))*3+SUMPRODUCT(--(SUBSTITUTE(SUBSTITUTE(SUBSTITUTE(SUBSTITUTE(SUBSTITUTE(SUBSTITUTE(SUBSTITUTE(UPPER($K$3:$M$20&amp;""),"⌢",""),"⌣",""),"⌵",""),"－",""),"-","")," ",""),"　","")="TP"&amp;UPPER($E40&amp;"")))*3+SUMPRODUCT(--(SUBSTITUTE(SUBSTITUTE(SUBSTITUTE(SUBSTITUTE(SUBSTITUTE(SUBSTITUTE(SUBSTITUTE(UPPER($O$3:$Q$20&amp;""),"⌢",""),"⌣",""),"⌵",""),"－",""),"-","")," ",""),"　","")=UPPER($E40&amp;"")))+SUMPRODUCT(--(SUBSTITUTE(SUBSTITUTE(SUBSTITUTE(SUBSTITUTE(SUBSTITUTE(SUBSTITUTE(SUBSTITUTE(UPPER($O$3:$Q$20&amp;""),"⌢",""),"⌣",""),"⌵",""),"－",""),"-","")," ",""),"　","")=UPPER($E40&amp;"")&amp;"DP"))*2+SUMPRODUCT(--(SUBSTITUTE(SUBSTITUTE(SUBSTITUTE(SUBSTITUTE(SUBSTITUTE(SUBSTITUTE(SUBSTITUTE(UPPER($O$3:$Q$20&amp;""),"⌢",""),"⌣",""),"⌵",""),"－",""),"-","")," ",""),"　","")="DP"&amp;UPPER($E40&amp;"")))*2+SUMPRODUCT(--(SUBSTITUTE(SUBSTITUTE(SUBSTITUTE(SUBSTITUTE(SUBSTITUTE(SUBSTITUTE(SUBSTITUTE(UPPER($O$3:$Q$20&amp;""),"⌢",""),"⌣",""),"⌵",""),"－",""),"-","")," ",""),"　","")=UPPER($E40&amp;"")&amp;"TP"))*3+SUMPRODUCT(--(SUBSTITUTE(SUBSTITUTE(SUBSTITUTE(SUBSTITUTE(SUBSTITUTE(SUBSTITUTE(SUBSTITUTE(UPPER($O$3:$Q$20&amp;""),"⌢",""),"⌣",""),"⌵",""),"－",""),"-","")," ",""),"　","")="TP"&amp;UPPER($E40&amp;"")))*3+SUMPRODUCT(--(SUBSTITUTE(SUBSTITUTE(SUBSTITUTE(SUBSTITUTE(SUBSTITUTE(SUBSTITUTE(SUBSTITUTE(UPPER($S$3:$U$20&amp;""),"⌢",""),"⌣",""),"⌵",""),"－",""),"-","")," ",""),"　","")=UPPER($E40&amp;"")))+SUMPRODUCT(--(SUBSTITUTE(SUBSTITUTE(SUBSTITUTE(SUBSTITUTE(SUBSTITUTE(SUBSTITUTE(SUBSTITUTE(UPPER($S$3:$U$20&amp;""),"⌢",""),"⌣",""),"⌵",""),"－",""),"-","")," ",""),"　","")=UPPER($E40&amp;"")&amp;"DP"))*2+SUMPRODUCT(--(SUBSTITUTE(SUBSTITUTE(SUBSTITUTE(SUBSTITUTE(SUBSTITUTE(SUBSTITUTE(SUBSTITUTE(UPPER($S$3:$U$20&amp;""),"⌢",""),"⌣",""),"⌵",""),"－",""),"-","")," ",""),"　","")="DP"&amp;UPPER($E40&amp;"")))*2+SUMPRODUCT(--(SUBSTITUTE(SUBSTITUTE(SUBSTITUTE(SUBSTITUTE(SUBSTITUTE(SUBSTITUTE(SUBSTITUTE(UPPER($S$3:$U$20&amp;""),"⌢",""),"⌣",""),"⌵",""),"－",""),"-","")," ",""),"　","")=UPPER($E40&amp;"")&amp;"TP"))*3+SUMPRODUCT(--(SUBSTITUTE(SUBSTITUTE(SUBSTITUTE(SUBSTITUTE(SUBSTITUTE(SUBSTITUTE(SUBSTITUTE(UPPER($S$3:$U$20&amp;""),"⌢",""),"⌣",""),"⌵",""),"－",""),"-","")," ",""),"　","")="TP"&amp;UPPER($E40&amp;"")))*3+SUMPRODUCT(--(SUBSTITUTE(SUBSTITUTE(SUBSTITUTE(SUBSTITUTE(SUBSTITUTE(SUBSTITUTE(SUBSTITUTE(UPPER($W$3:$Y$20&amp;""),"⌢",""),"⌣",""),"⌵",""),"－",""),"-","")," ",""),"　","")=UPPER($E40&amp;"")))+SUMPRODUCT(--(SUBSTITUTE(SUBSTITUTE(SUBSTITUTE(SUBSTITUTE(SUBSTITUTE(SUBSTITUTE(SUBSTITUTE(UPPER($W$3:$Y$20&amp;""),"⌢",""),"⌣",""),"⌵",""),"－",""),"-","")," ",""),"　","")=UPPER($E40&amp;"")&amp;"DP"))*2+SUMPRODUCT(--(SUBSTITUTE(SUBSTITUTE(SUBSTITUTE(SUBSTITUTE(SUBSTITUTE(SUBSTITUTE(SUBSTITUTE(UPPER($W$3:$Y$20&amp;""),"⌢",""),"⌣",""),"⌵",""),"－",""),"-","")," ",""),"　","")="DP"&amp;UPPER($E40&amp;"")))*2+SUMPRODUCT(--(SUBSTITUTE(SUBSTITUTE(SUBSTITUTE(SUBSTITUTE(SUBSTITUTE(SUBSTITUTE(SUBSTITUTE(UPPER($W$3:$Y$20&amp;""),"⌢",""),"⌣",""),"⌵",""),"－",""),"-","")," ",""),"　","")=UPPER($E40&amp;"")&amp;"TP"))*3+SUMPRODUCT(--(SUBSTITUTE(SUBSTITUTE(SUBSTITUTE(SUBSTITUTE(SUBSTITUTE(SUBSTITUTE(SUBSTITUTE(UPPER($W$3:$Y$20&amp;""),"⌢",""),"⌣",""),"⌵",""),"－",""),"-","")," ",""),"　","")="TP"&amp;UPPER($E40&amp;"")))*3+SUMPRODUCT(--(SUBSTITUTE(SUBSTITUTE(SUBSTITUTE(SUBSTITUTE(SUBSTITUTE(SUBSTITUTE(SUBSTITUTE(UPPER($AA$3:$AC$20&amp;""),"⌢",""),"⌣",""),"⌵",""),"－",""),"-","")," ",""),"　","")=UPPER($E40&amp;"")))+SUMPRODUCT(--(SUBSTITUTE(SUBSTITUTE(SUBSTITUTE(SUBSTITUTE(SUBSTITUTE(SUBSTITUTE(SUBSTITUTE(UPPER($AA$3:$AC$20&amp;""),"⌢",""),"⌣",""),"⌵",""),"－",""),"-","")," ",""),"　","")=UPPER($E40&amp;"")&amp;"DP"))*2+SUMPRODUCT(--(SUBSTITUTE(SUBSTITUTE(SUBSTITUTE(SUBSTITUTE(SUBSTITUTE(SUBSTITUTE(SUBSTITUTE(UPPER($AA$3:$AC$20&amp;""),"⌢",""),"⌣",""),"⌵",""),"－",""),"-","")," ",""),"　","")="DP"&amp;UPPER($E40&amp;"")))*2+SUMPRODUCT(--(SUBSTITUTE(SUBSTITUTE(SUBSTITUTE(SUBSTITUTE(SUBSTITUTE(SUBSTITUTE(SUBSTITUTE(UPPER($AA$3:$AC$20&amp;""),"⌢",""),"⌣",""),"⌵",""),"－",""),"-","")," ",""),"　","")=UPPER($E40&amp;"")&amp;"TP"))*3+SUMPRODUCT(--(SUBSTITUTE(SUBSTITUTE(SUBSTITUTE(SUBSTITUTE(SUBSTITUTE(SUBSTITUTE(SUBSTITUTE(UPPER($AA$3:$AC$20&amp;""),"⌢",""),"⌣",""),"⌵",""),"－",""),"-","")," ",""),"　","")="TP"&amp;UPPER($E40&amp;"")))*3+SUMPRODUCT(--(SUBSTITUTE(SUBSTITUTE(SUBSTITUTE(SUBSTITUTE(SUBSTITUTE(SUBSTITUTE(SUBSTITUTE(UPPER($AE$3:$AG$20&amp;""),"⌢",""),"⌣",""),"⌵",""),"－",""),"-","")," ",""),"　","")=UPPER($E40&amp;"")))+SUMPRODUCT(--(SUBSTITUTE(SUBSTITUTE(SUBSTITUTE(SUBSTITUTE(SUBSTITUTE(SUBSTITUTE(SUBSTITUTE(UPPER($AE$3:$AG$20&amp;""),"⌢",""),"⌣",""),"⌵",""),"－",""),"-","")," ",""),"　","")=UPPER($E40&amp;"")&amp;"DP"))*2+SUMPRODUCT(--(SUBSTITUTE(SUBSTITUTE(SUBSTITUTE(SUBSTITUTE(SUBSTITUTE(SUBSTITUTE(SUBSTITUTE(UPPER($AE$3:$AG$20&amp;""),"⌢",""),"⌣",""),"⌵",""),"－",""),"-","")," ",""),"　","")="DP"&amp;UPPER($E40&amp;"")))*2+SUMPRODUCT(--(SUBSTITUTE(SUBSTITUTE(SUBSTITUTE(SUBSTITUTE(SUBSTITUTE(SUBSTITUTE(SUBSTITUTE(UPPER($AE$3:$AG$20&amp;""),"⌢",""),"⌣",""),"⌵",""),"－",""),"-","")," ",""),"　","")=UPPER($E40&amp;"")&amp;"TP"))*3+SUMPRODUCT(--(SUBSTITUTE(SUBSTITUTE(SUBSTITUTE(SUBSTITUTE(SUBSTITUTE(SUBSTITUTE(SUBSTITUTE(UPPER($AE$3:$AG$20&amp;""),"⌢",""),"⌣",""),"⌵",""),"－",""),"-","")," ",""),"　","")="TP"&amp;UPPER($E40&amp;"")))*3)</f>
        <v>0</v>
      </c>
      <c r="B40" s="64"/>
      <c r="C40" s="58"/>
      <c r="D40" s="288"/>
      <c r="E40" s="61"/>
      <c r="F40" s="49"/>
      <c r="G40" s="38"/>
      <c r="H40" s="39"/>
      <c r="I40" s="40"/>
      <c r="J40" s="41"/>
      <c r="K40" s="38"/>
      <c r="L40" s="39"/>
      <c r="M40" s="40"/>
      <c r="N40" s="41"/>
      <c r="O40" s="38"/>
      <c r="P40" s="39"/>
      <c r="Q40" s="40"/>
      <c r="R40" s="41"/>
      <c r="S40" s="38"/>
      <c r="T40" s="39"/>
      <c r="U40" s="40"/>
      <c r="V40" s="41"/>
      <c r="W40" s="38"/>
      <c r="X40" s="39"/>
      <c r="Y40" s="40"/>
      <c r="Z40" s="41"/>
      <c r="AA40" s="38"/>
      <c r="AB40" s="39"/>
      <c r="AC40" s="40"/>
      <c r="AD40" s="41"/>
      <c r="AE40" s="39"/>
      <c r="AF40" s="39"/>
      <c r="AG40" s="40"/>
      <c r="AH40" s="41"/>
      <c r="AI40" s="44">
        <f t="shared" si="16"/>
        <v>0</v>
      </c>
      <c r="AJ40" s="44">
        <f>SUMPRODUCT(--(SUBSTITUTE(SUBSTITUTE(SUBSTITUTE(SUBSTITUTE(SUBSTITUTE(SUBSTITUTE(SUBSTITUTE(UPPER(G40:AG40&amp;""),"⌢",""),"⌣",""),"⌵",""),"－",""),"-","")," ",""),"　","")="R"))+SUMPRODUCT(--(SUBSTITUTE(SUBSTITUTE(SUBSTITUTE(SUBSTITUTE(SUBSTITUTE(SUBSTITUTE(SUBSTITUTE(UPPER(G40:AG40&amp;""),"⌢",""),"⌣",""),"⌵",""),"－",""),"-","")," ",""),"　","")="HR"))*2</f>
        <v>0</v>
      </c>
      <c r="AK40" s="44">
        <f t="shared" si="18"/>
        <v>0</v>
      </c>
      <c r="AL40" s="44">
        <f>$A40</f>
        <v>0</v>
      </c>
      <c r="AM40" s="295"/>
    </row>
    <row r="41" spans="1:46" ht="16.2" customHeight="1" thickBot="1">
      <c r="A41" s="51">
        <f>SUM(A23:A40)</f>
        <v>5</v>
      </c>
      <c r="B41" s="51"/>
      <c r="C41" s="51"/>
      <c r="D41" s="289" t="s">
        <v>12</v>
      </c>
      <c r="E41" s="290"/>
      <c r="F41" s="277"/>
      <c r="G41" s="291">
        <f>SUMPRODUCT(--(SUBSTITUTE(SUBSTITUTE(SUBSTITUTE(SUBSTITUTE(SUBSTITUTE(SUBSTITUTE(SUBSTITUTE(UPPER(G23:I40&amp;""),"⌢",""),"⌣",""),"⌵",""),"－",""),"-","")," ",""),"　","")="R"))+SUMPRODUCT(--(SUBSTITUTE(SUBSTITUTE(SUBSTITUTE(SUBSTITUTE(SUBSTITUTE(SUBSTITUTE(SUBSTITUTE(UPPER(G23:I40&amp;""),"⌢",""),"⌣",""),"⌵",""),"－",""),"-","")," ",""),"　","")="INT"))+SUMPRODUCT(--(SUBSTITUTE(SUBSTITUTE(SUBSTITUTE(SUBSTITUTE(SUBSTITUTE(SUBSTITUTE(SUBSTITUTE(UPPER(G23:I40&amp;""),"⌢",""),"⌣",""),"⌵",""),"－",""),"-","")," ",""),"　","")="OBS"))+SUMPRODUCT(--(SUBSTITUTE(SUBSTITUTE(SUBSTITUTE(SUBSTITUTE(SUBSTITUTE(SUBSTITUTE(SUBSTITUTE(UPPER(G23:I40&amp;""),"⌢",""),"⌣",""),"⌵",""),"－",""),"-","")," ",""),"　","")="HR"))*2</f>
        <v>1</v>
      </c>
      <c r="H41" s="292"/>
      <c r="I41" s="293"/>
      <c r="J41" s="46"/>
      <c r="K41" s="291">
        <f>SUMPRODUCT(--(SUBSTITUTE(SUBSTITUTE(SUBSTITUTE(SUBSTITUTE(SUBSTITUTE(SUBSTITUTE(SUBSTITUTE(UPPER(K23:M40&amp;""),"⌢",""),"⌣",""),"⌵",""),"－",""),"-","")," ",""),"　","")="R"))+SUMPRODUCT(--(SUBSTITUTE(SUBSTITUTE(SUBSTITUTE(SUBSTITUTE(SUBSTITUTE(SUBSTITUTE(SUBSTITUTE(UPPER(K23:M40&amp;""),"⌢",""),"⌣",""),"⌵",""),"－",""),"-","")," ",""),"　","")="INT"))+SUMPRODUCT(--(SUBSTITUTE(SUBSTITUTE(SUBSTITUTE(SUBSTITUTE(SUBSTITUTE(SUBSTITUTE(SUBSTITUTE(UPPER(K23:M40&amp;""),"⌢",""),"⌣",""),"⌵",""),"－",""),"-","")," ",""),"　","")="OBS"))+SUMPRODUCT(--(SUBSTITUTE(SUBSTITUTE(SUBSTITUTE(SUBSTITUTE(SUBSTITUTE(SUBSTITUTE(SUBSTITUTE(UPPER(K23:M40&amp;""),"⌢",""),"⌣",""),"⌵",""),"－",""),"-","")," ",""),"　","")="HR"))*2+G41</f>
        <v>1</v>
      </c>
      <c r="L41" s="292"/>
      <c r="M41" s="293"/>
      <c r="N41" s="46"/>
      <c r="O41" s="291">
        <f>SUMPRODUCT(--(SUBSTITUTE(SUBSTITUTE(SUBSTITUTE(SUBSTITUTE(SUBSTITUTE(SUBSTITUTE(SUBSTITUTE(UPPER(O23:Q40&amp;""),"⌢",""),"⌣",""),"⌵",""),"－",""),"-","")," ",""),"　","")="R"))+SUMPRODUCT(--(SUBSTITUTE(SUBSTITUTE(SUBSTITUTE(SUBSTITUTE(SUBSTITUTE(SUBSTITUTE(SUBSTITUTE(UPPER(O23:Q40&amp;""),"⌢",""),"⌣",""),"⌵",""),"－",""),"-","")," ",""),"　","")="INT"))+SUMPRODUCT(--(SUBSTITUTE(SUBSTITUTE(SUBSTITUTE(SUBSTITUTE(SUBSTITUTE(SUBSTITUTE(SUBSTITUTE(UPPER(O23:Q40&amp;""),"⌢",""),"⌣",""),"⌵",""),"－",""),"-","")," ",""),"　","")="OBS"))+SUMPRODUCT(--(SUBSTITUTE(SUBSTITUTE(SUBSTITUTE(SUBSTITUTE(SUBSTITUTE(SUBSTITUTE(SUBSTITUTE(UPPER(O23:Q40&amp;""),"⌢",""),"⌣",""),"⌵",""),"－",""),"-","")," ",""),"　","")="HR"))*2+K41</f>
        <v>3</v>
      </c>
      <c r="P41" s="292"/>
      <c r="Q41" s="293"/>
      <c r="R41" s="45"/>
      <c r="S41" s="291">
        <f>SUMPRODUCT(--(SUBSTITUTE(SUBSTITUTE(SUBSTITUTE(SUBSTITUTE(SUBSTITUTE(SUBSTITUTE(SUBSTITUTE(UPPER(S23:U40&amp;""),"⌢",""),"⌣",""),"⌵",""),"－",""),"-","")," ",""),"　","")="R"))+SUMPRODUCT(--(SUBSTITUTE(SUBSTITUTE(SUBSTITUTE(SUBSTITUTE(SUBSTITUTE(SUBSTITUTE(SUBSTITUTE(UPPER(S23:U40&amp;""),"⌢",""),"⌣",""),"⌵",""),"－",""),"-","")," ",""),"　","")="INT"))+SUMPRODUCT(--(SUBSTITUTE(SUBSTITUTE(SUBSTITUTE(SUBSTITUTE(SUBSTITUTE(SUBSTITUTE(SUBSTITUTE(UPPER(S23:U40&amp;""),"⌢",""),"⌣",""),"⌵",""),"－",""),"-","")," ",""),"　","")="OBS"))+SUMPRODUCT(--(SUBSTITUTE(SUBSTITUTE(SUBSTITUTE(SUBSTITUTE(SUBSTITUTE(SUBSTITUTE(SUBSTITUTE(UPPER(S23:U40&amp;""),"⌢",""),"⌣",""),"⌵",""),"－",""),"-","")," ",""),"　","")="HR"))*2+O41</f>
        <v>4</v>
      </c>
      <c r="T41" s="292"/>
      <c r="U41" s="293"/>
      <c r="V41" s="46"/>
      <c r="W41" s="291">
        <f>SUMPRODUCT(--(SUBSTITUTE(SUBSTITUTE(SUBSTITUTE(SUBSTITUTE(SUBSTITUTE(SUBSTITUTE(SUBSTITUTE(UPPER(W23:Y40&amp;""),"⌢",""),"⌣",""),"⌵",""),"－",""),"-","")," ",""),"　","")="R"))+SUMPRODUCT(--(SUBSTITUTE(SUBSTITUTE(SUBSTITUTE(SUBSTITUTE(SUBSTITUTE(SUBSTITUTE(SUBSTITUTE(UPPER(W23:Y40&amp;""),"⌢",""),"⌣",""),"⌵",""),"－",""),"-","")," ",""),"　","")="INT"))+SUMPRODUCT(--(SUBSTITUTE(SUBSTITUTE(SUBSTITUTE(SUBSTITUTE(SUBSTITUTE(SUBSTITUTE(SUBSTITUTE(UPPER(W23:Y40&amp;""),"⌢",""),"⌣",""),"⌵",""),"－",""),"-","")," ",""),"　","")="OBS"))+SUMPRODUCT(--(SUBSTITUTE(SUBSTITUTE(SUBSTITUTE(SUBSTITUTE(SUBSTITUTE(SUBSTITUTE(SUBSTITUTE(UPPER(W23:Y40&amp;""),"⌢",""),"⌣",""),"⌵",""),"－",""),"-","")," ",""),"　","")="HR"))*2+S41</f>
        <v>4</v>
      </c>
      <c r="X41" s="292"/>
      <c r="Y41" s="293"/>
      <c r="Z41" s="46"/>
      <c r="AA41" s="291">
        <f>SUMPRODUCT(--(SUBSTITUTE(SUBSTITUTE(SUBSTITUTE(SUBSTITUTE(SUBSTITUTE(SUBSTITUTE(SUBSTITUTE(UPPER(AA23:AC40&amp;""),"⌢",""),"⌣",""),"⌵",""),"－",""),"-","")," ",""),"　","")="R"))+SUMPRODUCT(--(SUBSTITUTE(SUBSTITUTE(SUBSTITUTE(SUBSTITUTE(SUBSTITUTE(SUBSTITUTE(SUBSTITUTE(UPPER(AA23:AC40&amp;""),"⌢",""),"⌣",""),"⌵",""),"－",""),"-","")," ",""),"　","")="INT"))+SUMPRODUCT(--(SUBSTITUTE(SUBSTITUTE(SUBSTITUTE(SUBSTITUTE(SUBSTITUTE(SUBSTITUTE(SUBSTITUTE(UPPER(AA23:AC40&amp;""),"⌢",""),"⌣",""),"⌵",""),"－",""),"-","")," ",""),"　","")="OBS"))+SUMPRODUCT(--(SUBSTITUTE(SUBSTITUTE(SUBSTITUTE(SUBSTITUTE(SUBSTITUTE(SUBSTITUTE(SUBSTITUTE(UPPER(AA23:AC40&amp;""),"⌢",""),"⌣",""),"⌵",""),"－",""),"-","")," ",""),"　","")="HR"))*2+W41</f>
        <v>5</v>
      </c>
      <c r="AB41" s="292"/>
      <c r="AC41" s="293"/>
      <c r="AD41" s="46"/>
      <c r="AE41" s="291">
        <f>SUMPRODUCT(--(SUBSTITUTE(SUBSTITUTE(SUBSTITUTE(SUBSTITUTE(SUBSTITUTE(SUBSTITUTE(SUBSTITUTE(UPPER(AE23:AG40&amp;""),"⌢",""),"⌣",""),"⌵",""),"－",""),"-","")," ",""),"　","")="R"))+SUMPRODUCT(--(SUBSTITUTE(SUBSTITUTE(SUBSTITUTE(SUBSTITUTE(SUBSTITUTE(SUBSTITUTE(SUBSTITUTE(UPPER(AE23:AG40&amp;""),"⌢",""),"⌣",""),"⌵",""),"－",""),"-","")," ",""),"　","")="INT"))+SUMPRODUCT(--(SUBSTITUTE(SUBSTITUTE(SUBSTITUTE(SUBSTITUTE(SUBSTITUTE(SUBSTITUTE(SUBSTITUTE(UPPER(AE23:AG40&amp;""),"⌢",""),"⌣",""),"⌵",""),"－",""),"-","")," ",""),"　","")="OBS"))+SUMPRODUCT(--(SUBSTITUTE(SUBSTITUTE(SUBSTITUTE(SUBSTITUTE(SUBSTITUTE(SUBSTITUTE(SUBSTITUTE(UPPER(AE23:AG40&amp;""),"⌢",""),"⌣",""),"⌵",""),"－",""),"-","")," ",""),"　","")="HR"))*2+AA41</f>
        <v>5</v>
      </c>
      <c r="AF41" s="292"/>
      <c r="AG41" s="293"/>
      <c r="AH41" s="42"/>
      <c r="AI41" s="31">
        <f>SUM(AI23:AI40)</f>
        <v>23</v>
      </c>
      <c r="AJ41" s="32">
        <f>SUM(AJ23:AJ40)</f>
        <v>5</v>
      </c>
      <c r="AK41" s="33">
        <f>SUM(AK23:AK40)</f>
        <v>15</v>
      </c>
      <c r="AL41" s="54">
        <f>SUM(AL23:AL40)</f>
        <v>5</v>
      </c>
      <c r="AM41" s="296"/>
    </row>
    <row r="42" spans="1:46" ht="12" customHeight="1">
      <c r="F42" s="1"/>
      <c r="G42" s="29"/>
      <c r="H42" s="29"/>
      <c r="I42" s="29"/>
      <c r="J42" s="30"/>
      <c r="K42" s="1"/>
      <c r="L42" s="1"/>
      <c r="M42" s="1"/>
      <c r="N42" s="1"/>
      <c r="O42"/>
      <c r="P42"/>
      <c r="Q42"/>
    </row>
    <row r="43" spans="1:46" ht="12" customHeight="1">
      <c r="F43" s="1"/>
      <c r="G43" s="29"/>
      <c r="H43" s="29"/>
      <c r="I43" s="29"/>
      <c r="J43" s="30"/>
      <c r="K43" s="1"/>
      <c r="L43" s="1"/>
      <c r="M43" s="1"/>
      <c r="N43" s="1"/>
      <c r="O43"/>
      <c r="P43"/>
      <c r="Q43"/>
    </row>
    <row r="44" spans="1:46" ht="12" customHeight="1">
      <c r="F44" s="1"/>
      <c r="G44" s="29"/>
      <c r="H44" s="29"/>
      <c r="I44" s="29"/>
      <c r="J44" s="30"/>
      <c r="K44" s="1"/>
      <c r="L44" s="1"/>
      <c r="M44" s="1"/>
      <c r="N44" s="1"/>
      <c r="O44"/>
      <c r="P44"/>
      <c r="Q44"/>
    </row>
    <row r="45" spans="1:46" ht="12" customHeight="1">
      <c r="F45" s="1"/>
      <c r="G45" s="29"/>
      <c r="H45" s="29"/>
      <c r="I45" s="29"/>
      <c r="J45" s="30"/>
      <c r="K45" s="1"/>
      <c r="L45" s="1"/>
      <c r="M45" s="1"/>
      <c r="N45" s="1"/>
      <c r="O45"/>
      <c r="P45"/>
      <c r="Q45"/>
    </row>
    <row r="46" spans="1:46" ht="12" customHeight="1">
      <c r="F46" s="1"/>
      <c r="G46" s="29"/>
      <c r="H46" s="29"/>
      <c r="I46" s="29"/>
      <c r="J46" s="30"/>
      <c r="K46" s="1"/>
      <c r="L46" s="1"/>
      <c r="M46" s="1"/>
      <c r="N46" s="1"/>
      <c r="O46"/>
      <c r="P46"/>
      <c r="Q46"/>
    </row>
    <row r="47" spans="1:46" ht="12" customHeight="1">
      <c r="F47" s="1"/>
      <c r="G47" s="29"/>
      <c r="H47" s="29"/>
      <c r="I47" s="29"/>
      <c r="J47" s="30"/>
      <c r="K47" s="1"/>
      <c r="L47" s="1"/>
      <c r="M47" s="1"/>
      <c r="N47" s="1"/>
      <c r="O47"/>
      <c r="P47"/>
      <c r="Q47"/>
    </row>
    <row r="48" spans="1:46" ht="12" customHeight="1">
      <c r="F48" s="1"/>
      <c r="G48" s="29"/>
      <c r="H48" s="29"/>
      <c r="I48" s="29"/>
      <c r="J48" s="30"/>
      <c r="K48" s="1"/>
      <c r="L48" s="1"/>
      <c r="M48" s="1"/>
      <c r="N48" s="1"/>
      <c r="O48"/>
      <c r="P48"/>
      <c r="Q48"/>
    </row>
    <row r="49" spans="6:17" ht="12" customHeight="1">
      <c r="F49" s="1"/>
      <c r="G49" s="29"/>
      <c r="H49" s="29"/>
      <c r="I49" s="29"/>
      <c r="J49" s="30"/>
      <c r="K49" s="1"/>
      <c r="L49" s="1"/>
      <c r="M49" s="1"/>
      <c r="N49" s="1"/>
      <c r="O49"/>
      <c r="P49"/>
      <c r="Q49"/>
    </row>
    <row r="50" spans="6:17" ht="12" customHeight="1">
      <c r="F50" s="1"/>
      <c r="G50" s="29"/>
      <c r="H50" s="29"/>
      <c r="I50" s="29"/>
      <c r="J50" s="30"/>
      <c r="K50" s="1"/>
      <c r="L50" s="1"/>
      <c r="M50" s="1"/>
      <c r="N50" s="1"/>
      <c r="O50"/>
      <c r="P50"/>
      <c r="Q50"/>
    </row>
    <row r="51" spans="6:17" ht="12" customHeight="1">
      <c r="F51" s="1"/>
      <c r="G51" s="29"/>
      <c r="H51" s="29"/>
      <c r="I51" s="29"/>
      <c r="J51" s="30"/>
      <c r="K51" s="1"/>
      <c r="L51" s="1"/>
      <c r="M51" s="1"/>
      <c r="N51" s="1"/>
      <c r="O51"/>
      <c r="P51"/>
      <c r="Q51"/>
    </row>
    <row r="52" spans="6:17" ht="12" customHeight="1">
      <c r="F52" s="1"/>
      <c r="G52" s="29"/>
      <c r="H52" s="29"/>
      <c r="I52" s="29"/>
      <c r="J52" s="30"/>
      <c r="K52" s="1"/>
      <c r="L52" s="1"/>
      <c r="M52" s="1"/>
      <c r="N52" s="1"/>
      <c r="O52"/>
      <c r="P52"/>
      <c r="Q52"/>
    </row>
    <row r="53" spans="6:17" ht="12" customHeight="1">
      <c r="F53" s="1"/>
      <c r="G53" s="29"/>
      <c r="H53" s="29"/>
      <c r="I53" s="29"/>
      <c r="J53" s="30"/>
      <c r="K53" s="1"/>
      <c r="L53" s="1"/>
      <c r="M53" s="1"/>
      <c r="N53" s="1"/>
      <c r="O53"/>
      <c r="P53"/>
      <c r="Q53"/>
    </row>
    <row r="54" spans="6:17" ht="12" customHeight="1">
      <c r="F54" s="1"/>
      <c r="G54" s="29"/>
      <c r="H54" s="29"/>
      <c r="I54" s="29"/>
      <c r="J54" s="30"/>
      <c r="K54" s="1"/>
      <c r="L54" s="1"/>
      <c r="M54" s="1"/>
      <c r="N54" s="1"/>
      <c r="O54"/>
      <c r="P54"/>
      <c r="Q54"/>
    </row>
    <row r="55" spans="6:17" ht="12" customHeight="1">
      <c r="F55" s="1"/>
      <c r="G55" s="29"/>
      <c r="H55" s="29"/>
      <c r="I55" s="29"/>
      <c r="J55" s="30"/>
      <c r="K55" s="1"/>
      <c r="L55" s="1"/>
      <c r="M55" s="1"/>
      <c r="N55" s="1"/>
      <c r="O55"/>
      <c r="P55"/>
      <c r="Q55"/>
    </row>
    <row r="56" spans="6:17" ht="12" customHeight="1">
      <c r="F56" s="1"/>
      <c r="G56" s="29"/>
      <c r="H56" s="29"/>
      <c r="I56" s="29"/>
      <c r="J56" s="30"/>
      <c r="K56" s="1"/>
      <c r="L56" s="1"/>
      <c r="M56" s="1"/>
      <c r="N56" s="1"/>
      <c r="O56"/>
      <c r="P56"/>
      <c r="Q56"/>
    </row>
    <row r="57" spans="6:17" ht="12" customHeight="1">
      <c r="F57" s="1"/>
      <c r="G57" s="29"/>
      <c r="H57" s="29"/>
      <c r="I57" s="29"/>
      <c r="J57" s="30"/>
      <c r="K57" s="1"/>
      <c r="L57" s="1"/>
      <c r="M57" s="1"/>
      <c r="N57" s="1"/>
      <c r="O57"/>
      <c r="P57"/>
      <c r="Q57"/>
    </row>
    <row r="58" spans="6:17" ht="12" customHeight="1">
      <c r="F58" s="1"/>
      <c r="G58" s="29"/>
      <c r="H58" s="29"/>
      <c r="I58" s="29"/>
      <c r="J58" s="30"/>
      <c r="K58" s="1"/>
      <c r="L58" s="1"/>
      <c r="M58" s="1"/>
      <c r="N58" s="1"/>
      <c r="O58"/>
      <c r="P58"/>
      <c r="Q58"/>
    </row>
    <row r="59" spans="6:17">
      <c r="F59" s="1"/>
      <c r="G59" s="29"/>
      <c r="H59" s="29"/>
      <c r="I59" s="29"/>
      <c r="J59" s="30"/>
      <c r="K59" s="1"/>
      <c r="L59" s="1"/>
      <c r="M59" s="1"/>
      <c r="N59" s="1"/>
      <c r="O59"/>
      <c r="P59"/>
      <c r="Q59"/>
    </row>
    <row r="60" spans="6:17" ht="12" customHeight="1">
      <c r="F60" s="1"/>
      <c r="G60" s="29"/>
      <c r="H60" s="29"/>
      <c r="I60" s="29"/>
      <c r="J60" s="30"/>
      <c r="K60" s="1"/>
      <c r="L60" s="1"/>
      <c r="M60" s="1"/>
      <c r="N60" s="1"/>
      <c r="O60"/>
      <c r="P60"/>
      <c r="Q60"/>
    </row>
    <row r="61" spans="6:17" ht="12" customHeight="1">
      <c r="F61" s="1"/>
      <c r="G61" s="29"/>
      <c r="H61" s="29"/>
      <c r="I61" s="29"/>
      <c r="J61" s="30"/>
      <c r="K61" s="1"/>
      <c r="L61" s="1"/>
      <c r="M61" s="1"/>
      <c r="N61" s="1"/>
      <c r="O61"/>
      <c r="P61"/>
      <c r="Q61"/>
    </row>
    <row r="62" spans="6:17" ht="12" customHeight="1">
      <c r="F62" s="1"/>
      <c r="G62" s="29"/>
      <c r="H62" s="29"/>
      <c r="I62" s="29"/>
      <c r="J62" s="30"/>
      <c r="K62" s="1"/>
      <c r="L62" s="1"/>
      <c r="M62" s="1"/>
      <c r="N62" s="1"/>
      <c r="O62"/>
      <c r="P62"/>
      <c r="Q62"/>
    </row>
    <row r="63" spans="6:17" ht="12" customHeight="1">
      <c r="F63" s="1"/>
      <c r="G63" s="29"/>
      <c r="H63" s="29"/>
      <c r="I63" s="29"/>
      <c r="J63" s="30"/>
      <c r="K63" s="1"/>
      <c r="L63" s="1"/>
      <c r="M63" s="1"/>
      <c r="N63" s="1"/>
      <c r="O63"/>
      <c r="P63"/>
      <c r="Q63"/>
    </row>
    <row r="64" spans="6:17" ht="12" customHeight="1">
      <c r="F64" s="1"/>
      <c r="G64" s="29"/>
      <c r="H64" s="29"/>
      <c r="I64" s="29"/>
      <c r="J64" s="30"/>
      <c r="K64" s="1"/>
      <c r="L64" s="1"/>
      <c r="M64" s="1"/>
      <c r="N64" s="1"/>
      <c r="O64"/>
      <c r="P64"/>
      <c r="Q64"/>
    </row>
    <row r="65" spans="6:17" ht="12" customHeight="1">
      <c r="F65" s="1"/>
      <c r="G65" s="29"/>
      <c r="H65" s="29"/>
      <c r="I65" s="29"/>
      <c r="J65" s="30"/>
      <c r="K65" s="1"/>
      <c r="L65" s="1"/>
      <c r="M65" s="1"/>
      <c r="N65" s="1"/>
      <c r="O65"/>
      <c r="P65"/>
      <c r="Q65"/>
    </row>
    <row r="66" spans="6:17" ht="12" customHeight="1">
      <c r="F66" s="1"/>
      <c r="G66" s="29"/>
      <c r="H66" s="29"/>
      <c r="I66" s="29"/>
      <c r="J66" s="30"/>
      <c r="K66" s="1"/>
      <c r="L66" s="1"/>
      <c r="M66" s="1"/>
      <c r="N66" s="1"/>
      <c r="O66"/>
      <c r="P66"/>
      <c r="Q66"/>
    </row>
    <row r="67" spans="6:17" ht="12" customHeight="1">
      <c r="F67" s="1"/>
      <c r="G67" s="29"/>
      <c r="H67" s="29"/>
      <c r="I67" s="29"/>
      <c r="J67" s="30"/>
      <c r="K67" s="1"/>
      <c r="L67" s="1"/>
      <c r="M67" s="1"/>
      <c r="N67" s="1"/>
      <c r="O67"/>
      <c r="P67"/>
      <c r="Q67"/>
    </row>
    <row r="68" spans="6:17" ht="12" customHeight="1">
      <c r="F68" s="1"/>
      <c r="G68" s="29"/>
      <c r="H68" s="29"/>
      <c r="I68" s="29"/>
      <c r="J68" s="30"/>
      <c r="K68" s="1"/>
      <c r="L68" s="1"/>
      <c r="M68" s="1"/>
      <c r="N68" s="1"/>
      <c r="O68"/>
      <c r="P68"/>
      <c r="Q68"/>
    </row>
    <row r="69" spans="6:17" ht="12" customHeight="1">
      <c r="F69" s="1"/>
      <c r="G69" s="29"/>
      <c r="H69" s="29"/>
      <c r="I69" s="29"/>
      <c r="J69" s="30"/>
      <c r="K69" s="1"/>
      <c r="L69" s="1"/>
      <c r="M69" s="1"/>
      <c r="N69" s="1"/>
      <c r="O69"/>
      <c r="P69"/>
      <c r="Q69"/>
    </row>
    <row r="70" spans="6:17" ht="12" customHeight="1">
      <c r="F70" s="1"/>
      <c r="G70" s="29"/>
      <c r="H70" s="29"/>
      <c r="I70" s="29"/>
      <c r="J70" s="30"/>
      <c r="K70" s="1"/>
      <c r="L70" s="1"/>
      <c r="M70" s="1"/>
      <c r="N70" s="1"/>
      <c r="O70"/>
      <c r="P70"/>
      <c r="Q70"/>
    </row>
    <row r="71" spans="6:17" ht="12" customHeight="1">
      <c r="F71" s="1"/>
      <c r="G71" s="29"/>
      <c r="H71" s="29"/>
      <c r="I71" s="29"/>
      <c r="J71" s="30"/>
      <c r="K71" s="1"/>
      <c r="L71" s="1"/>
      <c r="M71" s="1"/>
      <c r="N71" s="1"/>
      <c r="O71"/>
      <c r="P71"/>
      <c r="Q71"/>
    </row>
    <row r="72" spans="6:17" ht="12" customHeight="1">
      <c r="F72" s="1"/>
      <c r="G72" s="29"/>
      <c r="H72" s="29"/>
      <c r="I72" s="29"/>
      <c r="J72" s="30"/>
      <c r="K72" s="1"/>
      <c r="L72" s="1"/>
      <c r="M72" s="1"/>
      <c r="N72" s="1"/>
      <c r="O72"/>
      <c r="P72"/>
      <c r="Q72"/>
    </row>
    <row r="73" spans="6:17" ht="12" customHeight="1">
      <c r="F73" s="1"/>
      <c r="G73" s="29"/>
      <c r="H73" s="29"/>
      <c r="I73" s="29"/>
      <c r="J73" s="30"/>
      <c r="K73" s="1"/>
      <c r="L73" s="1"/>
      <c r="M73" s="1"/>
      <c r="N73" s="1"/>
      <c r="O73"/>
      <c r="P73"/>
      <c r="Q73"/>
    </row>
    <row r="74" spans="6:17" ht="12" customHeight="1">
      <c r="F74" s="1"/>
      <c r="G74" s="29"/>
      <c r="H74" s="29"/>
      <c r="I74" s="29"/>
      <c r="J74" s="30"/>
      <c r="K74" s="1"/>
      <c r="L74" s="1"/>
      <c r="M74" s="1"/>
      <c r="N74" s="1"/>
      <c r="O74"/>
      <c r="P74"/>
      <c r="Q74"/>
    </row>
    <row r="75" spans="6:17" ht="12" customHeight="1">
      <c r="F75" s="1"/>
      <c r="G75" s="29"/>
      <c r="H75" s="29"/>
      <c r="I75" s="29"/>
      <c r="J75" s="30"/>
      <c r="K75" s="1"/>
      <c r="L75" s="1"/>
      <c r="M75" s="1"/>
      <c r="N75" s="1"/>
      <c r="O75"/>
      <c r="P75"/>
      <c r="Q75"/>
    </row>
    <row r="76" spans="6:17" ht="12" customHeight="1">
      <c r="F76" s="1"/>
      <c r="G76" s="29"/>
      <c r="H76" s="29"/>
      <c r="I76" s="29"/>
      <c r="J76" s="3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41 K41 O41 S41 W41">
    <cfRule type="containsText" dxfId="30" priority="17" operator="containsText" text="K">
      <formula>NOT(ISERROR(SEARCH("K",G41)))</formula>
    </cfRule>
  </conditionalFormatting>
  <conditionalFormatting sqref="G3:Z20 AD3:AH20">
    <cfRule type="expression" dxfId="29" priority="6">
      <formula>SUBSTITUTE(SUBSTITUTE(SUBSTITUTE(SUBSTITUTE(SUBSTITUTE(SUBSTITUTE(SUBSTITUTE(UPPER(G3&amp;""),"⌢",""),"⌣",""),"⌵",""),"－",""),"-","")," ",""),"　","")="O"</formula>
    </cfRule>
  </conditionalFormatting>
  <conditionalFormatting sqref="G23:Z40 AD23:AH40">
    <cfRule type="expression" dxfId="28" priority="2">
      <formula>SUBSTITUTE(SUBSTITUTE(SUBSTITUTE(SUBSTITUTE(SUBSTITUTE(SUBSTITUTE(SUBSTITUTE(UPPER(G23&amp;""),"⌢",""),"⌣",""),"⌵",""),"－",""),"-","")," ",""),"　","")="O"</formula>
    </cfRule>
  </conditionalFormatting>
  <conditionalFormatting sqref="G21:AG21">
    <cfRule type="containsText" dxfId="27" priority="18" operator="containsText" text="K">
      <formula>NOT(ISERROR(SEARCH("K",G21)))</formula>
    </cfRule>
  </conditionalFormatting>
  <conditionalFormatting sqref="G3:AH20">
    <cfRule type="expression" dxfId="26" priority="5">
      <formula>AND(LEN(G3)&gt;0,ISNUMBER(--SUBSTITUTE(SUBSTITUTE(SUBSTITUTE(SUBSTITUTE(SUBSTITUTE(SUBSTITUTE(SUBSTITUTE(SUBSTITUTE(SUBSTITUTE(UPPER(G3&amp;""),"⌢",""),"⌣",""),"⌵",""),"－",""),"-","")," ",""),"　",""),"DP",""),"TP","")))</formula>
    </cfRule>
  </conditionalFormatting>
  <conditionalFormatting sqref="G23:AH40">
    <cfRule type="expression" dxfId="25" priority="1">
      <formula>AND(LEN(G23)&gt;0,ISNUMBER(--SUBSTITUTE(SUBSTITUTE(SUBSTITUTE(SUBSTITUTE(SUBSTITUTE(SUBSTITUTE(SUBSTITUTE(SUBSTITUTE(SUBSTITUTE(UPPER(G23&amp;""),"⌢",""),"⌣",""),"⌵",""),"－",""),"-","")," ",""),"　",""),"DP",""),"TP","")))</formula>
    </cfRule>
  </conditionalFormatting>
  <conditionalFormatting sqref="J3:J20 N3:N20 R3:R20 V3:V20 Z3:Z20 AD3:AD20 AH3:AH20 J23:J40">
    <cfRule type="containsText" dxfId="24" priority="8" operator="containsText" text="BIN">
      <formula>NOT(ISERROR(SEARCH("BIN",J3)))</formula>
    </cfRule>
  </conditionalFormatting>
  <conditionalFormatting sqref="J3:J20 N3:N20 R3:R20 V3:V20 Z3:AD20 AH3:AH20 J23:J40">
    <cfRule type="containsText" dxfId="23" priority="7" operator="containsText" text="K">
      <formula>NOT(ISERROR(SEARCH("K",J3)))</formula>
    </cfRule>
  </conditionalFormatting>
  <conditionalFormatting sqref="K3">
    <cfRule type="cellIs" dxfId="22" priority="59" operator="equal">
      <formula>"K"</formula>
    </cfRule>
  </conditionalFormatting>
  <conditionalFormatting sqref="K23">
    <cfRule type="cellIs" dxfId="21" priority="49" operator="equal">
      <formula>"K"</formula>
    </cfRule>
  </conditionalFormatting>
  <conditionalFormatting sqref="N23:N40 R23:R40 V23:V40 Z23:Z40 AD23:AD40 AH23:AH40">
    <cfRule type="containsText" dxfId="20" priority="4" operator="containsText" text="BIN">
      <formula>NOT(ISERROR(SEARCH("BIN",N23)))</formula>
    </cfRule>
  </conditionalFormatting>
  <conditionalFormatting sqref="N23:N40 R23:R40 V23:V40 Z23:AD40 AH23:AH40">
    <cfRule type="containsText" dxfId="19" priority="3" operator="containsText" text="K">
      <formula>NOT(ISERROR(SEARCH("K",N23)))</formula>
    </cfRule>
  </conditionalFormatting>
  <conditionalFormatting sqref="O3">
    <cfRule type="cellIs" dxfId="18" priority="57" operator="equal">
      <formula>"K"</formula>
    </cfRule>
  </conditionalFormatting>
  <conditionalFormatting sqref="O23">
    <cfRule type="cellIs" dxfId="17" priority="47" operator="equal">
      <formula>"K"</formula>
    </cfRule>
  </conditionalFormatting>
  <conditionalFormatting sqref="S23">
    <cfRule type="cellIs" dxfId="16" priority="45" operator="equal">
      <formula>"K"</formula>
    </cfRule>
  </conditionalFormatting>
  <conditionalFormatting sqref="W3">
    <cfRule type="cellIs" dxfId="15" priority="55" operator="equal">
      <formula>"K"</formula>
    </cfRule>
  </conditionalFormatting>
  <conditionalFormatting sqref="W23">
    <cfRule type="cellIs" dxfId="14" priority="43" operator="equal">
      <formula>"K"</formula>
    </cfRule>
  </conditionalFormatting>
  <conditionalFormatting sqref="AA2">
    <cfRule type="containsText" dxfId="13" priority="13" operator="containsText" text="K">
      <formula>NOT(ISERROR(SEARCH("K",AA2)))</formula>
    </cfRule>
  </conditionalFormatting>
  <conditionalFormatting sqref="AA3">
    <cfRule type="cellIs" dxfId="12" priority="35" operator="equal">
      <formula>"K"</formula>
    </cfRule>
  </conditionalFormatting>
  <conditionalFormatting sqref="AA21:AA22">
    <cfRule type="containsText" dxfId="11" priority="14" operator="containsText" text="K">
      <formula>NOT(ISERROR(SEARCH("K",AA21)))</formula>
    </cfRule>
  </conditionalFormatting>
  <conditionalFormatting sqref="AA23">
    <cfRule type="cellIs" dxfId="10" priority="31" operator="equal">
      <formula>"K"</formula>
    </cfRule>
  </conditionalFormatting>
  <conditionalFormatting sqref="AA41">
    <cfRule type="containsText" dxfId="9" priority="16" operator="containsText" text="K">
      <formula>NOT(ISERROR(SEARCH("K",AA41)))</formula>
    </cfRule>
  </conditionalFormatting>
  <conditionalFormatting sqref="AA3:AC20 AA23:AC40 G3:I20 K3:M20 O3:Q20 S3:U20 W3:Y20 AE3:AG20 G23:I40 K23:M40 O23:Q40 S23:U40 W23:Y40 AE23:AG40">
    <cfRule type="containsText" dxfId="7" priority="62" operator="containsText" text="K">
      <formula>NOT(ISERROR(SEARCH("K",G3)))</formula>
    </cfRule>
  </conditionalFormatting>
  <conditionalFormatting sqref="AA3:AC20 AA23:AC40">
    <cfRule type="expression" dxfId="6" priority="37">
      <formula>AND(LEN(AA3)&gt;0,ISNUMBER(--SUBSTITUTE(SUBSTITUTE(SUBSTITUTE(SUBSTITUTE(SUBSTITUTE(SUBSTITUTE(SUBSTITUTE(SUBSTITUTE(SUBSTITUTE(UPPER(AA3&amp;""),"⌢",""),"⌣",""),"⌵",""),"－",""),"-","")," ",""),"　",""),"DP",""),"TP","")))</formula>
    </cfRule>
    <cfRule type="expression" dxfId="5" priority="39">
      <formula>SUBSTITUTE(SUBSTITUTE(SUBSTITUTE(SUBSTITUTE(SUBSTITUTE(SUBSTITUTE(SUBSTITUTE(UPPER(AA3&amp;""),"⌢",""),"⌣",""),"⌵",""),"－",""),"-","")," ",""),"　","")="O"</formula>
    </cfRule>
  </conditionalFormatting>
  <conditionalFormatting sqref="AE3">
    <cfRule type="cellIs" dxfId="4" priority="53" operator="equal">
      <formula>"K"</formula>
    </cfRule>
  </conditionalFormatting>
  <conditionalFormatting sqref="AE23">
    <cfRule type="cellIs" dxfId="3" priority="41" operator="equal">
      <formula>"K"</formula>
    </cfRule>
  </conditionalFormatting>
  <conditionalFormatting sqref="AE41">
    <cfRule type="containsText" dxfId="2" priority="15" operator="containsText" text="K">
      <formula>NOT(ISERROR(SEARCH("K",AE41)))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8" operator="containsText" id="{8A1BEB98-BCF1-4A5B-8FBA-DD78D705EC54}">
            <xm:f>NOT(ISERROR(SEARCH("BIN",G3)))</xm:f>
            <xm:f>"BIN"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AA3:AC20 AA23:AC40 G3:I20 K3:M20 O3:Q20 S3:U20 W3:Y20 AE3:AG20 G23:I40 K23:M40 O23:Q40 S23:U40 W23:Y40 AE23:AG40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D6BE160-2789-4D5D-8BB1-92161AA556F8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A090F5CF-9B70-4842-8871-22B382684C31}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 xr:uid="{B3007374-01E8-49CB-9427-6EF00A322A16}">
          <x14:formula1>
            <xm:f>分組球員名單!$D$3:$D$19</xm:f>
          </x14:formula1>
          <xm:sqref>AM4 AM31:AM32 AM27:AM28 AM24:AM25 AM11:AM12 AM7:AM8</xm:sqref>
        </x14:dataValidation>
        <x14:dataValidation errorStyle="warning" type="list" allowBlank="1" showInputMessage="1" showErrorMessage="1" xr:uid="{4F47C347-DE2D-40B3-8C7F-C2DFFC706CF4}">
          <x14:formula1>
            <xm:f>分組球員名單!$A$2:$A$53</xm:f>
          </x14:formula1>
          <xm:sqref>F23:F40 F3:F20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5E038-3D00-42F9-80FA-810853074554}">
  <dimension ref="A2:AH83"/>
  <sheetViews>
    <sheetView topLeftCell="B12" workbookViewId="0">
      <selection activeCell="J43" sqref="J43"/>
    </sheetView>
  </sheetViews>
  <sheetFormatPr defaultRowHeight="16.2"/>
  <cols>
    <col min="1" max="1" width="4.69921875" customWidth="1"/>
    <col min="2" max="2" width="13.3984375" customWidth="1"/>
    <col min="3" max="30" width="4.69921875" customWidth="1"/>
  </cols>
  <sheetData>
    <row r="2" spans="1:33" ht="16.8" thickBot="1"/>
    <row r="3" spans="1:33" ht="16.8" thickBot="1">
      <c r="A3" s="114" t="s">
        <v>38</v>
      </c>
      <c r="B3" s="161" t="s">
        <v>65</v>
      </c>
      <c r="C3" s="297" t="s">
        <v>19</v>
      </c>
      <c r="D3" s="298"/>
      <c r="E3" s="298"/>
      <c r="F3" s="299"/>
      <c r="G3" s="297" t="s">
        <v>28</v>
      </c>
      <c r="H3" s="298"/>
      <c r="I3" s="298"/>
      <c r="J3" s="299"/>
      <c r="K3" s="297" t="s">
        <v>43</v>
      </c>
      <c r="L3" s="298"/>
      <c r="M3" s="298"/>
      <c r="N3" s="299"/>
      <c r="O3" s="297" t="s">
        <v>44</v>
      </c>
      <c r="P3" s="298"/>
      <c r="Q3" s="298"/>
      <c r="R3" s="299"/>
      <c r="S3" s="297" t="s">
        <v>45</v>
      </c>
      <c r="T3" s="298"/>
      <c r="U3" s="298"/>
      <c r="V3" s="299"/>
      <c r="W3" s="297" t="s">
        <v>46</v>
      </c>
      <c r="X3" s="298"/>
      <c r="Y3" s="298"/>
      <c r="Z3" s="299"/>
      <c r="AA3" s="297" t="s">
        <v>7</v>
      </c>
      <c r="AB3" s="298"/>
      <c r="AC3" s="298"/>
      <c r="AD3" s="298"/>
      <c r="AE3" s="299"/>
      <c r="AG3" s="52" t="s">
        <v>105</v>
      </c>
    </row>
    <row r="4" spans="1:33" ht="16.8" thickBot="1">
      <c r="A4" s="115" t="s">
        <v>30</v>
      </c>
      <c r="B4" s="116" t="s">
        <v>31</v>
      </c>
      <c r="C4" s="117" t="s">
        <v>24</v>
      </c>
      <c r="D4" s="117" t="s">
        <v>10</v>
      </c>
      <c r="E4" s="117" t="s">
        <v>6</v>
      </c>
      <c r="F4" s="117" t="s">
        <v>68</v>
      </c>
      <c r="G4" s="117" t="s">
        <v>24</v>
      </c>
      <c r="H4" s="117" t="s">
        <v>10</v>
      </c>
      <c r="I4" s="117" t="s">
        <v>6</v>
      </c>
      <c r="J4" s="117" t="s">
        <v>68</v>
      </c>
      <c r="K4" s="117" t="s">
        <v>24</v>
      </c>
      <c r="L4" s="117" t="s">
        <v>10</v>
      </c>
      <c r="M4" s="117" t="s">
        <v>6</v>
      </c>
      <c r="N4" s="117" t="s">
        <v>68</v>
      </c>
      <c r="O4" s="117" t="s">
        <v>24</v>
      </c>
      <c r="P4" s="117" t="s">
        <v>10</v>
      </c>
      <c r="Q4" s="117" t="s">
        <v>6</v>
      </c>
      <c r="R4" s="117" t="s">
        <v>68</v>
      </c>
      <c r="S4" s="117" t="s">
        <v>24</v>
      </c>
      <c r="T4" s="117" t="s">
        <v>10</v>
      </c>
      <c r="U4" s="117" t="s">
        <v>6</v>
      </c>
      <c r="V4" s="117" t="s">
        <v>68</v>
      </c>
      <c r="W4" s="117" t="s">
        <v>24</v>
      </c>
      <c r="X4" s="117" t="s">
        <v>10</v>
      </c>
      <c r="Y4" s="117" t="s">
        <v>6</v>
      </c>
      <c r="Z4" s="117" t="s">
        <v>68</v>
      </c>
      <c r="AA4" s="121" t="s">
        <v>24</v>
      </c>
      <c r="AB4" s="118" t="s">
        <v>10</v>
      </c>
      <c r="AC4" s="119" t="s">
        <v>6</v>
      </c>
      <c r="AD4" s="120" t="s">
        <v>68</v>
      </c>
      <c r="AE4" s="122" t="s">
        <v>32</v>
      </c>
      <c r="AG4" s="1" t="s">
        <v>106</v>
      </c>
    </row>
    <row r="5" spans="1:33">
      <c r="A5" s="123">
        <f>IFERROR(INDEX(分組球員名單!$B$2:$B$53,MATCH(B5,分組球員名單!$A$2:$A$53,0)),"")</f>
        <v>8</v>
      </c>
      <c r="B5" s="124" t="s">
        <v>72</v>
      </c>
      <c r="C5" s="125" cm="1">
        <f t="array" ref="C5:F5">IFERROR(_xlfn.XLOOKUP(B5,'G1'!$AP$4:$AP$34,'G1'!$AQ$4:$AT$34),0)</f>
        <v>4</v>
      </c>
      <c r="D5" s="125">
        <v>3</v>
      </c>
      <c r="E5" s="125">
        <v>1</v>
      </c>
      <c r="F5" s="125">
        <v>1</v>
      </c>
      <c r="G5" s="125" cm="1">
        <f t="array" ref="G5">IFERROR(_xlfn.XLOOKUP(B5,'G2'!$AP$4:$AP$34,'G2'!$AQ$4:$AT$34),0)</f>
        <v>0</v>
      </c>
      <c r="H5" s="125"/>
      <c r="I5" s="125"/>
      <c r="J5" s="125"/>
      <c r="K5" s="125" cm="1">
        <f t="array" ref="K5:N5">IFERROR(_xlfn.XLOOKUP(B5,'G3'!$AP$4:$AP$34,'G3'!$AQ$4:$AT$34),0)</f>
        <v>4</v>
      </c>
      <c r="L5" s="125">
        <v>1</v>
      </c>
      <c r="M5" s="125">
        <v>3</v>
      </c>
      <c r="N5" s="125">
        <v>1</v>
      </c>
      <c r="O5" s="125" cm="1">
        <f t="array" ref="O5">IFERROR(_xlfn.XLOOKUP(B5,'G4'!$AP$4:$AP$34,'G4'!$AQ$4:$AT$34),0)</f>
        <v>0</v>
      </c>
      <c r="P5" s="125"/>
      <c r="Q5" s="125"/>
      <c r="R5" s="125"/>
      <c r="S5" s="125" cm="1">
        <f t="array" ref="S5:V5">IFERROR(_xlfn.XLOOKUP(B5,'G5'!$AP$4:$AP$34,'G5'!$AQ$4:$AT$34),0)</f>
        <v>5</v>
      </c>
      <c r="T5" s="125">
        <v>2</v>
      </c>
      <c r="U5" s="125">
        <v>2</v>
      </c>
      <c r="V5" s="125">
        <v>3</v>
      </c>
      <c r="W5" s="125" cm="1">
        <f t="array" ref="W5">IFERROR(_xlfn.XLOOKUP(B5,'G6'!$AP$4:$AP$34,'G6'!$AQ$4:$AT$34),0)</f>
        <v>0</v>
      </c>
      <c r="X5" s="125"/>
      <c r="Y5" s="125"/>
      <c r="Z5" s="125"/>
      <c r="AA5" s="126">
        <f>+C5+G5+K5+O5+S5+W5</f>
        <v>13</v>
      </c>
      <c r="AB5" s="127">
        <f t="shared" ref="AB5:AD5" si="0">+D5+H5+L5+P5+T5+X5</f>
        <v>6</v>
      </c>
      <c r="AC5" s="127">
        <f t="shared" si="0"/>
        <v>6</v>
      </c>
      <c r="AD5" s="127">
        <f t="shared" si="0"/>
        <v>5</v>
      </c>
      <c r="AE5" s="128">
        <f>IF(AA5=0,"",AB5/AA5)</f>
        <v>0.46153846153846156</v>
      </c>
      <c r="AG5">
        <f>(C5&gt;0)+(G5&gt;0)+(K5&gt;0)+(O5&gt;0)+(S5&gt;0)+(W5&gt;0)+COUNTIF('G1'!$F$3:$F$40,$B5&amp;"*DF")+COUNTIF('G2'!$F$3:$F$40,$B5&amp;"*DF")+COUNTIF('G3'!$F$3:$F$40,$B5&amp;"*DF")+COUNTIF('G4'!$F$3:$F$40,$B5&amp;"*DF")+COUNTIF('G5'!$F$3:$F$40,$B5&amp;"*DF")+COUNTIF('G6'!$F$3:$F$40,$B5&amp;"*DF")-SUMPRODUCT(('G1'!$F$3:$F$39=$B5)*(RIGHT('G1'!$F$4:$F$40,2)="DF"))-SUMPRODUCT(('G2'!$F$3:$F$39=$B5)*(RIGHT('G2'!$F$4:$F$40,2)="DF"))-SUMPRODUCT(('G3'!$F$3:$F$39=$B5)*(RIGHT('G3'!$F$4:$F$40,2)="DF"))-SUMPRODUCT(('G4'!$F$3:$F$39=$B5)*(RIGHT('G4'!$F$4:$F$40,2)="DF"))-SUMPRODUCT(('G5'!$F$3:$F$39=$B5)*(RIGHT('G5'!$F$4:$F$40,2)="DF"))-SUMPRODUCT(('G6'!$F$3:$F$39=$B5)*(RIGHT('G6'!$F$4:$F$40,2)="DF"))</f>
        <v>3</v>
      </c>
    </row>
    <row r="6" spans="1:33">
      <c r="A6" s="123">
        <f>IFERROR(INDEX(分組球員名單!$B$2:$B$53,MATCH(B6,分組球員名單!$A$2:$A$53,0)),"")</f>
        <v>23</v>
      </c>
      <c r="B6" s="130" t="s">
        <v>73</v>
      </c>
      <c r="C6" s="125" cm="1">
        <f t="array" ref="C6">IFERROR(_xlfn.XLOOKUP(B6,'G1'!$AP$4:$AP$34,'G1'!$AQ$4:$AT$34),0)</f>
        <v>0</v>
      </c>
      <c r="D6" s="125"/>
      <c r="E6" s="125"/>
      <c r="F6" s="125"/>
      <c r="G6" s="125" cm="1">
        <f t="array" ref="G6">IFERROR(_xlfn.XLOOKUP(B6,'G2'!$AP$4:$AP$34,'G2'!$AQ$4:$AT$34),0)</f>
        <v>0</v>
      </c>
      <c r="H6" s="125"/>
      <c r="I6" s="125"/>
      <c r="J6" s="125"/>
      <c r="K6" s="125" cm="1">
        <f t="array" ref="K6">IFERROR(_xlfn.XLOOKUP(B6,'G3'!$AP$4:$AP$34,'G3'!$AQ$4:$AT$34),0)</f>
        <v>0</v>
      </c>
      <c r="L6" s="125"/>
      <c r="M6" s="125"/>
      <c r="N6" s="125"/>
      <c r="O6" s="125" cm="1">
        <f t="array" ref="O6">IFERROR(_xlfn.XLOOKUP(B6,'G4'!$AP$4:$AP$34,'G4'!$AQ$4:$AT$34),0)</f>
        <v>0</v>
      </c>
      <c r="P6" s="125"/>
      <c r="Q6" s="125"/>
      <c r="R6" s="125"/>
      <c r="S6" s="125" cm="1">
        <f t="array" ref="S6">IFERROR(_xlfn.XLOOKUP(B6,'G5'!$AP$4:$AP$34,'G5'!$AQ$4:$AT$34),0)</f>
        <v>0</v>
      </c>
      <c r="T6" s="125"/>
      <c r="U6" s="125"/>
      <c r="V6" s="125"/>
      <c r="W6" s="125" cm="1">
        <f t="array" ref="W6">IFERROR(_xlfn.XLOOKUP(B6,'G6'!$AP$4:$AP$34,'G6'!$AQ$4:$AT$34),0)</f>
        <v>0</v>
      </c>
      <c r="X6" s="125"/>
      <c r="Y6" s="125"/>
      <c r="Z6" s="125"/>
      <c r="AA6" s="131">
        <f t="shared" ref="AA6:AA14" si="1">+C6+G6+K6+O6+S6+W6</f>
        <v>0</v>
      </c>
      <c r="AB6" s="132">
        <f t="shared" ref="AB6:AB14" si="2">+D6+H6+L6+P6+T6+X6</f>
        <v>0</v>
      </c>
      <c r="AC6" s="132">
        <f t="shared" ref="AC6:AC14" si="3">+E6+I6+M6+Q6+U6+Y6</f>
        <v>0</v>
      </c>
      <c r="AD6" s="132">
        <f t="shared" ref="AD6:AD14" si="4">+F6+J6+N6+R6+V6+Z6</f>
        <v>0</v>
      </c>
      <c r="AE6" s="128" t="str">
        <f>IF(AA6=0,"",AB6/AA6)</f>
        <v/>
      </c>
      <c r="AG6">
        <f>(C6&gt;0)+(G6&gt;0)+(K6&gt;0)+(O6&gt;0)+(S6&gt;0)+(W6&gt;0)+COUNTIF('G1'!$F$3:$F$40,$B6&amp;"*DF")+COUNTIF('G2'!$F$3:$F$40,$B6&amp;"*DF")+COUNTIF('G3'!$F$3:$F$40,$B6&amp;"*DF")+COUNTIF('G4'!$F$3:$F$40,$B6&amp;"*DF")+COUNTIF('G5'!$F$3:$F$40,$B6&amp;"*DF")+COUNTIF('G6'!$F$3:$F$40,$B6&amp;"*DF")-SUMPRODUCT(('G1'!$F$3:$F$39=$B6)*(RIGHT('G1'!$F$4:$F$40,2)="DF"))-SUMPRODUCT(('G2'!$F$3:$F$39=$B6)*(RIGHT('G2'!$F$4:$F$40,2)="DF"))-SUMPRODUCT(('G3'!$F$3:$F$39=$B6)*(RIGHT('G3'!$F$4:$F$40,2)="DF"))-SUMPRODUCT(('G4'!$F$3:$F$39=$B6)*(RIGHT('G4'!$F$4:$F$40,2)="DF"))-SUMPRODUCT(('G5'!$F$3:$F$39=$B6)*(RIGHT('G5'!$F$4:$F$40,2)="DF"))-SUMPRODUCT(('G6'!$F$3:$F$39=$B6)*(RIGHT('G6'!$F$4:$F$40,2)="DF"))</f>
        <v>0</v>
      </c>
    </row>
    <row r="7" spans="1:33">
      <c r="A7" s="123">
        <f>IFERROR(INDEX(分組球員名單!$B$2:$B$53,MATCH(B7,分組球員名單!$A$2:$A$53,0)),"")</f>
        <v>131</v>
      </c>
      <c r="B7" s="133" t="s">
        <v>115</v>
      </c>
      <c r="C7" s="125" cm="1">
        <f t="array" ref="C7:F7">IFERROR(_xlfn.XLOOKUP(B7,'G1'!$AP$4:$AP$34,'G1'!$AQ$4:$AT$34),0)</f>
        <v>3</v>
      </c>
      <c r="D7" s="125">
        <v>0</v>
      </c>
      <c r="E7" s="125">
        <v>2</v>
      </c>
      <c r="F7" s="125">
        <v>1</v>
      </c>
      <c r="G7" s="125" cm="1">
        <f t="array" ref="G7">IFERROR(_xlfn.XLOOKUP(B7,'G2'!$AP$4:$AP$34,'G2'!$AQ$4:$AT$34),0)</f>
        <v>0</v>
      </c>
      <c r="H7" s="125"/>
      <c r="I7" s="125"/>
      <c r="J7" s="125"/>
      <c r="K7" s="125" cm="1">
        <f t="array" ref="K7:N7">IFERROR(_xlfn.XLOOKUP(B7,'G3'!$AP$4:$AP$34,'G3'!$AQ$4:$AT$34),0)</f>
        <v>4</v>
      </c>
      <c r="L7" s="125">
        <v>1</v>
      </c>
      <c r="M7" s="125">
        <v>1</v>
      </c>
      <c r="N7" s="125">
        <v>1</v>
      </c>
      <c r="O7" s="125" cm="1">
        <f t="array" ref="O7">IFERROR(_xlfn.XLOOKUP(B7,'G4'!$AP$4:$AP$34,'G4'!$AQ$4:$AT$34),0)</f>
        <v>0</v>
      </c>
      <c r="P7" s="125"/>
      <c r="Q7" s="125"/>
      <c r="R7" s="125"/>
      <c r="S7" s="125" cm="1">
        <f t="array" ref="S7">IFERROR(_xlfn.XLOOKUP(B7,'G5'!$AP$4:$AP$34,'G5'!$AQ$4:$AT$34),0)</f>
        <v>0</v>
      </c>
      <c r="T7" s="125"/>
      <c r="U7" s="125"/>
      <c r="V7" s="125"/>
      <c r="W7" s="125" cm="1">
        <f t="array" ref="W7">IFERROR(_xlfn.XLOOKUP(B7,'G6'!$AP$4:$AP$34,'G6'!$AQ$4:$AT$34),0)</f>
        <v>0</v>
      </c>
      <c r="X7" s="125"/>
      <c r="Y7" s="125"/>
      <c r="Z7" s="125"/>
      <c r="AA7" s="131">
        <f t="shared" si="1"/>
        <v>7</v>
      </c>
      <c r="AB7" s="132">
        <f t="shared" si="2"/>
        <v>1</v>
      </c>
      <c r="AC7" s="132">
        <f t="shared" si="3"/>
        <v>3</v>
      </c>
      <c r="AD7" s="132">
        <f t="shared" si="4"/>
        <v>2</v>
      </c>
      <c r="AE7" s="128">
        <f>IF(AA7=0,"",AB7/AA7)</f>
        <v>0.14285714285714285</v>
      </c>
      <c r="AG7">
        <f>(C7&gt;0)+(G7&gt;0)+(K7&gt;0)+(O7&gt;0)+(S7&gt;0)+(W7&gt;0)+COUNTIF('G1'!$F$3:$F$40,$B7&amp;"*DF")+COUNTIF('G2'!$F$3:$F$40,$B7&amp;"*DF")+COUNTIF('G3'!$F$3:$F$40,$B7&amp;"*DF")+COUNTIF('G4'!$F$3:$F$40,$B7&amp;"*DF")+COUNTIF('G5'!$F$3:$F$40,$B7&amp;"*DF")+COUNTIF('G6'!$F$3:$F$40,$B7&amp;"*DF")-SUMPRODUCT(('G1'!$F$3:$F$39=$B7)*(RIGHT('G1'!$F$4:$F$40,2)="DF"))-SUMPRODUCT(('G2'!$F$3:$F$39=$B7)*(RIGHT('G2'!$F$4:$F$40,2)="DF"))-SUMPRODUCT(('G3'!$F$3:$F$39=$B7)*(RIGHT('G3'!$F$4:$F$40,2)="DF"))-SUMPRODUCT(('G4'!$F$3:$F$39=$B7)*(RIGHT('G4'!$F$4:$F$40,2)="DF"))-SUMPRODUCT(('G5'!$F$3:$F$39=$B7)*(RIGHT('G5'!$F$4:$F$40,2)="DF"))-SUMPRODUCT(('G6'!$F$3:$F$39=$B7)*(RIGHT('G6'!$F$4:$F$40,2)="DF"))</f>
        <v>2</v>
      </c>
    </row>
    <row r="8" spans="1:33">
      <c r="A8" s="123">
        <f>IFERROR(INDEX(分組球員名單!$B$2:$B$53,MATCH(B8,分組球員名單!$A$2:$A$53,0)),"")</f>
        <v>32</v>
      </c>
      <c r="B8" s="134" t="s">
        <v>74</v>
      </c>
      <c r="C8" s="125" cm="1">
        <f t="array" ref="C8">IFERROR(_xlfn.XLOOKUP(B8,'G1'!$AP$4:$AP$34,'G1'!$AQ$4:$AT$34),0)</f>
        <v>0</v>
      </c>
      <c r="D8" s="125"/>
      <c r="E8" s="125"/>
      <c r="F8" s="125"/>
      <c r="G8" s="125" cm="1">
        <f t="array" ref="G8">IFERROR(_xlfn.XLOOKUP(B8,'G2'!$AP$4:$AP$34,'G2'!$AQ$4:$AT$34),0)</f>
        <v>0</v>
      </c>
      <c r="H8" s="125"/>
      <c r="I8" s="125"/>
      <c r="J8" s="125"/>
      <c r="K8" s="125" cm="1">
        <f t="array" ref="K8">IFERROR(_xlfn.XLOOKUP(B8,'G3'!$AP$4:$AP$34,'G3'!$AQ$4:$AT$34),0)</f>
        <v>0</v>
      </c>
      <c r="L8" s="125"/>
      <c r="M8" s="125"/>
      <c r="N8" s="125"/>
      <c r="O8" s="125" cm="1">
        <f t="array" ref="O8">IFERROR(_xlfn.XLOOKUP(B8,'G4'!$AP$4:$AP$34,'G4'!$AQ$4:$AT$34),0)</f>
        <v>0</v>
      </c>
      <c r="P8" s="125"/>
      <c r="Q8" s="125"/>
      <c r="R8" s="125"/>
      <c r="S8" s="125" cm="1">
        <f t="array" ref="S8">IFERROR(_xlfn.XLOOKUP(B8,'G5'!$AP$4:$AP$34,'G5'!$AQ$4:$AT$34),0)</f>
        <v>0</v>
      </c>
      <c r="T8" s="125"/>
      <c r="U8" s="125"/>
      <c r="V8" s="125"/>
      <c r="W8" s="125" cm="1">
        <f t="array" ref="W8">IFERROR(_xlfn.XLOOKUP(B8,'G6'!$AP$4:$AP$34,'G6'!$AQ$4:$AT$34),0)</f>
        <v>0</v>
      </c>
      <c r="X8" s="125"/>
      <c r="Y8" s="125"/>
      <c r="Z8" s="125"/>
      <c r="AA8" s="131">
        <f t="shared" si="1"/>
        <v>0</v>
      </c>
      <c r="AB8" s="132">
        <f t="shared" si="2"/>
        <v>0</v>
      </c>
      <c r="AC8" s="132">
        <f t="shared" si="3"/>
        <v>0</v>
      </c>
      <c r="AD8" s="132">
        <f t="shared" si="4"/>
        <v>0</v>
      </c>
      <c r="AE8" s="128" t="str">
        <f>IF(AA8=0,"",AB8/AA8)</f>
        <v/>
      </c>
      <c r="AG8">
        <f>(C8&gt;0)+(G8&gt;0)+(K8&gt;0)+(O8&gt;0)+(S8&gt;0)+(W8&gt;0)+COUNTIF('G1'!$F$3:$F$40,$B8&amp;"*DF")+COUNTIF('G2'!$F$3:$F$40,$B8&amp;"*DF")+COUNTIF('G3'!$F$3:$F$40,$B8&amp;"*DF")+COUNTIF('G4'!$F$3:$F$40,$B8&amp;"*DF")+COUNTIF('G5'!$F$3:$F$40,$B8&amp;"*DF")+COUNTIF('G6'!$F$3:$F$40,$B8&amp;"*DF")-SUMPRODUCT(('G1'!$F$3:$F$39=$B8)*(RIGHT('G1'!$F$4:$F$40,2)="DF"))-SUMPRODUCT(('G2'!$F$3:$F$39=$B8)*(RIGHT('G2'!$F$4:$F$40,2)="DF"))-SUMPRODUCT(('G3'!$F$3:$F$39=$B8)*(RIGHT('G3'!$F$4:$F$40,2)="DF"))-SUMPRODUCT(('G4'!$F$3:$F$39=$B8)*(RIGHT('G4'!$F$4:$F$40,2)="DF"))-SUMPRODUCT(('G5'!$F$3:$F$39=$B8)*(RIGHT('G5'!$F$4:$F$40,2)="DF"))-SUMPRODUCT(('G6'!$F$3:$F$39=$B8)*(RIGHT('G6'!$F$4:$F$40,2)="DF"))</f>
        <v>0</v>
      </c>
    </row>
    <row r="9" spans="1:33">
      <c r="A9" s="123">
        <f>IFERROR(INDEX(分組球員名單!$B$2:$B$53,MATCH(B9,分組球員名單!$A$2:$A$53,0)),"")</f>
        <v>33</v>
      </c>
      <c r="B9" s="133" t="s">
        <v>75</v>
      </c>
      <c r="C9" s="125" cm="1">
        <f t="array" ref="C9:F9">IFERROR(_xlfn.XLOOKUP(B9,'G1'!$AP$4:$AP$34,'G1'!$AQ$4:$AT$34),0)</f>
        <v>4</v>
      </c>
      <c r="D9" s="125">
        <v>2</v>
      </c>
      <c r="E9" s="125">
        <v>1</v>
      </c>
      <c r="F9" s="125">
        <v>1</v>
      </c>
      <c r="G9" s="125" cm="1">
        <f t="array" ref="G9">IFERROR(_xlfn.XLOOKUP(B9,'G2'!$AP$4:$AP$34,'G2'!$AQ$4:$AT$34),0)</f>
        <v>0</v>
      </c>
      <c r="H9" s="125"/>
      <c r="I9" s="125"/>
      <c r="J9" s="125"/>
      <c r="K9" s="125" cm="1">
        <f t="array" ref="K9:N9">IFERROR(_xlfn.XLOOKUP(B9,'G3'!$AP$4:$AP$34,'G3'!$AQ$4:$AT$34),0)</f>
        <v>4</v>
      </c>
      <c r="L9" s="125">
        <v>1</v>
      </c>
      <c r="M9" s="125">
        <v>2</v>
      </c>
      <c r="N9" s="125">
        <v>1</v>
      </c>
      <c r="O9" s="125" cm="1">
        <f t="array" ref="O9">IFERROR(_xlfn.XLOOKUP(B9,'G4'!$AP$4:$AP$34,'G4'!$AQ$4:$AT$34),0)</f>
        <v>0</v>
      </c>
      <c r="P9" s="125"/>
      <c r="Q9" s="125"/>
      <c r="R9" s="125"/>
      <c r="S9" s="125" cm="1">
        <f t="array" ref="S9:V9">IFERROR(_xlfn.XLOOKUP(B9,'G5'!$AP$4:$AP$34,'G5'!$AQ$4:$AT$34),0)</f>
        <v>4</v>
      </c>
      <c r="T9" s="125">
        <v>0</v>
      </c>
      <c r="U9" s="125">
        <v>2</v>
      </c>
      <c r="V9" s="125">
        <v>3</v>
      </c>
      <c r="W9" s="125" cm="1">
        <f t="array" ref="W9">IFERROR(_xlfn.XLOOKUP(B9,'G6'!$AP$4:$AP$34,'G6'!$AQ$4:$AT$34),0)</f>
        <v>0</v>
      </c>
      <c r="X9" s="125"/>
      <c r="Y9" s="125"/>
      <c r="Z9" s="125"/>
      <c r="AA9" s="131">
        <f t="shared" si="1"/>
        <v>12</v>
      </c>
      <c r="AB9" s="132">
        <f t="shared" si="2"/>
        <v>3</v>
      </c>
      <c r="AC9" s="132">
        <f t="shared" si="3"/>
        <v>5</v>
      </c>
      <c r="AD9" s="132">
        <f t="shared" si="4"/>
        <v>5</v>
      </c>
      <c r="AE9" s="128">
        <f>IF(AA9=0,"",AB9/AA9)</f>
        <v>0.25</v>
      </c>
      <c r="AG9">
        <f>(C9&gt;0)+(G9&gt;0)+(K9&gt;0)+(O9&gt;0)+(S9&gt;0)+(W9&gt;0)+COUNTIF('G1'!$F$3:$F$40,$B9&amp;"*DF")+COUNTIF('G2'!$F$3:$F$40,$B9&amp;"*DF")+COUNTIF('G3'!$F$3:$F$40,$B9&amp;"*DF")+COUNTIF('G4'!$F$3:$F$40,$B9&amp;"*DF")+COUNTIF('G5'!$F$3:$F$40,$B9&amp;"*DF")+COUNTIF('G6'!$F$3:$F$40,$B9&amp;"*DF")-SUMPRODUCT(('G1'!$F$3:$F$39=$B9)*(RIGHT('G1'!$F$4:$F$40,2)="DF"))-SUMPRODUCT(('G2'!$F$3:$F$39=$B9)*(RIGHT('G2'!$F$4:$F$40,2)="DF"))-SUMPRODUCT(('G3'!$F$3:$F$39=$B9)*(RIGHT('G3'!$F$4:$F$40,2)="DF"))-SUMPRODUCT(('G4'!$F$3:$F$39=$B9)*(RIGHT('G4'!$F$4:$F$40,2)="DF"))-SUMPRODUCT(('G5'!$F$3:$F$39=$B9)*(RIGHT('G5'!$F$4:$F$40,2)="DF"))-SUMPRODUCT(('G6'!$F$3:$F$39=$B9)*(RIGHT('G6'!$F$4:$F$40,2)="DF"))</f>
        <v>3</v>
      </c>
    </row>
    <row r="10" spans="1:33">
      <c r="A10" s="123">
        <f>IFERROR(INDEX(分組球員名單!$B$2:$B$53,MATCH(B10,分組球員名單!$A$2:$A$53,0)),"")</f>
        <v>35</v>
      </c>
      <c r="B10" s="130" t="s">
        <v>76</v>
      </c>
      <c r="C10" s="125" cm="1">
        <f t="array" ref="C10:F10">IFERROR(_xlfn.XLOOKUP(B10,'G1'!$AP$4:$AP$34,'G1'!$AQ$4:$AT$34),0)</f>
        <v>4</v>
      </c>
      <c r="D10" s="125">
        <v>0</v>
      </c>
      <c r="E10" s="125">
        <v>4</v>
      </c>
      <c r="F10" s="125">
        <v>1</v>
      </c>
      <c r="G10" s="125" cm="1">
        <f t="array" ref="G10">IFERROR(_xlfn.XLOOKUP(B10,'G2'!$AP$4:$AP$34,'G2'!$AQ$4:$AT$34),0)</f>
        <v>0</v>
      </c>
      <c r="H10" s="125"/>
      <c r="I10" s="125"/>
      <c r="J10" s="125"/>
      <c r="K10" s="125" cm="1">
        <f t="array" ref="K10:N10">IFERROR(_xlfn.XLOOKUP(B10,'G3'!$AP$4:$AP$34,'G3'!$AQ$4:$AT$34),0)</f>
        <v>3</v>
      </c>
      <c r="L10" s="125">
        <v>1</v>
      </c>
      <c r="M10" s="125">
        <v>1</v>
      </c>
      <c r="N10" s="125">
        <v>0</v>
      </c>
      <c r="O10" s="125" cm="1">
        <f t="array" ref="O10">IFERROR(_xlfn.XLOOKUP(B10,'G4'!$AP$4:$AP$34,'G4'!$AQ$4:$AT$34),0)</f>
        <v>0</v>
      </c>
      <c r="P10" s="125"/>
      <c r="Q10" s="125"/>
      <c r="R10" s="125"/>
      <c r="S10" s="125" cm="1">
        <f t="array" ref="S10:V10">IFERROR(_xlfn.XLOOKUP(B10,'G5'!$AP$4:$AP$34,'G5'!$AQ$4:$AT$34),0)</f>
        <v>4</v>
      </c>
      <c r="T10" s="125">
        <v>0</v>
      </c>
      <c r="U10" s="125">
        <v>4</v>
      </c>
      <c r="V10" s="125">
        <v>2</v>
      </c>
      <c r="W10" s="125" cm="1">
        <f t="array" ref="W10">IFERROR(_xlfn.XLOOKUP(B10,'G6'!$AP$4:$AP$34,'G6'!$AQ$4:$AT$34),0)</f>
        <v>0</v>
      </c>
      <c r="X10" s="125"/>
      <c r="Y10" s="125"/>
      <c r="Z10" s="125"/>
      <c r="AA10" s="131">
        <f t="shared" si="1"/>
        <v>11</v>
      </c>
      <c r="AB10" s="132">
        <f t="shared" si="2"/>
        <v>1</v>
      </c>
      <c r="AC10" s="132">
        <f t="shared" si="3"/>
        <v>9</v>
      </c>
      <c r="AD10" s="132">
        <f t="shared" si="4"/>
        <v>3</v>
      </c>
      <c r="AE10" s="128">
        <f>IF(AA10=0,"",AB10/AA10)</f>
        <v>9.0909090909090912E-2</v>
      </c>
      <c r="AG10">
        <f>(C10&gt;0)+(G10&gt;0)+(K10&gt;0)+(O10&gt;0)+(S10&gt;0)+(W10&gt;0)+COUNTIF('G1'!$F$3:$F$40,$B10&amp;"*DF")+COUNTIF('G2'!$F$3:$F$40,$B10&amp;"*DF")+COUNTIF('G3'!$F$3:$F$40,$B10&amp;"*DF")+COUNTIF('G4'!$F$3:$F$40,$B10&amp;"*DF")+COUNTIF('G5'!$F$3:$F$40,$B10&amp;"*DF")+COUNTIF('G6'!$F$3:$F$40,$B10&amp;"*DF")-SUMPRODUCT(('G1'!$F$3:$F$39=$B10)*(RIGHT('G1'!$F$4:$F$40,2)="DF"))-SUMPRODUCT(('G2'!$F$3:$F$39=$B10)*(RIGHT('G2'!$F$4:$F$40,2)="DF"))-SUMPRODUCT(('G3'!$F$3:$F$39=$B10)*(RIGHT('G3'!$F$4:$F$40,2)="DF"))-SUMPRODUCT(('G4'!$F$3:$F$39=$B10)*(RIGHT('G4'!$F$4:$F$40,2)="DF"))-SUMPRODUCT(('G5'!$F$3:$F$39=$B10)*(RIGHT('G5'!$F$4:$F$40,2)="DF"))-SUMPRODUCT(('G6'!$F$3:$F$39=$B10)*(RIGHT('G6'!$F$4:$F$40,2)="DF"))</f>
        <v>3</v>
      </c>
    </row>
    <row r="11" spans="1:33">
      <c r="A11" s="123">
        <f>IFERROR(INDEX(分組球員名單!$B$2:$B$53,MATCH(B11,分組球員名單!$A$2:$A$53,0)),"")</f>
        <v>51</v>
      </c>
      <c r="B11" s="124" t="s">
        <v>77</v>
      </c>
      <c r="C11" s="125" cm="1">
        <f t="array" ref="C11">IFERROR(_xlfn.XLOOKUP(B11,'G1'!$AP$4:$AP$34,'G1'!$AQ$4:$AT$34),0)</f>
        <v>0</v>
      </c>
      <c r="D11" s="125"/>
      <c r="E11" s="125"/>
      <c r="F11" s="125"/>
      <c r="G11" s="125" cm="1">
        <f t="array" ref="G11">IFERROR(_xlfn.XLOOKUP(B11,'G2'!$AP$4:$AP$34,'G2'!$AQ$4:$AT$34),0)</f>
        <v>0</v>
      </c>
      <c r="H11" s="125"/>
      <c r="I11" s="125"/>
      <c r="J11" s="125"/>
      <c r="K11" s="125" cm="1">
        <f t="array" ref="K11">IFERROR(_xlfn.XLOOKUP(B11,'G3'!$AP$4:$AP$34,'G3'!$AQ$4:$AT$34),0)</f>
        <v>0</v>
      </c>
      <c r="L11" s="125"/>
      <c r="M11" s="125"/>
      <c r="N11" s="125"/>
      <c r="O11" s="125" cm="1">
        <f t="array" ref="O11">IFERROR(_xlfn.XLOOKUP(B11,'G4'!$AP$4:$AP$34,'G4'!$AQ$4:$AT$34),0)</f>
        <v>0</v>
      </c>
      <c r="P11" s="125"/>
      <c r="Q11" s="125"/>
      <c r="R11" s="125"/>
      <c r="S11" s="125" cm="1">
        <f t="array" ref="S11:V11">IFERROR(_xlfn.XLOOKUP(B11,'G5'!$AP$4:$AP$34,'G5'!$AQ$4:$AT$34),0)</f>
        <v>4</v>
      </c>
      <c r="T11" s="125">
        <v>3</v>
      </c>
      <c r="U11" s="125">
        <v>1</v>
      </c>
      <c r="V11" s="125">
        <v>0</v>
      </c>
      <c r="W11" s="125" cm="1">
        <f t="array" ref="W11">IFERROR(_xlfn.XLOOKUP(B11,'G6'!$AP$4:$AP$34,'G6'!$AQ$4:$AT$34),0)</f>
        <v>0</v>
      </c>
      <c r="X11" s="125"/>
      <c r="Y11" s="125"/>
      <c r="Z11" s="125"/>
      <c r="AA11" s="131">
        <f t="shared" si="1"/>
        <v>4</v>
      </c>
      <c r="AB11" s="132">
        <f t="shared" si="2"/>
        <v>3</v>
      </c>
      <c r="AC11" s="132">
        <f t="shared" si="3"/>
        <v>1</v>
      </c>
      <c r="AD11" s="132">
        <f t="shared" si="4"/>
        <v>0</v>
      </c>
      <c r="AE11" s="128">
        <f>IF(AA11=0,"",AB11/AA11)</f>
        <v>0.75</v>
      </c>
      <c r="AG11">
        <f>(C11&gt;0)+(G11&gt;0)+(K11&gt;0)+(O11&gt;0)+(S11&gt;0)+(W11&gt;0)+COUNTIF('G1'!$F$3:$F$40,$B11&amp;"*DF")+COUNTIF('G2'!$F$3:$F$40,$B11&amp;"*DF")+COUNTIF('G3'!$F$3:$F$40,$B11&amp;"*DF")+COUNTIF('G4'!$F$3:$F$40,$B11&amp;"*DF")+COUNTIF('G5'!$F$3:$F$40,$B11&amp;"*DF")+COUNTIF('G6'!$F$3:$F$40,$B11&amp;"*DF")-SUMPRODUCT(('G1'!$F$3:$F$39=$B11)*(RIGHT('G1'!$F$4:$F$40,2)="DF"))-SUMPRODUCT(('G2'!$F$3:$F$39=$B11)*(RIGHT('G2'!$F$4:$F$40,2)="DF"))-SUMPRODUCT(('G3'!$F$3:$F$39=$B11)*(RIGHT('G3'!$F$4:$F$40,2)="DF"))-SUMPRODUCT(('G4'!$F$3:$F$39=$B11)*(RIGHT('G4'!$F$4:$F$40,2)="DF"))-SUMPRODUCT(('G5'!$F$3:$F$39=$B11)*(RIGHT('G5'!$F$4:$F$40,2)="DF"))-SUMPRODUCT(('G6'!$F$3:$F$39=$B11)*(RIGHT('G6'!$F$4:$F$40,2)="DF"))</f>
        <v>1</v>
      </c>
    </row>
    <row r="12" spans="1:33">
      <c r="A12" s="123">
        <f>IFERROR(INDEX(分組球員名單!$B$2:$B$53,MATCH(B12,分組球員名單!$A$2:$A$53,0)),"")</f>
        <v>88</v>
      </c>
      <c r="B12" s="130" t="s">
        <v>78</v>
      </c>
      <c r="C12" s="125" cm="1">
        <f t="array" ref="C12:F12">IFERROR(_xlfn.XLOOKUP(B12,'G1'!$AP$4:$AP$34,'G1'!$AQ$4:$AT$34),0)</f>
        <v>4</v>
      </c>
      <c r="D12" s="125">
        <v>1</v>
      </c>
      <c r="E12" s="125">
        <v>1</v>
      </c>
      <c r="F12" s="125">
        <v>0</v>
      </c>
      <c r="G12" s="125" cm="1">
        <f t="array" ref="G12">IFERROR(_xlfn.XLOOKUP(B12,'G2'!$AP$4:$AP$34,'G2'!$AQ$4:$AT$34),0)</f>
        <v>0</v>
      </c>
      <c r="H12" s="125"/>
      <c r="I12" s="125"/>
      <c r="J12" s="125"/>
      <c r="K12" s="125" cm="1">
        <f t="array" ref="K12:N12">IFERROR(_xlfn.XLOOKUP(B12,'G3'!$AP$4:$AP$34,'G3'!$AQ$4:$AT$34),0)</f>
        <v>4</v>
      </c>
      <c r="L12" s="125">
        <v>1</v>
      </c>
      <c r="M12" s="125">
        <v>3</v>
      </c>
      <c r="N12" s="125">
        <v>0</v>
      </c>
      <c r="O12" s="125" cm="1">
        <f t="array" ref="O12">IFERROR(_xlfn.XLOOKUP(B12,'G4'!$AP$4:$AP$34,'G4'!$AQ$4:$AT$34),0)</f>
        <v>0</v>
      </c>
      <c r="P12" s="125"/>
      <c r="Q12" s="125"/>
      <c r="R12" s="125"/>
      <c r="S12" s="125" cm="1">
        <f t="array" ref="S12:V12">IFERROR(_xlfn.XLOOKUP(B12,'G5'!$AP$4:$AP$34,'G5'!$AQ$4:$AT$34),0)</f>
        <v>4</v>
      </c>
      <c r="T12" s="125">
        <v>0</v>
      </c>
      <c r="U12" s="125">
        <v>1</v>
      </c>
      <c r="V12" s="125">
        <v>1</v>
      </c>
      <c r="W12" s="125" cm="1">
        <f t="array" ref="W12">IFERROR(_xlfn.XLOOKUP(B12,'G6'!$AP$4:$AP$34,'G6'!$AQ$4:$AT$34),0)</f>
        <v>0</v>
      </c>
      <c r="X12" s="125"/>
      <c r="Y12" s="125"/>
      <c r="Z12" s="125"/>
      <c r="AA12" s="131">
        <f t="shared" ref="AA12" si="7">+C12+G12+K12+O12+S12+W12</f>
        <v>12</v>
      </c>
      <c r="AB12" s="132">
        <f t="shared" ref="AB12" si="8">+D12+H12+L12+P12+T12+X12</f>
        <v>2</v>
      </c>
      <c r="AC12" s="132">
        <f t="shared" ref="AC12" si="9">+E12+I12+M12+Q12+U12+Y12</f>
        <v>5</v>
      </c>
      <c r="AD12" s="132">
        <f t="shared" ref="AD12" si="10">+F12+J12+N12+R12+V12+Z12</f>
        <v>1</v>
      </c>
      <c r="AE12" s="128">
        <f>IF(AA12=0,"",AB12/AA12)</f>
        <v>0.16666666666666666</v>
      </c>
      <c r="AG12">
        <f>(C12&gt;0)+(G12&gt;0)+(K12&gt;0)+(O12&gt;0)+(S12&gt;0)+(W12&gt;0)+COUNTIF('G1'!$F$3:$F$40,$B12&amp;"*DF")+COUNTIF('G2'!$F$3:$F$40,$B12&amp;"*DF")+COUNTIF('G3'!$F$3:$F$40,$B12&amp;"*DF")+COUNTIF('G4'!$F$3:$F$40,$B12&amp;"*DF")+COUNTIF('G5'!$F$3:$F$40,$B12&amp;"*DF")+COUNTIF('G6'!$F$3:$F$40,$B12&amp;"*DF")-SUMPRODUCT(('G1'!$F$3:$F$39=$B12)*(RIGHT('G1'!$F$4:$F$40,2)="DF"))-SUMPRODUCT(('G2'!$F$3:$F$39=$B12)*(RIGHT('G2'!$F$4:$F$40,2)="DF"))-SUMPRODUCT(('G3'!$F$3:$F$39=$B12)*(RIGHT('G3'!$F$4:$F$40,2)="DF"))-SUMPRODUCT(('G4'!$F$3:$F$39=$B12)*(RIGHT('G4'!$F$4:$F$40,2)="DF"))-SUMPRODUCT(('G5'!$F$3:$F$39=$B12)*(RIGHT('G5'!$F$4:$F$40,2)="DF"))-SUMPRODUCT(('G6'!$F$3:$F$39=$B12)*(RIGHT('G6'!$F$4:$F$40,2)="DF"))</f>
        <v>3</v>
      </c>
    </row>
    <row r="13" spans="1:33">
      <c r="A13" s="123">
        <f>IFERROR(INDEX(分組球員名單!$B$2:$B$53,MATCH(B13,分組球員名單!$A$2:$A$53,0)),"")</f>
        <v>99</v>
      </c>
      <c r="B13" s="130" t="s">
        <v>79</v>
      </c>
      <c r="C13" s="125" cm="1">
        <f t="array" ref="C13:F13">IFERROR(_xlfn.XLOOKUP(B13,'G1'!$AP$4:$AP$34,'G1'!$AQ$4:$AT$34),0)</f>
        <v>4</v>
      </c>
      <c r="D13" s="125">
        <v>3</v>
      </c>
      <c r="E13" s="125">
        <v>0</v>
      </c>
      <c r="F13" s="125">
        <v>0</v>
      </c>
      <c r="G13" s="125" cm="1">
        <f t="array" ref="G13">IFERROR(_xlfn.XLOOKUP(B13,'G2'!$AP$4:$AP$34,'G2'!$AQ$4:$AT$34),0)</f>
        <v>0</v>
      </c>
      <c r="H13" s="125"/>
      <c r="I13" s="125"/>
      <c r="J13" s="125"/>
      <c r="K13" s="125" cm="1">
        <f t="array" ref="K13">IFERROR(_xlfn.XLOOKUP(B13,'G3'!$AP$4:$AP$34,'G3'!$AQ$4:$AT$34),0)</f>
        <v>0</v>
      </c>
      <c r="L13" s="125"/>
      <c r="M13" s="125"/>
      <c r="N13" s="125"/>
      <c r="O13" s="125" cm="1">
        <f t="array" ref="O13">IFERROR(_xlfn.XLOOKUP(B13,'G4'!$AP$4:$AP$34,'G4'!$AQ$4:$AT$34),0)</f>
        <v>0</v>
      </c>
      <c r="P13" s="125"/>
      <c r="Q13" s="125"/>
      <c r="R13" s="125"/>
      <c r="S13" s="125" cm="1">
        <f t="array" ref="S13:V13">IFERROR(_xlfn.XLOOKUP(B13,'G5'!$AP$4:$AP$34,'G5'!$AQ$4:$AT$34),0)</f>
        <v>4</v>
      </c>
      <c r="T13" s="125">
        <v>2</v>
      </c>
      <c r="U13" s="125">
        <v>1</v>
      </c>
      <c r="V13" s="125">
        <v>1</v>
      </c>
      <c r="W13" s="125" cm="1">
        <f t="array" ref="W13">IFERROR(_xlfn.XLOOKUP(B13,'G6'!$AP$4:$AP$34,'G6'!$AQ$4:$AT$34),0)</f>
        <v>0</v>
      </c>
      <c r="X13" s="125"/>
      <c r="Y13" s="125"/>
      <c r="Z13" s="125"/>
      <c r="AA13" s="131">
        <f t="shared" ref="AA13" si="12">+C13+G13+K13+O13+S13+W13</f>
        <v>8</v>
      </c>
      <c r="AB13" s="132">
        <f t="shared" ref="AB13" si="13">+D13+H13+L13+P13+T13+X13</f>
        <v>5</v>
      </c>
      <c r="AC13" s="132">
        <f t="shared" ref="AC13" si="14">+E13+I13+M13+Q13+U13+Y13</f>
        <v>1</v>
      </c>
      <c r="AD13" s="132">
        <f t="shared" ref="AD13" si="15">+F13+J13+N13+R13+V13+Z13</f>
        <v>1</v>
      </c>
      <c r="AE13" s="128">
        <f>IF(AA13=0,"",AB13/AA13)</f>
        <v>0.625</v>
      </c>
      <c r="AG13">
        <f>(C13&gt;0)+(G13&gt;0)+(K13&gt;0)+(O13&gt;0)+(S13&gt;0)+(W13&gt;0)+COUNTIF('G1'!$F$3:$F$40,$B13&amp;"*DF")+COUNTIF('G2'!$F$3:$F$40,$B13&amp;"*DF")+COUNTIF('G3'!$F$3:$F$40,$B13&amp;"*DF")+COUNTIF('G4'!$F$3:$F$40,$B13&amp;"*DF")+COUNTIF('G5'!$F$3:$F$40,$B13&amp;"*DF")+COUNTIF('G6'!$F$3:$F$40,$B13&amp;"*DF")-SUMPRODUCT(('G1'!$F$3:$F$39=$B13)*(RIGHT('G1'!$F$4:$F$40,2)="DF"))-SUMPRODUCT(('G2'!$F$3:$F$39=$B13)*(RIGHT('G2'!$F$4:$F$40,2)="DF"))-SUMPRODUCT(('G3'!$F$3:$F$39=$B13)*(RIGHT('G3'!$F$4:$F$40,2)="DF"))-SUMPRODUCT(('G4'!$F$3:$F$39=$B13)*(RIGHT('G4'!$F$4:$F$40,2)="DF"))-SUMPRODUCT(('G5'!$F$3:$F$39=$B13)*(RIGHT('G5'!$F$4:$F$40,2)="DF"))-SUMPRODUCT(('G6'!$F$3:$F$39=$B13)*(RIGHT('G6'!$F$4:$F$40,2)="DF"))</f>
        <v>2</v>
      </c>
    </row>
    <row r="14" spans="1:33" ht="16.8" thickBot="1">
      <c r="A14" s="123">
        <f>IFERROR(INDEX(分組球員名單!$B$2:$B$53,MATCH(B14,分組球員名單!$A$2:$A$53,0)),"")</f>
        <v>111</v>
      </c>
      <c r="B14" s="130" t="s">
        <v>80</v>
      </c>
      <c r="C14" s="125" cm="1">
        <f t="array" ref="C14:F14">IFERROR(_xlfn.XLOOKUP(B14,'G1'!$AP$4:$AP$34,'G1'!$AQ$4:$AT$34),0)</f>
        <v>1</v>
      </c>
      <c r="D14" s="125">
        <v>0</v>
      </c>
      <c r="E14" s="125">
        <v>1</v>
      </c>
      <c r="F14" s="125">
        <v>0</v>
      </c>
      <c r="G14" s="125" cm="1">
        <f t="array" ref="G14">IFERROR(_xlfn.XLOOKUP(B14,'G2'!$AP$4:$AP$34,'G2'!$AQ$4:$AT$34),0)</f>
        <v>0</v>
      </c>
      <c r="H14" s="125"/>
      <c r="I14" s="125"/>
      <c r="J14" s="125"/>
      <c r="K14" s="125" cm="1">
        <f t="array" ref="K14:N14">IFERROR(_xlfn.XLOOKUP(B14,'G3'!$AP$4:$AP$34,'G3'!$AQ$4:$AT$34),0)</f>
        <v>4</v>
      </c>
      <c r="L14" s="125">
        <v>0</v>
      </c>
      <c r="M14" s="125">
        <v>3</v>
      </c>
      <c r="N14" s="125">
        <v>0</v>
      </c>
      <c r="O14" s="125" cm="1">
        <f t="array" ref="O14">IFERROR(_xlfn.XLOOKUP(B14,'G4'!$AP$4:$AP$34,'G4'!$AQ$4:$AT$34),0)</f>
        <v>0</v>
      </c>
      <c r="P14" s="125"/>
      <c r="Q14" s="125"/>
      <c r="R14" s="125"/>
      <c r="S14" s="125" cm="1">
        <f t="array" ref="S14">IFERROR(_xlfn.XLOOKUP(B14,'G5'!$AP$4:$AP$34,'G5'!$AQ$4:$AT$34),0)</f>
        <v>0</v>
      </c>
      <c r="T14" s="125"/>
      <c r="U14" s="125"/>
      <c r="V14" s="125"/>
      <c r="W14" s="125" cm="1">
        <f t="array" ref="W14">IFERROR(_xlfn.XLOOKUP(B14,'G6'!$AP$4:$AP$34,'G6'!$AQ$4:$AT$34),0)</f>
        <v>0</v>
      </c>
      <c r="X14" s="125"/>
      <c r="Y14" s="125"/>
      <c r="Z14" s="125"/>
      <c r="AA14" s="135">
        <f t="shared" si="1"/>
        <v>5</v>
      </c>
      <c r="AB14" s="136">
        <f t="shared" si="2"/>
        <v>0</v>
      </c>
      <c r="AC14" s="136">
        <f t="shared" si="3"/>
        <v>4</v>
      </c>
      <c r="AD14" s="136">
        <f t="shared" si="4"/>
        <v>0</v>
      </c>
      <c r="AE14" s="128">
        <f>IF(AA14=0,"",AB14/AA14)</f>
        <v>0</v>
      </c>
      <c r="AG14">
        <f>(C14&gt;0)+(G14&gt;0)+(K14&gt;0)+(O14&gt;0)+(S14&gt;0)+(W14&gt;0)+COUNTIF('G1'!$F$3:$F$40,$B14&amp;"*DF")+COUNTIF('G2'!$F$3:$F$40,$B14&amp;"*DF")+COUNTIF('G3'!$F$3:$F$40,$B14&amp;"*DF")+COUNTIF('G4'!$F$3:$F$40,$B14&amp;"*DF")+COUNTIF('G5'!$F$3:$F$40,$B14&amp;"*DF")+COUNTIF('G6'!$F$3:$F$40,$B14&amp;"*DF")-SUMPRODUCT(('G1'!$F$3:$F$39=$B14)*(RIGHT('G1'!$F$4:$F$40,2)="DF"))-SUMPRODUCT(('G2'!$F$3:$F$39=$B14)*(RIGHT('G2'!$F$4:$F$40,2)="DF"))-SUMPRODUCT(('G3'!$F$3:$F$39=$B14)*(RIGHT('G3'!$F$4:$F$40,2)="DF"))-SUMPRODUCT(('G4'!$F$3:$F$39=$B14)*(RIGHT('G4'!$F$4:$F$40,2)="DF"))-SUMPRODUCT(('G5'!$F$3:$F$39=$B14)*(RIGHT('G5'!$F$4:$F$40,2)="DF"))-SUMPRODUCT(('G6'!$F$3:$F$39=$B14)*(RIGHT('G6'!$F$4:$F$40,2)="DF"))</f>
        <v>2</v>
      </c>
    </row>
    <row r="15" spans="1:33" ht="16.8" thickBot="1">
      <c r="A15" s="137"/>
      <c r="B15" s="138"/>
      <c r="C15" s="139">
        <f t="shared" ref="C15:Z15" si="17">SUM(C5:C14)</f>
        <v>24</v>
      </c>
      <c r="D15" s="140">
        <f t="shared" si="17"/>
        <v>9</v>
      </c>
      <c r="E15" s="140">
        <f t="shared" si="17"/>
        <v>10</v>
      </c>
      <c r="F15" s="141">
        <f t="shared" si="17"/>
        <v>4</v>
      </c>
      <c r="G15" s="139">
        <f t="shared" si="17"/>
        <v>0</v>
      </c>
      <c r="H15" s="140">
        <f t="shared" si="17"/>
        <v>0</v>
      </c>
      <c r="I15" s="140">
        <f t="shared" si="17"/>
        <v>0</v>
      </c>
      <c r="J15" s="141">
        <f t="shared" si="17"/>
        <v>0</v>
      </c>
      <c r="K15" s="139">
        <f t="shared" si="17"/>
        <v>23</v>
      </c>
      <c r="L15" s="140">
        <f t="shared" si="17"/>
        <v>5</v>
      </c>
      <c r="M15" s="140">
        <f t="shared" si="17"/>
        <v>13</v>
      </c>
      <c r="N15" s="141">
        <f t="shared" si="17"/>
        <v>3</v>
      </c>
      <c r="O15" s="139">
        <f t="shared" si="17"/>
        <v>0</v>
      </c>
      <c r="P15" s="140">
        <f t="shared" si="17"/>
        <v>0</v>
      </c>
      <c r="Q15" s="140">
        <f t="shared" si="17"/>
        <v>0</v>
      </c>
      <c r="R15" s="141">
        <f t="shared" si="17"/>
        <v>0</v>
      </c>
      <c r="S15" s="139">
        <f t="shared" si="17"/>
        <v>25</v>
      </c>
      <c r="T15" s="140">
        <f t="shared" si="17"/>
        <v>7</v>
      </c>
      <c r="U15" s="140">
        <f t="shared" si="17"/>
        <v>11</v>
      </c>
      <c r="V15" s="141">
        <f t="shared" si="17"/>
        <v>10</v>
      </c>
      <c r="W15" s="139">
        <f t="shared" si="17"/>
        <v>0</v>
      </c>
      <c r="X15" s="140">
        <f t="shared" si="17"/>
        <v>0</v>
      </c>
      <c r="Y15" s="140">
        <f t="shared" si="17"/>
        <v>0</v>
      </c>
      <c r="Z15" s="141">
        <f t="shared" si="17"/>
        <v>0</v>
      </c>
      <c r="AA15" s="139">
        <f>SUM(AA5:AA14)</f>
        <v>72</v>
      </c>
      <c r="AB15" s="139">
        <f t="shared" ref="AB15:AD15" si="18">SUM(AB5:AB14)</f>
        <v>21</v>
      </c>
      <c r="AC15" s="139">
        <f t="shared" si="18"/>
        <v>34</v>
      </c>
      <c r="AD15" s="139">
        <f t="shared" si="18"/>
        <v>17</v>
      </c>
      <c r="AE15" s="142">
        <f>IF(AA15=0,"",AB15/AA15)</f>
        <v>0.29166666666666669</v>
      </c>
    </row>
    <row r="16" spans="1:33" ht="16.8" thickBot="1">
      <c r="A16" s="137"/>
      <c r="B16" s="138"/>
      <c r="C16" s="143"/>
      <c r="D16" s="143"/>
      <c r="E16" s="137"/>
      <c r="F16" s="143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</row>
    <row r="17" spans="1:34" ht="16.8" thickBot="1">
      <c r="A17" s="114" t="s">
        <v>39</v>
      </c>
      <c r="B17" s="161" t="s">
        <v>111</v>
      </c>
      <c r="C17" s="297" t="s">
        <v>19</v>
      </c>
      <c r="D17" s="298"/>
      <c r="E17" s="298"/>
      <c r="F17" s="299"/>
      <c r="G17" s="297" t="s">
        <v>28</v>
      </c>
      <c r="H17" s="298"/>
      <c r="I17" s="298"/>
      <c r="J17" s="299"/>
      <c r="K17" s="297" t="s">
        <v>43</v>
      </c>
      <c r="L17" s="298"/>
      <c r="M17" s="298"/>
      <c r="N17" s="299"/>
      <c r="O17" s="297" t="s">
        <v>44</v>
      </c>
      <c r="P17" s="298"/>
      <c r="Q17" s="298"/>
      <c r="R17" s="299"/>
      <c r="S17" s="297" t="s">
        <v>45</v>
      </c>
      <c r="T17" s="298"/>
      <c r="U17" s="298"/>
      <c r="V17" s="299"/>
      <c r="W17" s="297" t="s">
        <v>46</v>
      </c>
      <c r="X17" s="298"/>
      <c r="Y17" s="298"/>
      <c r="Z17" s="299"/>
      <c r="AA17" s="297" t="s">
        <v>7</v>
      </c>
      <c r="AB17" s="298"/>
      <c r="AC17" s="298"/>
      <c r="AD17" s="298"/>
      <c r="AE17" s="299"/>
    </row>
    <row r="18" spans="1:34" ht="16.8" thickBot="1">
      <c r="A18" s="115" t="s">
        <v>30</v>
      </c>
      <c r="B18" s="144" t="s">
        <v>31</v>
      </c>
      <c r="C18" s="117" t="s">
        <v>24</v>
      </c>
      <c r="D18" s="117" t="s">
        <v>10</v>
      </c>
      <c r="E18" s="117" t="s">
        <v>6</v>
      </c>
      <c r="F18" s="117" t="s">
        <v>68</v>
      </c>
      <c r="G18" s="117" t="s">
        <v>24</v>
      </c>
      <c r="H18" s="117" t="s">
        <v>10</v>
      </c>
      <c r="I18" s="117" t="s">
        <v>6</v>
      </c>
      <c r="J18" s="117" t="s">
        <v>68</v>
      </c>
      <c r="K18" s="117" t="s">
        <v>24</v>
      </c>
      <c r="L18" s="117" t="s">
        <v>10</v>
      </c>
      <c r="M18" s="117" t="s">
        <v>6</v>
      </c>
      <c r="N18" s="117" t="s">
        <v>68</v>
      </c>
      <c r="O18" s="117" t="s">
        <v>24</v>
      </c>
      <c r="P18" s="117" t="s">
        <v>10</v>
      </c>
      <c r="Q18" s="117" t="s">
        <v>6</v>
      </c>
      <c r="R18" s="117" t="s">
        <v>68</v>
      </c>
      <c r="S18" s="117" t="s">
        <v>24</v>
      </c>
      <c r="T18" s="117" t="s">
        <v>10</v>
      </c>
      <c r="U18" s="117" t="s">
        <v>6</v>
      </c>
      <c r="V18" s="117" t="s">
        <v>68</v>
      </c>
      <c r="W18" s="117" t="s">
        <v>24</v>
      </c>
      <c r="X18" s="117" t="s">
        <v>10</v>
      </c>
      <c r="Y18" s="117" t="s">
        <v>6</v>
      </c>
      <c r="Z18" s="117" t="s">
        <v>68</v>
      </c>
      <c r="AA18" s="121" t="s">
        <v>24</v>
      </c>
      <c r="AB18" s="118" t="s">
        <v>10</v>
      </c>
      <c r="AC18" s="119" t="s">
        <v>6</v>
      </c>
      <c r="AD18" s="120" t="s">
        <v>68</v>
      </c>
      <c r="AE18" s="122" t="s">
        <v>32</v>
      </c>
    </row>
    <row r="19" spans="1:34">
      <c r="A19" s="145">
        <f>IFERROR(INDEX(分組球員名單!$B$2:$B$53,MATCH(B19,分組球員名單!$A$2:$A$53,0)),"")</f>
        <v>1</v>
      </c>
      <c r="B19" s="146" t="s">
        <v>116</v>
      </c>
      <c r="C19" s="125" cm="1">
        <f t="array" ref="C19:F19">IFERROR(_xlfn.XLOOKUP(B19,'G1'!$AP$4:$AP$34,'G1'!$AQ$4:$AT$34),0)</f>
        <v>2</v>
      </c>
      <c r="D19" s="125">
        <v>1</v>
      </c>
      <c r="E19" s="125">
        <v>0</v>
      </c>
      <c r="F19" s="125">
        <v>2</v>
      </c>
      <c r="G19" s="125" cm="1">
        <f t="array" ref="G19">IFERROR(_xlfn.XLOOKUP(B19,'G2'!$AP$4:$AP$34,'G2'!$AQ$4:$AT$34),0)</f>
        <v>0</v>
      </c>
      <c r="H19" s="125"/>
      <c r="I19" s="125"/>
      <c r="J19" s="125"/>
      <c r="K19" s="125" cm="1">
        <f t="array" ref="K19">IFERROR(_xlfn.XLOOKUP(B19,'G3'!$AP$4:$AP$34,'G3'!$AQ$4:$AT$34),0)</f>
        <v>0</v>
      </c>
      <c r="L19" s="125"/>
      <c r="M19" s="125"/>
      <c r="N19" s="125"/>
      <c r="O19" s="125" cm="1">
        <f t="array" ref="O19:R19">IFERROR(_xlfn.XLOOKUP(B19,'G4'!$AP$4:$AP$34,'G4'!$AQ$4:$AT$34),0)</f>
        <v>4</v>
      </c>
      <c r="P19" s="125">
        <v>1</v>
      </c>
      <c r="Q19" s="125">
        <v>3</v>
      </c>
      <c r="R19" s="125">
        <v>0</v>
      </c>
      <c r="S19" s="125" cm="1">
        <f t="array" ref="S19">IFERROR(_xlfn.XLOOKUP(B19,'G5'!$AP$4:$AP$34,'G5'!$AQ$4:$AT$34),0)</f>
        <v>0</v>
      </c>
      <c r="T19" s="125"/>
      <c r="U19" s="125"/>
      <c r="V19" s="125"/>
      <c r="W19" s="125" cm="1">
        <f t="array" ref="W19:Z19">IFERROR(_xlfn.XLOOKUP(B19,'G6'!$AP$4:$AP$34,'G6'!$AQ$4:$AT$34),0)</f>
        <v>4</v>
      </c>
      <c r="X19" s="125">
        <v>1</v>
      </c>
      <c r="Y19" s="125">
        <v>2</v>
      </c>
      <c r="Z19" s="125">
        <v>1</v>
      </c>
      <c r="AA19" s="127">
        <f t="shared" ref="AA19:AA32" si="19">+C19+G19+K19+O19+S19+W19</f>
        <v>10</v>
      </c>
      <c r="AB19" s="127">
        <f t="shared" ref="AB19:AB32" si="20">+D19+H19+L19+P19+T19+X19</f>
        <v>3</v>
      </c>
      <c r="AC19" s="127">
        <f t="shared" ref="AC19" si="21">+E19+I19+M19+Q19+U19+Y19</f>
        <v>5</v>
      </c>
      <c r="AD19" s="127">
        <f t="shared" ref="AD19" si="22">+F19+J19+N19+R19+V19+Z19</f>
        <v>3</v>
      </c>
      <c r="AE19" s="128">
        <f>IF(AA19=0,"",AB19/AA19)</f>
        <v>0.3</v>
      </c>
      <c r="AG19">
        <f>(C19&gt;0)+(G19&gt;0)+(K19&gt;0)+(O19&gt;0)+(S19&gt;0)+(W19&gt;0)+COUNTIF('G1'!$F$3:$F$40,$B19&amp;"*DF")+COUNTIF('G2'!$F$3:$F$40,$B19&amp;"*DF")+COUNTIF('G3'!$F$3:$F$40,$B19&amp;"*DF")+COUNTIF('G4'!$F$3:$F$40,$B19&amp;"*DF")+COUNTIF('G5'!$F$3:$F$40,$B19&amp;"*DF")+COUNTIF('G6'!$F$3:$F$40,$B19&amp;"*DF")-SUMPRODUCT(('G1'!$F$3:$F$39=$B19)*(RIGHT('G1'!$F$4:$F$40,2)="DF"))-SUMPRODUCT(('G2'!$F$3:$F$39=$B19)*(RIGHT('G2'!$F$4:$F$40,2)="DF"))-SUMPRODUCT(('G3'!$F$3:$F$39=$B19)*(RIGHT('G3'!$F$4:$F$40,2)="DF"))-SUMPRODUCT(('G4'!$F$3:$F$39=$B19)*(RIGHT('G4'!$F$4:$F$40,2)="DF"))-SUMPRODUCT(('G5'!$F$3:$F$39=$B19)*(RIGHT('G5'!$F$4:$F$40,2)="DF"))-SUMPRODUCT(('G6'!$F$3:$F$39=$B19)*(RIGHT('G6'!$F$4:$F$40,2)="DF"))</f>
        <v>3</v>
      </c>
      <c r="AH19" s="87"/>
    </row>
    <row r="20" spans="1:34">
      <c r="A20" s="145">
        <f>IFERROR(INDEX(分組球員名單!$B$2:$B$53,MATCH(B20,分組球員名單!$A$2:$A$53,0)),"")</f>
        <v>6</v>
      </c>
      <c r="B20" s="147" t="s">
        <v>117</v>
      </c>
      <c r="C20" s="125" cm="1">
        <f t="array" ref="C20:F20">IFERROR(_xlfn.XLOOKUP(B20,'G1'!$AP$4:$AP$34,'G1'!$AQ$4:$AT$34),0)</f>
        <v>2</v>
      </c>
      <c r="D20" s="125">
        <v>0</v>
      </c>
      <c r="E20" s="125">
        <v>2</v>
      </c>
      <c r="F20" s="125">
        <v>0</v>
      </c>
      <c r="G20" s="125" cm="1">
        <f t="array" ref="G20">IFERROR(_xlfn.XLOOKUP(B20,'G2'!$AP$4:$AP$34,'G2'!$AQ$4:$AT$34),0)</f>
        <v>0</v>
      </c>
      <c r="H20" s="125"/>
      <c r="I20" s="125"/>
      <c r="J20" s="125"/>
      <c r="K20" s="125" cm="1">
        <f t="array" ref="K20">IFERROR(_xlfn.XLOOKUP(B20,'G3'!$AP$4:$AP$34,'G3'!$AQ$4:$AT$34),0)</f>
        <v>0</v>
      </c>
      <c r="L20" s="125"/>
      <c r="M20" s="125"/>
      <c r="N20" s="125"/>
      <c r="O20" s="125" cm="1">
        <f t="array" ref="O20">IFERROR(_xlfn.XLOOKUP(B20,'G4'!$AP$4:$AP$34,'G4'!$AQ$4:$AT$34),0)</f>
        <v>0</v>
      </c>
      <c r="P20" s="125"/>
      <c r="Q20" s="125"/>
      <c r="R20" s="125"/>
      <c r="S20" s="125" cm="1">
        <f t="array" ref="S20">IFERROR(_xlfn.XLOOKUP(B20,'G5'!$AP$4:$AP$34,'G5'!$AQ$4:$AT$34),0)</f>
        <v>0</v>
      </c>
      <c r="T20" s="125"/>
      <c r="U20" s="125"/>
      <c r="V20" s="125"/>
      <c r="W20" s="125" cm="1">
        <f t="array" ref="W20">IFERROR(_xlfn.XLOOKUP(B20,'G6'!$AP$4:$AP$34,'G6'!$AQ$4:$AT$34),0)</f>
        <v>0</v>
      </c>
      <c r="X20" s="125"/>
      <c r="Y20" s="125"/>
      <c r="Z20" s="125"/>
      <c r="AA20" s="132">
        <f t="shared" si="19"/>
        <v>2</v>
      </c>
      <c r="AB20" s="132">
        <f t="shared" si="20"/>
        <v>0</v>
      </c>
      <c r="AC20" s="132">
        <f t="shared" ref="AC20:AC32" si="23">+E20+I20+M20+Q20+U20+Y20</f>
        <v>2</v>
      </c>
      <c r="AD20" s="132">
        <f t="shared" ref="AD20:AD32" si="24">+F20+J20+N20+R20+V20+Z20</f>
        <v>0</v>
      </c>
      <c r="AE20" s="128">
        <f>IF(AA20=0,"",AB20/AA20)</f>
        <v>0</v>
      </c>
      <c r="AG20">
        <f>(C20&gt;0)+(G20&gt;0)+(K20&gt;0)+(O20&gt;0)+(S20&gt;0)+(W20&gt;0)+COUNTIF('G1'!$F$3:$F$40,$B20&amp;"*DF")+COUNTIF('G2'!$F$3:$F$40,$B20&amp;"*DF")+COUNTIF('G3'!$F$3:$F$40,$B20&amp;"*DF")+COUNTIF('G4'!$F$3:$F$40,$B20&amp;"*DF")+COUNTIF('G5'!$F$3:$F$40,$B20&amp;"*DF")+COUNTIF('G6'!$F$3:$F$40,$B20&amp;"*DF")-SUMPRODUCT(('G1'!$F$3:$F$39=$B20)*(RIGHT('G1'!$F$4:$F$40,2)="DF"))-SUMPRODUCT(('G2'!$F$3:$F$39=$B20)*(RIGHT('G2'!$F$4:$F$40,2)="DF"))-SUMPRODUCT(('G3'!$F$3:$F$39=$B20)*(RIGHT('G3'!$F$4:$F$40,2)="DF"))-SUMPRODUCT(('G4'!$F$3:$F$39=$B20)*(RIGHT('G4'!$F$4:$F$40,2)="DF"))-SUMPRODUCT(('G5'!$F$3:$F$39=$B20)*(RIGHT('G5'!$F$4:$F$40,2)="DF"))-SUMPRODUCT(('G6'!$F$3:$F$39=$B20)*(RIGHT('G6'!$F$4:$F$40,2)="DF"))</f>
        <v>1</v>
      </c>
      <c r="AH20" s="87"/>
    </row>
    <row r="21" spans="1:34">
      <c r="A21" s="145">
        <f>IFERROR(INDEX(分組球員名單!$B$2:$B$53,MATCH(B21,分組球員名單!$A$2:$A$53,0)),"")</f>
        <v>15</v>
      </c>
      <c r="B21" s="148" t="s">
        <v>119</v>
      </c>
      <c r="C21" s="125" cm="1">
        <f t="array" ref="C21">IFERROR(_xlfn.XLOOKUP(B21,'G1'!$AP$4:$AP$34,'G1'!$AQ$4:$AT$34),0)</f>
        <v>0</v>
      </c>
      <c r="D21" s="125"/>
      <c r="E21" s="125"/>
      <c r="F21" s="125"/>
      <c r="G21" s="125" cm="1">
        <f t="array" ref="G21">IFERROR(_xlfn.XLOOKUP(B21,'G2'!$AP$4:$AP$34,'G2'!$AQ$4:$AT$34),0)</f>
        <v>0</v>
      </c>
      <c r="H21" s="125"/>
      <c r="I21" s="125"/>
      <c r="J21" s="125"/>
      <c r="K21" s="125" cm="1">
        <f t="array" ref="K21">IFERROR(_xlfn.XLOOKUP(B21,'G3'!$AP$4:$AP$34,'G3'!$AQ$4:$AT$34),0)</f>
        <v>0</v>
      </c>
      <c r="L21" s="125"/>
      <c r="M21" s="125"/>
      <c r="N21" s="125"/>
      <c r="O21" s="125" cm="1">
        <f t="array" ref="O21">IFERROR(_xlfn.XLOOKUP(B21,'G4'!$AP$4:$AP$34,'G4'!$AQ$4:$AT$34),0)</f>
        <v>0</v>
      </c>
      <c r="P21" s="125"/>
      <c r="Q21" s="125"/>
      <c r="R21" s="125"/>
      <c r="S21" s="125" cm="1">
        <f t="array" ref="S21">IFERROR(_xlfn.XLOOKUP(B21,'G5'!$AP$4:$AP$34,'G5'!$AQ$4:$AT$34),0)</f>
        <v>0</v>
      </c>
      <c r="T21" s="125"/>
      <c r="U21" s="125"/>
      <c r="V21" s="125"/>
      <c r="W21" s="125" cm="1">
        <f t="array" ref="W21">IFERROR(_xlfn.XLOOKUP(B21,'G6'!$AP$4:$AP$34,'G6'!$AQ$4:$AT$34),0)</f>
        <v>0</v>
      </c>
      <c r="X21" s="125"/>
      <c r="Y21" s="125"/>
      <c r="Z21" s="125"/>
      <c r="AA21" s="132">
        <f t="shared" si="19"/>
        <v>0</v>
      </c>
      <c r="AB21" s="132">
        <f t="shared" si="20"/>
        <v>0</v>
      </c>
      <c r="AC21" s="132">
        <f t="shared" si="23"/>
        <v>0</v>
      </c>
      <c r="AD21" s="132">
        <f t="shared" si="24"/>
        <v>0</v>
      </c>
      <c r="AE21" s="128" t="str">
        <f>IF(AA21=0,"",AB21/AA21)</f>
        <v/>
      </c>
      <c r="AG21">
        <f>(C21&gt;0)+(G21&gt;0)+(K21&gt;0)+(O21&gt;0)+(S21&gt;0)+(W21&gt;0)+COUNTIF('G1'!$F$3:$F$40,$B21&amp;"*DF")+COUNTIF('G2'!$F$3:$F$40,$B21&amp;"*DF")+COUNTIF('G3'!$F$3:$F$40,$B21&amp;"*DF")+COUNTIF('G4'!$F$3:$F$40,$B21&amp;"*DF")+COUNTIF('G5'!$F$3:$F$40,$B21&amp;"*DF")+COUNTIF('G6'!$F$3:$F$40,$B21&amp;"*DF")-SUMPRODUCT(('G1'!$F$3:$F$39=$B21)*(RIGHT('G1'!$F$4:$F$40,2)="DF"))-SUMPRODUCT(('G2'!$F$3:$F$39=$B21)*(RIGHT('G2'!$F$4:$F$40,2)="DF"))-SUMPRODUCT(('G3'!$F$3:$F$39=$B21)*(RIGHT('G3'!$F$4:$F$40,2)="DF"))-SUMPRODUCT(('G4'!$F$3:$F$39=$B21)*(RIGHT('G4'!$F$4:$F$40,2)="DF"))-SUMPRODUCT(('G5'!$F$3:$F$39=$B21)*(RIGHT('G5'!$F$4:$F$40,2)="DF"))-SUMPRODUCT(('G6'!$F$3:$F$39=$B21)*(RIGHT('G6'!$F$4:$F$40,2)="DF"))</f>
        <v>0</v>
      </c>
      <c r="AH21" s="87"/>
    </row>
    <row r="22" spans="1:34">
      <c r="A22" s="145">
        <f>IFERROR(INDEX(分組球員名單!$B$2:$B$53,MATCH(B22,分組球員名單!$A$2:$A$53,0)),"")</f>
        <v>17</v>
      </c>
      <c r="B22" s="147" t="s">
        <v>29</v>
      </c>
      <c r="C22" s="125" cm="1">
        <f t="array" ref="C22:F22">IFERROR(_xlfn.XLOOKUP(B22,'G1'!$AP$4:$AP$34,'G1'!$AQ$4:$AT$34),0)</f>
        <v>3</v>
      </c>
      <c r="D22" s="125">
        <v>0</v>
      </c>
      <c r="E22" s="125">
        <v>3</v>
      </c>
      <c r="F22" s="125">
        <v>2</v>
      </c>
      <c r="G22" s="125" cm="1">
        <f t="array" ref="G22">IFERROR(_xlfn.XLOOKUP(B22,'G2'!$AP$4:$AP$34,'G2'!$AQ$4:$AT$34),0)</f>
        <v>0</v>
      </c>
      <c r="H22" s="125"/>
      <c r="I22" s="125"/>
      <c r="J22" s="125"/>
      <c r="K22" s="125" cm="1">
        <f t="array" ref="K22">IFERROR(_xlfn.XLOOKUP(B22,'G3'!$AP$4:$AP$34,'G3'!$AQ$4:$AT$34),0)</f>
        <v>0</v>
      </c>
      <c r="L22" s="125"/>
      <c r="M22" s="125"/>
      <c r="N22" s="125"/>
      <c r="O22" s="125" cm="1">
        <f t="array" ref="O22">IFERROR(_xlfn.XLOOKUP(B22,'G4'!$AP$4:$AP$34,'G4'!$AQ$4:$AT$34),0)</f>
        <v>0</v>
      </c>
      <c r="P22" s="125"/>
      <c r="Q22" s="125"/>
      <c r="R22" s="125"/>
      <c r="S22" s="125" cm="1">
        <f t="array" ref="S22">IFERROR(_xlfn.XLOOKUP(B22,'G5'!$AP$4:$AP$34,'G5'!$AQ$4:$AT$34),0)</f>
        <v>0</v>
      </c>
      <c r="T22" s="125"/>
      <c r="U22" s="125"/>
      <c r="V22" s="125"/>
      <c r="W22" s="125" cm="1">
        <f t="array" ref="W22">IFERROR(_xlfn.XLOOKUP(B22,'G6'!$AP$4:$AP$34,'G6'!$AQ$4:$AT$34),0)</f>
        <v>0</v>
      </c>
      <c r="X22" s="125"/>
      <c r="Y22" s="125"/>
      <c r="Z22" s="125"/>
      <c r="AA22" s="132">
        <f t="shared" si="19"/>
        <v>3</v>
      </c>
      <c r="AB22" s="132">
        <f t="shared" si="20"/>
        <v>0</v>
      </c>
      <c r="AC22" s="132">
        <f t="shared" si="23"/>
        <v>3</v>
      </c>
      <c r="AD22" s="132">
        <f t="shared" si="24"/>
        <v>2</v>
      </c>
      <c r="AE22" s="128">
        <f>IF(AA22=0,"",AB22/AA22)</f>
        <v>0</v>
      </c>
      <c r="AG22">
        <f>(C22&gt;0)+(G22&gt;0)+(K22&gt;0)+(O22&gt;0)+(S22&gt;0)+(W22&gt;0)+COUNTIF('G1'!$F$3:$F$40,$B22&amp;"*DF")+COUNTIF('G2'!$F$3:$F$40,$B22&amp;"*DF")+COUNTIF('G3'!$F$3:$F$40,$B22&amp;"*DF")+COUNTIF('G4'!$F$3:$F$40,$B22&amp;"*DF")+COUNTIF('G5'!$F$3:$F$40,$B22&amp;"*DF")+COUNTIF('G6'!$F$3:$F$40,$B22&amp;"*DF")-SUMPRODUCT(('G1'!$F$3:$F$39=$B22)*(RIGHT('G1'!$F$4:$F$40,2)="DF"))-SUMPRODUCT(('G2'!$F$3:$F$39=$B22)*(RIGHT('G2'!$F$4:$F$40,2)="DF"))-SUMPRODUCT(('G3'!$F$3:$F$39=$B22)*(RIGHT('G3'!$F$4:$F$40,2)="DF"))-SUMPRODUCT(('G4'!$F$3:$F$39=$B22)*(RIGHT('G4'!$F$4:$F$40,2)="DF"))-SUMPRODUCT(('G5'!$F$3:$F$39=$B22)*(RIGHT('G5'!$F$4:$F$40,2)="DF"))-SUMPRODUCT(('G6'!$F$3:$F$39=$B22)*(RIGHT('G6'!$F$4:$F$40,2)="DF"))</f>
        <v>1</v>
      </c>
      <c r="AH22" s="87"/>
    </row>
    <row r="23" spans="1:34">
      <c r="A23" s="145">
        <f>IFERROR(INDEX(分組球員名單!$B$2:$B$53,MATCH(B23,分組球員名單!$A$2:$A$53,0)),"")</f>
        <v>23</v>
      </c>
      <c r="B23" s="148" t="s">
        <v>120</v>
      </c>
      <c r="C23" s="125" cm="1">
        <f t="array" ref="C23">IFERROR(_xlfn.XLOOKUP(B23,'G1'!$AP$4:$AP$34,'G1'!$AQ$4:$AT$34),0)</f>
        <v>0</v>
      </c>
      <c r="D23" s="125"/>
      <c r="E23" s="125"/>
      <c r="F23" s="125"/>
      <c r="G23" s="125" cm="1">
        <f t="array" ref="G23">IFERROR(_xlfn.XLOOKUP(B23,'G2'!$AP$4:$AP$34,'G2'!$AQ$4:$AT$34),0)</f>
        <v>0</v>
      </c>
      <c r="H23" s="125"/>
      <c r="I23" s="125"/>
      <c r="J23" s="125"/>
      <c r="K23" s="125" cm="1">
        <f t="array" ref="K23">IFERROR(_xlfn.XLOOKUP(B23,'G3'!$AP$4:$AP$34,'G3'!$AQ$4:$AT$34),0)</f>
        <v>0</v>
      </c>
      <c r="L23" s="125"/>
      <c r="M23" s="125"/>
      <c r="N23" s="125"/>
      <c r="O23" s="125" cm="1">
        <f t="array" ref="O23">IFERROR(_xlfn.XLOOKUP(B23,'G4'!$AP$4:$AP$34,'G4'!$AQ$4:$AT$34),0)</f>
        <v>0</v>
      </c>
      <c r="P23" s="125"/>
      <c r="Q23" s="125"/>
      <c r="R23" s="125"/>
      <c r="S23" s="125" cm="1">
        <f t="array" ref="S23">IFERROR(_xlfn.XLOOKUP(B23,'G5'!$AP$4:$AP$34,'G5'!$AQ$4:$AT$34),0)</f>
        <v>0</v>
      </c>
      <c r="T23" s="125"/>
      <c r="U23" s="125"/>
      <c r="V23" s="125"/>
      <c r="W23" s="125" cm="1">
        <f t="array" ref="W23">IFERROR(_xlfn.XLOOKUP(B23,'G6'!$AP$4:$AP$34,'G6'!$AQ$4:$AT$34),0)</f>
        <v>0</v>
      </c>
      <c r="X23" s="125"/>
      <c r="Y23" s="125"/>
      <c r="Z23" s="125"/>
      <c r="AA23" s="132">
        <f t="shared" si="19"/>
        <v>0</v>
      </c>
      <c r="AB23" s="132">
        <f t="shared" si="20"/>
        <v>0</v>
      </c>
      <c r="AC23" s="132">
        <f t="shared" si="23"/>
        <v>0</v>
      </c>
      <c r="AD23" s="132">
        <f t="shared" si="24"/>
        <v>0</v>
      </c>
      <c r="AE23" s="128" t="str">
        <f>IF(AA23=0,"",AB23/AA23)</f>
        <v/>
      </c>
      <c r="AG23">
        <f>(C23&gt;0)+(G23&gt;0)+(K23&gt;0)+(O23&gt;0)+(S23&gt;0)+(W23&gt;0)+COUNTIF('G1'!$F$3:$F$40,$B23&amp;"*DF")+COUNTIF('G2'!$F$3:$F$40,$B23&amp;"*DF")+COUNTIF('G3'!$F$3:$F$40,$B23&amp;"*DF")+COUNTIF('G4'!$F$3:$F$40,$B23&amp;"*DF")+COUNTIF('G5'!$F$3:$F$40,$B23&amp;"*DF")+COUNTIF('G6'!$F$3:$F$40,$B23&amp;"*DF")-SUMPRODUCT(('G1'!$F$3:$F$39=$B23)*(RIGHT('G1'!$F$4:$F$40,2)="DF"))-SUMPRODUCT(('G2'!$F$3:$F$39=$B23)*(RIGHT('G2'!$F$4:$F$40,2)="DF"))-SUMPRODUCT(('G3'!$F$3:$F$39=$B23)*(RIGHT('G3'!$F$4:$F$40,2)="DF"))-SUMPRODUCT(('G4'!$F$3:$F$39=$B23)*(RIGHT('G4'!$F$4:$F$40,2)="DF"))-SUMPRODUCT(('G5'!$F$3:$F$39=$B23)*(RIGHT('G5'!$F$4:$F$40,2)="DF"))-SUMPRODUCT(('G6'!$F$3:$F$39=$B23)*(RIGHT('G6'!$F$4:$F$40,2)="DF"))</f>
        <v>0</v>
      </c>
      <c r="AH23" s="87"/>
    </row>
    <row r="24" spans="1:34">
      <c r="A24" s="145">
        <f>IFERROR(INDEX(分組球員名單!$B$2:$B$53,MATCH(B24,分組球員名單!$A$2:$A$53,0)),"")</f>
        <v>25</v>
      </c>
      <c r="B24" s="147" t="s">
        <v>96</v>
      </c>
      <c r="C24" s="125" cm="1">
        <f t="array" ref="C24:F24">IFERROR(_xlfn.XLOOKUP(B24,'G1'!$AP$4:$AP$34,'G1'!$AQ$4:$AT$34),0)</f>
        <v>3</v>
      </c>
      <c r="D24" s="125">
        <v>0</v>
      </c>
      <c r="E24" s="125">
        <v>1</v>
      </c>
      <c r="F24" s="125">
        <v>1</v>
      </c>
      <c r="G24" s="125" cm="1">
        <f t="array" ref="G24">IFERROR(_xlfn.XLOOKUP(B24,'G2'!$AP$4:$AP$34,'G2'!$AQ$4:$AT$34),0)</f>
        <v>0</v>
      </c>
      <c r="H24" s="125"/>
      <c r="I24" s="125"/>
      <c r="J24" s="125"/>
      <c r="K24" s="125" cm="1">
        <f t="array" ref="K24">IFERROR(_xlfn.XLOOKUP(B24,'G3'!$AP$4:$AP$34,'G3'!$AQ$4:$AT$34),0)</f>
        <v>0</v>
      </c>
      <c r="L24" s="125"/>
      <c r="M24" s="125"/>
      <c r="N24" s="125"/>
      <c r="O24" s="125" cm="1">
        <f t="array" ref="O24:R24">IFERROR(_xlfn.XLOOKUP(B24,'G4'!$AP$4:$AP$34,'G4'!$AQ$4:$AT$34),0)</f>
        <v>4</v>
      </c>
      <c r="P24" s="125">
        <v>2</v>
      </c>
      <c r="Q24" s="125">
        <v>0</v>
      </c>
      <c r="R24" s="125">
        <v>1</v>
      </c>
      <c r="S24" s="125" cm="1">
        <f t="array" ref="S24">IFERROR(_xlfn.XLOOKUP(B24,'G5'!$AP$4:$AP$34,'G5'!$AQ$4:$AT$34),0)</f>
        <v>0</v>
      </c>
      <c r="T24" s="125"/>
      <c r="U24" s="125"/>
      <c r="V24" s="125"/>
      <c r="W24" s="125" cm="1">
        <f t="array" ref="W24:Z24">IFERROR(_xlfn.XLOOKUP(B24,'G6'!$AP$4:$AP$34,'G6'!$AQ$4:$AT$34),0)</f>
        <v>4</v>
      </c>
      <c r="X24" s="125">
        <v>1</v>
      </c>
      <c r="Y24" s="125">
        <v>3</v>
      </c>
      <c r="Z24" s="125">
        <v>0</v>
      </c>
      <c r="AA24" s="132">
        <f t="shared" si="19"/>
        <v>11</v>
      </c>
      <c r="AB24" s="132">
        <f t="shared" si="20"/>
        <v>3</v>
      </c>
      <c r="AC24" s="132">
        <f t="shared" si="23"/>
        <v>4</v>
      </c>
      <c r="AD24" s="132">
        <f t="shared" si="24"/>
        <v>2</v>
      </c>
      <c r="AE24" s="128">
        <f>IF(AA24=0,"",AB24/AA24)</f>
        <v>0.27272727272727271</v>
      </c>
      <c r="AG24">
        <f>(C24&gt;0)+(G24&gt;0)+(K24&gt;0)+(O24&gt;0)+(S24&gt;0)+(W24&gt;0)+COUNTIF('G1'!$F$3:$F$40,$B24&amp;"*DF")+COUNTIF('G2'!$F$3:$F$40,$B24&amp;"*DF")+COUNTIF('G3'!$F$3:$F$40,$B24&amp;"*DF")+COUNTIF('G4'!$F$3:$F$40,$B24&amp;"*DF")+COUNTIF('G5'!$F$3:$F$40,$B24&amp;"*DF")+COUNTIF('G6'!$F$3:$F$40,$B24&amp;"*DF")-SUMPRODUCT(('G1'!$F$3:$F$39=$B24)*(RIGHT('G1'!$F$4:$F$40,2)="DF"))-SUMPRODUCT(('G2'!$F$3:$F$39=$B24)*(RIGHT('G2'!$F$4:$F$40,2)="DF"))-SUMPRODUCT(('G3'!$F$3:$F$39=$B24)*(RIGHT('G3'!$F$4:$F$40,2)="DF"))-SUMPRODUCT(('G4'!$F$3:$F$39=$B24)*(RIGHT('G4'!$F$4:$F$40,2)="DF"))-SUMPRODUCT(('G5'!$F$3:$F$39=$B24)*(RIGHT('G5'!$F$4:$F$40,2)="DF"))-SUMPRODUCT(('G6'!$F$3:$F$39=$B24)*(RIGHT('G6'!$F$4:$F$40,2)="DF"))</f>
        <v>3</v>
      </c>
      <c r="AH24" s="87"/>
    </row>
    <row r="25" spans="1:34">
      <c r="A25" s="145">
        <f>IFERROR(INDEX(分組球員名單!$B$2:$B$53,MATCH(B25,分組球員名單!$A$2:$A$53,0)),"")</f>
        <v>28</v>
      </c>
      <c r="B25" s="148" t="s">
        <v>121</v>
      </c>
      <c r="C25" s="125" cm="1">
        <f t="array" ref="C25:F25">IFERROR(_xlfn.XLOOKUP(B25,'G1'!$AP$4:$AP$34,'G1'!$AQ$4:$AT$34),0)</f>
        <v>1</v>
      </c>
      <c r="D25" s="125">
        <v>0</v>
      </c>
      <c r="E25" s="125">
        <v>1</v>
      </c>
      <c r="F25" s="125">
        <v>0</v>
      </c>
      <c r="G25" s="125" cm="1">
        <f t="array" ref="G25">IFERROR(_xlfn.XLOOKUP(B25,'G2'!$AP$4:$AP$34,'G2'!$AQ$4:$AT$34),0)</f>
        <v>0</v>
      </c>
      <c r="H25" s="125"/>
      <c r="I25" s="125"/>
      <c r="J25" s="125"/>
      <c r="K25" s="125" cm="1">
        <f t="array" ref="K25">IFERROR(_xlfn.XLOOKUP(B25,'G3'!$AP$4:$AP$34,'G3'!$AQ$4:$AT$34),0)</f>
        <v>0</v>
      </c>
      <c r="L25" s="125"/>
      <c r="M25" s="125"/>
      <c r="N25" s="125"/>
      <c r="O25" s="125" cm="1">
        <f t="array" ref="O25:R25">IFERROR(_xlfn.XLOOKUP(B25,'G4'!$AP$4:$AP$34,'G4'!$AQ$4:$AT$34),0)</f>
        <v>4</v>
      </c>
      <c r="P25" s="125">
        <v>1</v>
      </c>
      <c r="Q25" s="125">
        <v>2</v>
      </c>
      <c r="R25" s="125">
        <v>5</v>
      </c>
      <c r="S25" s="125" cm="1">
        <f t="array" ref="S25">IFERROR(_xlfn.XLOOKUP(B25,'G5'!$AP$4:$AP$34,'G5'!$AQ$4:$AT$34),0)</f>
        <v>0</v>
      </c>
      <c r="T25" s="125"/>
      <c r="U25" s="125"/>
      <c r="V25" s="125"/>
      <c r="W25" s="125" cm="1">
        <f t="array" ref="W25:Z25">IFERROR(_xlfn.XLOOKUP(B25,'G6'!$AP$4:$AP$34,'G6'!$AQ$4:$AT$34),0)</f>
        <v>4</v>
      </c>
      <c r="X25" s="125">
        <v>2</v>
      </c>
      <c r="Y25" s="125">
        <v>1</v>
      </c>
      <c r="Z25" s="125">
        <v>2</v>
      </c>
      <c r="AA25" s="132">
        <f t="shared" si="19"/>
        <v>9</v>
      </c>
      <c r="AB25" s="132">
        <f t="shared" si="20"/>
        <v>3</v>
      </c>
      <c r="AC25" s="132">
        <f t="shared" si="23"/>
        <v>4</v>
      </c>
      <c r="AD25" s="132">
        <f t="shared" si="24"/>
        <v>7</v>
      </c>
      <c r="AE25" s="128">
        <f>IF(AA25=0,"",AB25/AA25)</f>
        <v>0.33333333333333331</v>
      </c>
      <c r="AG25">
        <f>(C25&gt;0)+(G25&gt;0)+(K25&gt;0)+(O25&gt;0)+(S25&gt;0)+(W25&gt;0)+COUNTIF('G1'!$F$3:$F$40,$B25&amp;"*DF")+COUNTIF('G2'!$F$3:$F$40,$B25&amp;"*DF")+COUNTIF('G3'!$F$3:$F$40,$B25&amp;"*DF")+COUNTIF('G4'!$F$3:$F$40,$B25&amp;"*DF")+COUNTIF('G5'!$F$3:$F$40,$B25&amp;"*DF")+COUNTIF('G6'!$F$3:$F$40,$B25&amp;"*DF")-SUMPRODUCT(('G1'!$F$3:$F$39=$B25)*(RIGHT('G1'!$F$4:$F$40,2)="DF"))-SUMPRODUCT(('G2'!$F$3:$F$39=$B25)*(RIGHT('G2'!$F$4:$F$40,2)="DF"))-SUMPRODUCT(('G3'!$F$3:$F$39=$B25)*(RIGHT('G3'!$F$4:$F$40,2)="DF"))-SUMPRODUCT(('G4'!$F$3:$F$39=$B25)*(RIGHT('G4'!$F$4:$F$40,2)="DF"))-SUMPRODUCT(('G5'!$F$3:$F$39=$B25)*(RIGHT('G5'!$F$4:$F$40,2)="DF"))-SUMPRODUCT(('G6'!$F$3:$F$39=$B25)*(RIGHT('G6'!$F$4:$F$40,2)="DF"))</f>
        <v>3</v>
      </c>
      <c r="AH25" s="87"/>
    </row>
    <row r="26" spans="1:34">
      <c r="A26" s="145">
        <f>IFERROR(INDEX(分組球員名單!$B$2:$B$53,MATCH(B26,分組球員名單!$A$2:$A$53,0)),"")</f>
        <v>29</v>
      </c>
      <c r="B26" s="147" t="s">
        <v>62</v>
      </c>
      <c r="C26" s="125" cm="1">
        <f t="array" ref="C26:F26">IFERROR(_xlfn.XLOOKUP(B26,'G1'!$AP$4:$AP$34,'G1'!$AQ$4:$AT$34),0)</f>
        <v>2</v>
      </c>
      <c r="D26" s="125">
        <v>0</v>
      </c>
      <c r="E26" s="125">
        <v>2</v>
      </c>
      <c r="F26" s="125">
        <v>0</v>
      </c>
      <c r="G26" s="125" cm="1">
        <f t="array" ref="G26">IFERROR(_xlfn.XLOOKUP(B26,'G2'!$AP$4:$AP$34,'G2'!$AQ$4:$AT$34),0)</f>
        <v>0</v>
      </c>
      <c r="H26" s="125"/>
      <c r="I26" s="125"/>
      <c r="J26" s="125"/>
      <c r="K26" s="125" cm="1">
        <f t="array" ref="K26">IFERROR(_xlfn.XLOOKUP(B26,'G3'!$AP$4:$AP$34,'G3'!$AQ$4:$AT$34),0)</f>
        <v>0</v>
      </c>
      <c r="L26" s="125"/>
      <c r="M26" s="125"/>
      <c r="N26" s="125"/>
      <c r="O26" s="125" cm="1">
        <f t="array" ref="O26:R26">IFERROR(_xlfn.XLOOKUP(B26,'G4'!$AP$4:$AP$34,'G4'!$AQ$4:$AT$34),0)</f>
        <v>4</v>
      </c>
      <c r="P26" s="125">
        <v>1</v>
      </c>
      <c r="Q26" s="125">
        <v>2</v>
      </c>
      <c r="R26" s="125">
        <v>0</v>
      </c>
      <c r="S26" s="125" cm="1">
        <f t="array" ref="S26">IFERROR(_xlfn.XLOOKUP(B26,'G5'!$AP$4:$AP$34,'G5'!$AQ$4:$AT$34),0)</f>
        <v>0</v>
      </c>
      <c r="T26" s="125"/>
      <c r="U26" s="125"/>
      <c r="V26" s="125"/>
      <c r="W26" s="125" cm="1">
        <f t="array" ref="W26:Z26">IFERROR(_xlfn.XLOOKUP(B26,'G6'!$AP$4:$AP$34,'G6'!$AQ$4:$AT$34),0)</f>
        <v>4</v>
      </c>
      <c r="X26" s="125">
        <v>1</v>
      </c>
      <c r="Y26" s="125">
        <v>2</v>
      </c>
      <c r="Z26" s="125">
        <v>0</v>
      </c>
      <c r="AA26" s="132">
        <f t="shared" si="19"/>
        <v>10</v>
      </c>
      <c r="AB26" s="132">
        <f t="shared" si="20"/>
        <v>2</v>
      </c>
      <c r="AC26" s="132">
        <f t="shared" si="23"/>
        <v>6</v>
      </c>
      <c r="AD26" s="132">
        <f t="shared" si="24"/>
        <v>0</v>
      </c>
      <c r="AE26" s="128">
        <f>IF(AA26=0,"",AB26/AA26)</f>
        <v>0.2</v>
      </c>
      <c r="AG26">
        <f>(C26&gt;0)+(G26&gt;0)+(K26&gt;0)+(O26&gt;0)+(S26&gt;0)+(W26&gt;0)+COUNTIF('G1'!$F$3:$F$40,$B26&amp;"*DF")+COUNTIF('G2'!$F$3:$F$40,$B26&amp;"*DF")+COUNTIF('G3'!$F$3:$F$40,$B26&amp;"*DF")+COUNTIF('G4'!$F$3:$F$40,$B26&amp;"*DF")+COUNTIF('G5'!$F$3:$F$40,$B26&amp;"*DF")+COUNTIF('G6'!$F$3:$F$40,$B26&amp;"*DF")-SUMPRODUCT(('G1'!$F$3:$F$39=$B26)*(RIGHT('G1'!$F$4:$F$40,2)="DF"))-SUMPRODUCT(('G2'!$F$3:$F$39=$B26)*(RIGHT('G2'!$F$4:$F$40,2)="DF"))-SUMPRODUCT(('G3'!$F$3:$F$39=$B26)*(RIGHT('G3'!$F$4:$F$40,2)="DF"))-SUMPRODUCT(('G4'!$F$3:$F$39=$B26)*(RIGHT('G4'!$F$4:$F$40,2)="DF"))-SUMPRODUCT(('G5'!$F$3:$F$39=$B26)*(RIGHT('G5'!$F$4:$F$40,2)="DF"))-SUMPRODUCT(('G6'!$F$3:$F$39=$B26)*(RIGHT('G6'!$F$4:$F$40,2)="DF"))</f>
        <v>3</v>
      </c>
      <c r="AH26" s="87"/>
    </row>
    <row r="27" spans="1:34">
      <c r="A27" s="145">
        <f>IFERROR(INDEX(分組球員名單!$B$2:$B$53,MATCH(B27,分組球員名單!$A$2:$A$53,0)),"")</f>
        <v>30</v>
      </c>
      <c r="B27" s="147" t="s">
        <v>99</v>
      </c>
      <c r="C27" s="125" cm="1">
        <f t="array" ref="C27:F27">IFERROR(_xlfn.XLOOKUP(B27,'G1'!$AP$4:$AP$34,'G1'!$AQ$4:$AT$34),0)</f>
        <v>3</v>
      </c>
      <c r="D27" s="125">
        <v>0</v>
      </c>
      <c r="E27" s="125">
        <v>2</v>
      </c>
      <c r="F27" s="125">
        <v>0</v>
      </c>
      <c r="G27" s="125" cm="1">
        <f t="array" ref="G27">IFERROR(_xlfn.XLOOKUP(B27,'G2'!$AP$4:$AP$34,'G2'!$AQ$4:$AT$34),0)</f>
        <v>0</v>
      </c>
      <c r="H27" s="125"/>
      <c r="I27" s="125"/>
      <c r="J27" s="125"/>
      <c r="K27" s="125" cm="1">
        <f t="array" ref="K27">IFERROR(_xlfn.XLOOKUP(B27,'G3'!$AP$4:$AP$34,'G3'!$AQ$4:$AT$34),0)</f>
        <v>0</v>
      </c>
      <c r="L27" s="125"/>
      <c r="M27" s="125"/>
      <c r="N27" s="125"/>
      <c r="O27" s="125" cm="1">
        <f t="array" ref="O27:R27">IFERROR(_xlfn.XLOOKUP(B27,'G4'!$AP$4:$AP$34,'G4'!$AQ$4:$AT$34),0)</f>
        <v>3</v>
      </c>
      <c r="P27" s="125">
        <v>0</v>
      </c>
      <c r="Q27" s="125">
        <v>3</v>
      </c>
      <c r="R27" s="125">
        <v>0</v>
      </c>
      <c r="S27" s="125" cm="1">
        <f t="array" ref="S27">IFERROR(_xlfn.XLOOKUP(B27,'G5'!$AP$4:$AP$34,'G5'!$AQ$4:$AT$34),0)</f>
        <v>0</v>
      </c>
      <c r="T27" s="125"/>
      <c r="U27" s="125"/>
      <c r="V27" s="125"/>
      <c r="W27" s="125" cm="1">
        <f t="array" ref="W27:Z27">IFERROR(_xlfn.XLOOKUP(B27,'G6'!$AP$4:$AP$34,'G6'!$AQ$4:$AT$34),0)</f>
        <v>4</v>
      </c>
      <c r="X27" s="125">
        <v>0</v>
      </c>
      <c r="Y27" s="125">
        <v>3</v>
      </c>
      <c r="Z27" s="125">
        <v>0</v>
      </c>
      <c r="AA27" s="132">
        <f t="shared" si="19"/>
        <v>10</v>
      </c>
      <c r="AB27" s="132">
        <f t="shared" si="20"/>
        <v>0</v>
      </c>
      <c r="AC27" s="132">
        <f t="shared" si="23"/>
        <v>8</v>
      </c>
      <c r="AD27" s="132">
        <f t="shared" si="24"/>
        <v>0</v>
      </c>
      <c r="AE27" s="128">
        <f>IF(AA27=0,"",AB27/AA27)</f>
        <v>0</v>
      </c>
      <c r="AG27">
        <f>(C27&gt;0)+(G27&gt;0)+(K27&gt;0)+(O27&gt;0)+(S27&gt;0)+(W27&gt;0)+COUNTIF('G1'!$F$3:$F$40,$B27&amp;"*DF")+COUNTIF('G2'!$F$3:$F$40,$B27&amp;"*DF")+COUNTIF('G3'!$F$3:$F$40,$B27&amp;"*DF")+COUNTIF('G4'!$F$3:$F$40,$B27&amp;"*DF")+COUNTIF('G5'!$F$3:$F$40,$B27&amp;"*DF")+COUNTIF('G6'!$F$3:$F$40,$B27&amp;"*DF")-SUMPRODUCT(('G1'!$F$3:$F$39=$B27)*(RIGHT('G1'!$F$4:$F$40,2)="DF"))-SUMPRODUCT(('G2'!$F$3:$F$39=$B27)*(RIGHT('G2'!$F$4:$F$40,2)="DF"))-SUMPRODUCT(('G3'!$F$3:$F$39=$B27)*(RIGHT('G3'!$F$4:$F$40,2)="DF"))-SUMPRODUCT(('G4'!$F$3:$F$39=$B27)*(RIGHT('G4'!$F$4:$F$40,2)="DF"))-SUMPRODUCT(('G5'!$F$3:$F$39=$B27)*(RIGHT('G5'!$F$4:$F$40,2)="DF"))-SUMPRODUCT(('G6'!$F$3:$F$39=$B27)*(RIGHT('G6'!$F$4:$F$40,2)="DF"))</f>
        <v>3</v>
      </c>
      <c r="AH27" s="87"/>
    </row>
    <row r="28" spans="1:34">
      <c r="A28" s="145">
        <f>IFERROR(INDEX(分組球員名單!$B$2:$B$53,MATCH(B28,分組球員名單!$A$2:$A$53,0)),"")</f>
        <v>31</v>
      </c>
      <c r="B28" s="147" t="s">
        <v>67</v>
      </c>
      <c r="C28" s="125" cm="1">
        <f t="array" ref="C28">IFERROR(_xlfn.XLOOKUP(B28,'G1'!$AP$4:$AP$34,'G1'!$AQ$4:$AT$34),0)</f>
        <v>0</v>
      </c>
      <c r="D28" s="125"/>
      <c r="E28" s="125"/>
      <c r="F28" s="125"/>
      <c r="G28" s="125" cm="1">
        <f t="array" ref="G28">IFERROR(_xlfn.XLOOKUP(B28,'G2'!$AP$4:$AP$34,'G2'!$AQ$4:$AT$34),0)</f>
        <v>0</v>
      </c>
      <c r="H28" s="125"/>
      <c r="I28" s="125"/>
      <c r="J28" s="125"/>
      <c r="K28" s="125" cm="1">
        <f t="array" ref="K28">IFERROR(_xlfn.XLOOKUP(B28,'G3'!$AP$4:$AP$34,'G3'!$AQ$4:$AT$34),0)</f>
        <v>0</v>
      </c>
      <c r="L28" s="125"/>
      <c r="M28" s="125"/>
      <c r="N28" s="125"/>
      <c r="O28" s="125" cm="1">
        <f t="array" ref="O28">IFERROR(_xlfn.XLOOKUP(B28,'G4'!$AP$4:$AP$34,'G4'!$AQ$4:$AT$34),0)</f>
        <v>0</v>
      </c>
      <c r="P28" s="125"/>
      <c r="Q28" s="125"/>
      <c r="R28" s="125"/>
      <c r="S28" s="125" cm="1">
        <f t="array" ref="S28">IFERROR(_xlfn.XLOOKUP(B28,'G5'!$AP$4:$AP$34,'G5'!$AQ$4:$AT$34),0)</f>
        <v>0</v>
      </c>
      <c r="T28" s="125"/>
      <c r="U28" s="125"/>
      <c r="V28" s="125"/>
      <c r="W28" s="125" cm="1">
        <f t="array" ref="W28">IFERROR(_xlfn.XLOOKUP(B28,'G6'!$AP$4:$AP$34,'G6'!$AQ$4:$AT$34),0)</f>
        <v>0</v>
      </c>
      <c r="X28" s="125"/>
      <c r="Y28" s="125"/>
      <c r="Z28" s="125"/>
      <c r="AA28" s="132">
        <f t="shared" si="19"/>
        <v>0</v>
      </c>
      <c r="AB28" s="132">
        <f t="shared" si="20"/>
        <v>0</v>
      </c>
      <c r="AC28" s="132">
        <f t="shared" si="23"/>
        <v>0</v>
      </c>
      <c r="AD28" s="132">
        <f t="shared" si="24"/>
        <v>0</v>
      </c>
      <c r="AE28" s="128" t="str">
        <f>IF(AA28=0,"",AB28/AA28)</f>
        <v/>
      </c>
      <c r="AG28">
        <f>(C28&gt;0)+(G28&gt;0)+(K28&gt;0)+(O28&gt;0)+(S28&gt;0)+(W28&gt;0)+COUNTIF('G1'!$F$3:$F$40,$B28&amp;"*DF")+COUNTIF('G2'!$F$3:$F$40,$B28&amp;"*DF")+COUNTIF('G3'!$F$3:$F$40,$B28&amp;"*DF")+COUNTIF('G4'!$F$3:$F$40,$B28&amp;"*DF")+COUNTIF('G5'!$F$3:$F$40,$B28&amp;"*DF")+COUNTIF('G6'!$F$3:$F$40,$B28&amp;"*DF")-SUMPRODUCT(('G1'!$F$3:$F$39=$B28)*(RIGHT('G1'!$F$4:$F$40,2)="DF"))-SUMPRODUCT(('G2'!$F$3:$F$39=$B28)*(RIGHT('G2'!$F$4:$F$40,2)="DF"))-SUMPRODUCT(('G3'!$F$3:$F$39=$B28)*(RIGHT('G3'!$F$4:$F$40,2)="DF"))-SUMPRODUCT(('G4'!$F$3:$F$39=$B28)*(RIGHT('G4'!$F$4:$F$40,2)="DF"))-SUMPRODUCT(('G5'!$F$3:$F$39=$B28)*(RIGHT('G5'!$F$4:$F$40,2)="DF"))-SUMPRODUCT(('G6'!$F$3:$F$39=$B28)*(RIGHT('G6'!$F$4:$F$40,2)="DF"))</f>
        <v>0</v>
      </c>
      <c r="AH28" s="87"/>
    </row>
    <row r="29" spans="1:34">
      <c r="A29" s="145">
        <f>IFERROR(INDEX(分組球員名單!$B$2:$B$53,MATCH(B29,分組球員名單!$A$2:$A$53,0)),"")</f>
        <v>34</v>
      </c>
      <c r="B29" s="147" t="s">
        <v>122</v>
      </c>
      <c r="C29" s="125" cm="1">
        <f t="array" ref="C29">IFERROR(_xlfn.XLOOKUP(B29,'G1'!$AP$4:$AP$34,'G1'!$AQ$4:$AT$34),0)</f>
        <v>0</v>
      </c>
      <c r="D29" s="125"/>
      <c r="E29" s="125"/>
      <c r="F29" s="125"/>
      <c r="G29" s="125" cm="1">
        <f t="array" ref="G29">IFERROR(_xlfn.XLOOKUP(B29,'G2'!$AP$4:$AP$34,'G2'!$AQ$4:$AT$34),0)</f>
        <v>0</v>
      </c>
      <c r="H29" s="125"/>
      <c r="I29" s="125"/>
      <c r="J29" s="125"/>
      <c r="K29" s="125" cm="1">
        <f t="array" ref="K29">IFERROR(_xlfn.XLOOKUP(B29,'G3'!$AP$4:$AP$34,'G3'!$AQ$4:$AT$34),0)</f>
        <v>0</v>
      </c>
      <c r="L29" s="125"/>
      <c r="M29" s="125"/>
      <c r="N29" s="125"/>
      <c r="O29" s="125" cm="1">
        <f t="array" ref="O29">IFERROR(_xlfn.XLOOKUP(B29,'G4'!$AP$4:$AP$34,'G4'!$AQ$4:$AT$34),0)</f>
        <v>0</v>
      </c>
      <c r="P29" s="125"/>
      <c r="Q29" s="125"/>
      <c r="R29" s="125"/>
      <c r="S29" s="125" cm="1">
        <f t="array" ref="S29">IFERROR(_xlfn.XLOOKUP(B29,'G5'!$AP$4:$AP$34,'G5'!$AQ$4:$AT$34),0)</f>
        <v>0</v>
      </c>
      <c r="T29" s="125"/>
      <c r="U29" s="125"/>
      <c r="V29" s="125"/>
      <c r="W29" s="125" cm="1">
        <f t="array" ref="W29">IFERROR(_xlfn.XLOOKUP(B29,'G6'!$AP$4:$AP$34,'G6'!$AQ$4:$AT$34),0)</f>
        <v>0</v>
      </c>
      <c r="X29" s="125"/>
      <c r="Y29" s="125"/>
      <c r="Z29" s="125"/>
      <c r="AA29" s="132">
        <f t="shared" ref="AA29:AA31" si="26">+C29+G29+K29+O29+S29+W29</f>
        <v>0</v>
      </c>
      <c r="AB29" s="132">
        <f t="shared" ref="AB29:AB31" si="27">+D29+H29+L29+P29+T29+X29</f>
        <v>0</v>
      </c>
      <c r="AC29" s="132">
        <f t="shared" ref="AC29:AC31" si="28">+E29+I29+M29+Q29+U29+Y29</f>
        <v>0</v>
      </c>
      <c r="AD29" s="132">
        <f t="shared" ref="AD29:AD31" si="29">+F29+J29+N29+R29+V29+Z29</f>
        <v>0</v>
      </c>
      <c r="AE29" s="128" t="str">
        <f>IF(AA29=0,"",AB29/AA29)</f>
        <v/>
      </c>
      <c r="AG29">
        <f>(C29&gt;0)+(G29&gt;0)+(K29&gt;0)+(O29&gt;0)+(S29&gt;0)+(W29&gt;0)+COUNTIF('G1'!$F$3:$F$40,$B29&amp;"*DF")+COUNTIF('G2'!$F$3:$F$40,$B29&amp;"*DF")+COUNTIF('G3'!$F$3:$F$40,$B29&amp;"*DF")+COUNTIF('G4'!$F$3:$F$40,$B29&amp;"*DF")+COUNTIF('G5'!$F$3:$F$40,$B29&amp;"*DF")+COUNTIF('G6'!$F$3:$F$40,$B29&amp;"*DF")-SUMPRODUCT(('G1'!$F$3:$F$39=$B29)*(RIGHT('G1'!$F$4:$F$40,2)="DF"))-SUMPRODUCT(('G2'!$F$3:$F$39=$B29)*(RIGHT('G2'!$F$4:$F$40,2)="DF"))-SUMPRODUCT(('G3'!$F$3:$F$39=$B29)*(RIGHT('G3'!$F$4:$F$40,2)="DF"))-SUMPRODUCT(('G4'!$F$3:$F$39=$B29)*(RIGHT('G4'!$F$4:$F$40,2)="DF"))-SUMPRODUCT(('G5'!$F$3:$F$39=$B29)*(RIGHT('G5'!$F$4:$F$40,2)="DF"))-SUMPRODUCT(('G6'!$F$3:$F$39=$B29)*(RIGHT('G6'!$F$4:$F$40,2)="DF"))</f>
        <v>0</v>
      </c>
      <c r="AH29" s="89"/>
    </row>
    <row r="30" spans="1:34">
      <c r="A30" s="145">
        <f>IFERROR(INDEX(分組球員名單!$B$2:$B$53,MATCH(B30,分組球員名單!$A$2:$A$53,0)),"")</f>
        <v>37</v>
      </c>
      <c r="B30" s="147" t="s">
        <v>123</v>
      </c>
      <c r="C30" s="125" cm="1">
        <f t="array" ref="C30">IFERROR(_xlfn.XLOOKUP(B30,'G1'!$AP$4:$AP$34,'G1'!$AQ$4:$AT$34),0)</f>
        <v>0</v>
      </c>
      <c r="D30" s="125"/>
      <c r="E30" s="125"/>
      <c r="F30" s="125"/>
      <c r="G30" s="125" cm="1">
        <f t="array" ref="G30">IFERROR(_xlfn.XLOOKUP(B30,'G2'!$AP$4:$AP$34,'G2'!$AQ$4:$AT$34),0)</f>
        <v>0</v>
      </c>
      <c r="H30" s="125"/>
      <c r="I30" s="125"/>
      <c r="J30" s="125"/>
      <c r="K30" s="125" cm="1">
        <f t="array" ref="K30">IFERROR(_xlfn.XLOOKUP(B30,'G3'!$AP$4:$AP$34,'G3'!$AQ$4:$AT$34),0)</f>
        <v>0</v>
      </c>
      <c r="L30" s="125"/>
      <c r="M30" s="125"/>
      <c r="N30" s="125"/>
      <c r="O30" s="125" cm="1">
        <f t="array" ref="O30">IFERROR(_xlfn.XLOOKUP(B30,'G4'!$AP$4:$AP$34,'G4'!$AQ$4:$AT$34),0)</f>
        <v>0</v>
      </c>
      <c r="P30" s="125"/>
      <c r="Q30" s="125"/>
      <c r="R30" s="125"/>
      <c r="S30" s="125" cm="1">
        <f t="array" ref="S30">IFERROR(_xlfn.XLOOKUP(B30,'G5'!$AP$4:$AP$34,'G5'!$AQ$4:$AT$34),0)</f>
        <v>0</v>
      </c>
      <c r="T30" s="125"/>
      <c r="U30" s="125"/>
      <c r="V30" s="125"/>
      <c r="W30" s="125" cm="1">
        <f t="array" ref="W30">IFERROR(_xlfn.XLOOKUP(B30,'G6'!$AP$4:$AP$34,'G6'!$AQ$4:$AT$34),0)</f>
        <v>0</v>
      </c>
      <c r="X30" s="125"/>
      <c r="Y30" s="125"/>
      <c r="Z30" s="125"/>
      <c r="AA30" s="132">
        <f t="shared" si="26"/>
        <v>0</v>
      </c>
      <c r="AB30" s="132">
        <f t="shared" si="27"/>
        <v>0</v>
      </c>
      <c r="AC30" s="132">
        <f t="shared" si="28"/>
        <v>0</v>
      </c>
      <c r="AD30" s="132">
        <f t="shared" si="29"/>
        <v>0</v>
      </c>
      <c r="AE30" s="128" t="str">
        <f>IF(AA30=0,"",AB30/AA30)</f>
        <v/>
      </c>
      <c r="AG30">
        <f>(C30&gt;0)+(G30&gt;0)+(K30&gt;0)+(O30&gt;0)+(S30&gt;0)+(W30&gt;0)+COUNTIF('G1'!$F$3:$F$40,$B30&amp;"*DF")+COUNTIF('G2'!$F$3:$F$40,$B30&amp;"*DF")+COUNTIF('G3'!$F$3:$F$40,$B30&amp;"*DF")+COUNTIF('G4'!$F$3:$F$40,$B30&amp;"*DF")+COUNTIF('G5'!$F$3:$F$40,$B30&amp;"*DF")+COUNTIF('G6'!$F$3:$F$40,$B30&amp;"*DF")-SUMPRODUCT(('G1'!$F$3:$F$39=$B30)*(RIGHT('G1'!$F$4:$F$40,2)="DF"))-SUMPRODUCT(('G2'!$F$3:$F$39=$B30)*(RIGHT('G2'!$F$4:$F$40,2)="DF"))-SUMPRODUCT(('G3'!$F$3:$F$39=$B30)*(RIGHT('G3'!$F$4:$F$40,2)="DF"))-SUMPRODUCT(('G4'!$F$3:$F$39=$B30)*(RIGHT('G4'!$F$4:$F$40,2)="DF"))-SUMPRODUCT(('G5'!$F$3:$F$39=$B30)*(RIGHT('G5'!$F$4:$F$40,2)="DF"))-SUMPRODUCT(('G6'!$F$3:$F$39=$B30)*(RIGHT('G6'!$F$4:$F$40,2)="DF"))</f>
        <v>0</v>
      </c>
    </row>
    <row r="31" spans="1:34" ht="16.8" thickBot="1">
      <c r="A31" s="145">
        <f>IFERROR(INDEX(分組球員名單!$B$2:$B$53,MATCH(B31,分組球員名單!$A$2:$A$53,0)),"")</f>
        <v>39</v>
      </c>
      <c r="B31" s="147" t="s">
        <v>124</v>
      </c>
      <c r="C31" s="125" cm="1">
        <f t="array" ref="C31">IFERROR(_xlfn.XLOOKUP(B31,'G1'!$AP$4:$AP$34,'G1'!$AQ$4:$AT$34),0)</f>
        <v>0</v>
      </c>
      <c r="D31" s="125"/>
      <c r="E31" s="125"/>
      <c r="F31" s="125"/>
      <c r="G31" s="125" cm="1">
        <f t="array" ref="G31">IFERROR(_xlfn.XLOOKUP(B31,'G2'!$AP$4:$AP$34,'G2'!$AQ$4:$AT$34),0)</f>
        <v>0</v>
      </c>
      <c r="H31" s="125"/>
      <c r="I31" s="125"/>
      <c r="J31" s="125"/>
      <c r="K31" s="125" cm="1">
        <f t="array" ref="K31">IFERROR(_xlfn.XLOOKUP(B31,'G3'!$AP$4:$AP$34,'G3'!$AQ$4:$AT$34),0)</f>
        <v>0</v>
      </c>
      <c r="L31" s="125"/>
      <c r="M31" s="125"/>
      <c r="N31" s="125"/>
      <c r="O31" s="125" cm="1">
        <f t="array" ref="O31">IFERROR(_xlfn.XLOOKUP(B31,'G4'!$AP$4:$AP$34,'G4'!$AQ$4:$AT$34),0)</f>
        <v>0</v>
      </c>
      <c r="P31" s="125"/>
      <c r="Q31" s="125"/>
      <c r="R31" s="125"/>
      <c r="S31" s="125" cm="1">
        <f t="array" ref="S31">IFERROR(_xlfn.XLOOKUP(B31,'G5'!$AP$4:$AP$34,'G5'!$AQ$4:$AT$34),0)</f>
        <v>0</v>
      </c>
      <c r="T31" s="125"/>
      <c r="U31" s="125"/>
      <c r="V31" s="125"/>
      <c r="W31" s="125" cm="1">
        <f t="array" ref="W31">IFERROR(_xlfn.XLOOKUP(B31,'G6'!$AP$4:$AP$34,'G6'!$AQ$4:$AT$34),0)</f>
        <v>0</v>
      </c>
      <c r="X31" s="125"/>
      <c r="Y31" s="125"/>
      <c r="Z31" s="125"/>
      <c r="AA31" s="132">
        <f t="shared" si="26"/>
        <v>0</v>
      </c>
      <c r="AB31" s="132">
        <f t="shared" si="27"/>
        <v>0</v>
      </c>
      <c r="AC31" s="132">
        <f t="shared" si="28"/>
        <v>0</v>
      </c>
      <c r="AD31" s="132">
        <f t="shared" si="29"/>
        <v>0</v>
      </c>
      <c r="AE31" s="128" t="str">
        <f>IF(AA31=0,"",AB31/AA31)</f>
        <v/>
      </c>
      <c r="AG31">
        <f>(C31&gt;0)+(G31&gt;0)+(K31&gt;0)+(O31&gt;0)+(S31&gt;0)+(W31&gt;0)+COUNTIF('G1'!$F$3:$F$40,$B31&amp;"*DF")+COUNTIF('G2'!$F$3:$F$40,$B31&amp;"*DF")+COUNTIF('G3'!$F$3:$F$40,$B31&amp;"*DF")+COUNTIF('G4'!$F$3:$F$40,$B31&amp;"*DF")+COUNTIF('G5'!$F$3:$F$40,$B31&amp;"*DF")+COUNTIF('G6'!$F$3:$F$40,$B31&amp;"*DF")-SUMPRODUCT(('G1'!$F$3:$F$39=$B31)*(RIGHT('G1'!$F$4:$F$40,2)="DF"))-SUMPRODUCT(('G2'!$F$3:$F$39=$B31)*(RIGHT('G2'!$F$4:$F$40,2)="DF"))-SUMPRODUCT(('G3'!$F$3:$F$39=$B31)*(RIGHT('G3'!$F$4:$F$40,2)="DF"))-SUMPRODUCT(('G4'!$F$3:$F$39=$B31)*(RIGHT('G4'!$F$4:$F$40,2)="DF"))-SUMPRODUCT(('G5'!$F$3:$F$39=$B31)*(RIGHT('G5'!$F$4:$F$40,2)="DF"))-SUMPRODUCT(('G6'!$F$3:$F$39=$B31)*(RIGHT('G6'!$F$4:$F$40,2)="DF"))</f>
        <v>0</v>
      </c>
    </row>
    <row r="32" spans="1:34" ht="16.8" thickBot="1">
      <c r="A32" s="145">
        <f>IFERROR(INDEX(分組球員名單!$B$2:$B$53,MATCH(B32,分組球員名單!$A$2:$A$53,0)),"")</f>
        <v>66</v>
      </c>
      <c r="B32" s="148" t="s">
        <v>34</v>
      </c>
      <c r="C32" s="125" cm="1">
        <f t="array" ref="C32:F32">IFERROR(_xlfn.XLOOKUP(B32,'G1'!$AP$4:$AP$34,'G1'!$AQ$4:$AT$34),0)</f>
        <v>3</v>
      </c>
      <c r="D32" s="125">
        <v>0</v>
      </c>
      <c r="E32" s="125">
        <v>2</v>
      </c>
      <c r="F32" s="125">
        <v>0</v>
      </c>
      <c r="G32" s="125" cm="1">
        <f t="array" ref="G32">IFERROR(_xlfn.XLOOKUP(B32,'G2'!$AP$4:$AP$34,'G2'!$AQ$4:$AT$34),0)</f>
        <v>0</v>
      </c>
      <c r="H32" s="125"/>
      <c r="I32" s="125"/>
      <c r="J32" s="125"/>
      <c r="K32" s="125" cm="1">
        <f t="array" ref="K32">IFERROR(_xlfn.XLOOKUP(B32,'G3'!$AP$4:$AP$34,'G3'!$AQ$4:$AT$34),0)</f>
        <v>0</v>
      </c>
      <c r="L32" s="125"/>
      <c r="M32" s="125"/>
      <c r="N32" s="125"/>
      <c r="O32" s="125" cm="1">
        <f t="array" ref="O32:R32">IFERROR(_xlfn.XLOOKUP(B32,'G4'!$AP$4:$AP$34,'G4'!$AQ$4:$AT$34),0)</f>
        <v>4</v>
      </c>
      <c r="P32" s="125">
        <v>0</v>
      </c>
      <c r="Q32" s="125">
        <v>3</v>
      </c>
      <c r="R32" s="125">
        <v>0</v>
      </c>
      <c r="S32" s="125" cm="1">
        <f t="array" ref="S32">IFERROR(_xlfn.XLOOKUP(B32,'G5'!$AP$4:$AP$34,'G5'!$AQ$4:$AT$34),0)</f>
        <v>0</v>
      </c>
      <c r="T32" s="125"/>
      <c r="U32" s="125"/>
      <c r="V32" s="125"/>
      <c r="W32" s="125" cm="1">
        <f t="array" ref="W32:Z32">IFERROR(_xlfn.XLOOKUP(B32,'G6'!$AP$4:$AP$34,'G6'!$AQ$4:$AT$34),0)</f>
        <v>4</v>
      </c>
      <c r="X32" s="125">
        <v>1</v>
      </c>
      <c r="Y32" s="125">
        <v>2</v>
      </c>
      <c r="Z32" s="125">
        <v>0</v>
      </c>
      <c r="AA32" s="132">
        <f t="shared" si="19"/>
        <v>11</v>
      </c>
      <c r="AB32" s="132">
        <f t="shared" si="20"/>
        <v>1</v>
      </c>
      <c r="AC32" s="132">
        <f t="shared" si="23"/>
        <v>7</v>
      </c>
      <c r="AD32" s="132">
        <f t="shared" si="24"/>
        <v>0</v>
      </c>
      <c r="AE32" s="128">
        <f>IF(AA32=0,"",AB32/AA32)</f>
        <v>9.0909090909090912E-2</v>
      </c>
      <c r="AG32">
        <f>(C32&gt;0)+(G32&gt;0)+(K32&gt;0)+(O32&gt;0)+(S32&gt;0)+(W32&gt;0)+COUNTIF('G1'!$F$3:$F$40,$B32&amp;"*DF")+COUNTIF('G2'!$F$3:$F$40,$B32&amp;"*DF")+COUNTIF('G3'!$F$3:$F$40,$B32&amp;"*DF")+COUNTIF('G4'!$F$3:$F$40,$B32&amp;"*DF")+COUNTIF('G5'!$F$3:$F$40,$B32&amp;"*DF")+COUNTIF('G6'!$F$3:$F$40,$B32&amp;"*DF")-SUMPRODUCT(('G1'!$F$3:$F$39=$B32)*(RIGHT('G1'!$F$4:$F$40,2)="DF"))-SUMPRODUCT(('G2'!$F$3:$F$39=$B32)*(RIGHT('G2'!$F$4:$F$40,2)="DF"))-SUMPRODUCT(('G3'!$F$3:$F$39=$B32)*(RIGHT('G3'!$F$4:$F$40,2)="DF"))-SUMPRODUCT(('G4'!$F$3:$F$39=$B32)*(RIGHT('G4'!$F$4:$F$40,2)="DF"))-SUMPRODUCT(('G5'!$F$3:$F$39=$B32)*(RIGHT('G5'!$F$4:$F$40,2)="DF"))-SUMPRODUCT(('G6'!$F$3:$F$39=$B32)*(RIGHT('G6'!$F$4:$F$40,2)="DF"))</f>
        <v>3</v>
      </c>
    </row>
    <row r="33" spans="1:34" ht="16.8" thickBot="1">
      <c r="A33" s="137"/>
      <c r="B33" s="138"/>
      <c r="C33" s="139">
        <f t="shared" ref="C33:AD33" si="31">SUM(C19:C32)</f>
        <v>19</v>
      </c>
      <c r="D33" s="140">
        <f t="shared" si="31"/>
        <v>1</v>
      </c>
      <c r="E33" s="140">
        <f t="shared" si="31"/>
        <v>13</v>
      </c>
      <c r="F33" s="141">
        <f t="shared" si="31"/>
        <v>5</v>
      </c>
      <c r="G33" s="139">
        <f t="shared" si="31"/>
        <v>0</v>
      </c>
      <c r="H33" s="140">
        <f t="shared" si="31"/>
        <v>0</v>
      </c>
      <c r="I33" s="140">
        <f t="shared" si="31"/>
        <v>0</v>
      </c>
      <c r="J33" s="141">
        <f t="shared" si="31"/>
        <v>0</v>
      </c>
      <c r="K33" s="139">
        <f t="shared" si="31"/>
        <v>0</v>
      </c>
      <c r="L33" s="140">
        <f t="shared" si="31"/>
        <v>0</v>
      </c>
      <c r="M33" s="140">
        <f t="shared" si="31"/>
        <v>0</v>
      </c>
      <c r="N33" s="141">
        <f t="shared" si="31"/>
        <v>0</v>
      </c>
      <c r="O33" s="139">
        <f t="shared" si="31"/>
        <v>23</v>
      </c>
      <c r="P33" s="140">
        <f t="shared" si="31"/>
        <v>5</v>
      </c>
      <c r="Q33" s="140">
        <f t="shared" si="31"/>
        <v>13</v>
      </c>
      <c r="R33" s="141">
        <f t="shared" si="31"/>
        <v>6</v>
      </c>
      <c r="S33" s="139">
        <f t="shared" si="31"/>
        <v>0</v>
      </c>
      <c r="T33" s="140">
        <f t="shared" si="31"/>
        <v>0</v>
      </c>
      <c r="U33" s="140">
        <f t="shared" si="31"/>
        <v>0</v>
      </c>
      <c r="V33" s="141">
        <f t="shared" si="31"/>
        <v>0</v>
      </c>
      <c r="W33" s="139">
        <f t="shared" si="31"/>
        <v>24</v>
      </c>
      <c r="X33" s="140">
        <f t="shared" si="31"/>
        <v>6</v>
      </c>
      <c r="Y33" s="140">
        <f t="shared" si="31"/>
        <v>13</v>
      </c>
      <c r="Z33" s="150">
        <f t="shared" si="31"/>
        <v>3</v>
      </c>
      <c r="AA33" s="151">
        <f t="shared" si="31"/>
        <v>66</v>
      </c>
      <c r="AB33" s="151">
        <f t="shared" si="31"/>
        <v>12</v>
      </c>
      <c r="AC33" s="151">
        <f t="shared" si="31"/>
        <v>39</v>
      </c>
      <c r="AD33" s="151">
        <f t="shared" si="31"/>
        <v>14</v>
      </c>
      <c r="AE33" s="142">
        <f>IF(AA33=0,"",AB33/AA33)</f>
        <v>0.18181818181818182</v>
      </c>
    </row>
    <row r="34" spans="1:34" ht="16.8" thickBot="1">
      <c r="A34" s="137"/>
      <c r="B34" s="138"/>
      <c r="C34" s="143"/>
      <c r="D34" s="143"/>
      <c r="E34" s="137"/>
      <c r="F34" s="143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</row>
    <row r="35" spans="1:34" ht="16.8" thickBot="1">
      <c r="A35" s="114" t="s">
        <v>41</v>
      </c>
      <c r="B35" s="161" t="s">
        <v>42</v>
      </c>
      <c r="C35" s="297" t="s">
        <v>19</v>
      </c>
      <c r="D35" s="298"/>
      <c r="E35" s="298"/>
      <c r="F35" s="299"/>
      <c r="G35" s="297" t="s">
        <v>28</v>
      </c>
      <c r="H35" s="298"/>
      <c r="I35" s="298"/>
      <c r="J35" s="299"/>
      <c r="K35" s="297" t="s">
        <v>43</v>
      </c>
      <c r="L35" s="298"/>
      <c r="M35" s="298"/>
      <c r="N35" s="299"/>
      <c r="O35" s="297" t="s">
        <v>44</v>
      </c>
      <c r="P35" s="298"/>
      <c r="Q35" s="298"/>
      <c r="R35" s="299"/>
      <c r="S35" s="297" t="s">
        <v>45</v>
      </c>
      <c r="T35" s="298"/>
      <c r="U35" s="298"/>
      <c r="V35" s="299"/>
      <c r="W35" s="297" t="s">
        <v>46</v>
      </c>
      <c r="X35" s="298"/>
      <c r="Y35" s="298"/>
      <c r="Z35" s="299"/>
      <c r="AA35" s="297" t="s">
        <v>7</v>
      </c>
      <c r="AB35" s="298"/>
      <c r="AC35" s="298"/>
      <c r="AD35" s="298"/>
      <c r="AE35" s="299"/>
    </row>
    <row r="36" spans="1:34" ht="16.8" thickBot="1">
      <c r="A36" s="115" t="s">
        <v>30</v>
      </c>
      <c r="B36" s="144" t="s">
        <v>31</v>
      </c>
      <c r="C36" s="117" t="s">
        <v>24</v>
      </c>
      <c r="D36" s="117" t="s">
        <v>10</v>
      </c>
      <c r="E36" s="117" t="s">
        <v>6</v>
      </c>
      <c r="F36" s="117" t="s">
        <v>68</v>
      </c>
      <c r="G36" s="117" t="s">
        <v>24</v>
      </c>
      <c r="H36" s="117" t="s">
        <v>10</v>
      </c>
      <c r="I36" s="117" t="s">
        <v>6</v>
      </c>
      <c r="J36" s="117" t="s">
        <v>68</v>
      </c>
      <c r="K36" s="117" t="s">
        <v>24</v>
      </c>
      <c r="L36" s="117" t="s">
        <v>10</v>
      </c>
      <c r="M36" s="117" t="s">
        <v>6</v>
      </c>
      <c r="N36" s="117" t="s">
        <v>68</v>
      </c>
      <c r="O36" s="117" t="s">
        <v>24</v>
      </c>
      <c r="P36" s="117" t="s">
        <v>10</v>
      </c>
      <c r="Q36" s="117" t="s">
        <v>6</v>
      </c>
      <c r="R36" s="117" t="s">
        <v>68</v>
      </c>
      <c r="S36" s="117" t="s">
        <v>24</v>
      </c>
      <c r="T36" s="117" t="s">
        <v>10</v>
      </c>
      <c r="U36" s="117" t="s">
        <v>6</v>
      </c>
      <c r="V36" s="117" t="s">
        <v>68</v>
      </c>
      <c r="W36" s="117" t="s">
        <v>24</v>
      </c>
      <c r="X36" s="117" t="s">
        <v>10</v>
      </c>
      <c r="Y36" s="117" t="s">
        <v>6</v>
      </c>
      <c r="Z36" s="117" t="s">
        <v>68</v>
      </c>
      <c r="AA36" s="121" t="s">
        <v>24</v>
      </c>
      <c r="AB36" s="118" t="s">
        <v>10</v>
      </c>
      <c r="AC36" s="119" t="s">
        <v>6</v>
      </c>
      <c r="AD36" s="120" t="s">
        <v>68</v>
      </c>
      <c r="AE36" s="122" t="s">
        <v>32</v>
      </c>
    </row>
    <row r="37" spans="1:34">
      <c r="A37" s="154">
        <f>IFERROR(INDEX(分組球員名單!$B$2:$B$53,MATCH(B37,分組球員名單!$A$2:$A$53,0)),"")</f>
        <v>18</v>
      </c>
      <c r="B37" s="148" t="s">
        <v>81</v>
      </c>
      <c r="C37" s="125" cm="1">
        <f t="array" ref="C37">IFERROR(_xlfn.XLOOKUP(B37,'G1'!$AP$4:$AP$34,'G1'!$AQ$4:$AT$34),0)</f>
        <v>0</v>
      </c>
      <c r="D37" s="125"/>
      <c r="E37" s="125"/>
      <c r="F37" s="125"/>
      <c r="G37" s="125" cm="1">
        <f t="array" ref="G37:J37">IFERROR(_xlfn.XLOOKUP(B37,'G2'!$AP$4:$AP$34,'G2'!$AQ$4:$AT$34),0)</f>
        <v>4</v>
      </c>
      <c r="H37" s="125">
        <v>3</v>
      </c>
      <c r="I37" s="125">
        <v>1</v>
      </c>
      <c r="J37" s="125">
        <v>1</v>
      </c>
      <c r="K37" s="125" cm="1">
        <f t="array" ref="K37">IFERROR(_xlfn.XLOOKUP(B37,'G3'!$AP$4:$AP$34,'G3'!$AQ$4:$AT$34),0)</f>
        <v>0</v>
      </c>
      <c r="L37" s="125"/>
      <c r="M37" s="125"/>
      <c r="N37" s="125"/>
      <c r="O37" s="125" cm="1">
        <f t="array" ref="O37">IFERROR(_xlfn.XLOOKUP(B37,'G4'!$AP$4:$AP$34,'G4'!$AQ$4:$AT$34),0)</f>
        <v>0</v>
      </c>
      <c r="P37" s="125"/>
      <c r="Q37" s="125"/>
      <c r="R37" s="125"/>
      <c r="S37" s="125" cm="1">
        <f t="array" ref="S37">IFERROR(_xlfn.XLOOKUP(B37,'G5'!$AP$4:$AP$34,'G5'!$AQ$4:$AT$34),0)</f>
        <v>0</v>
      </c>
      <c r="T37" s="125"/>
      <c r="U37" s="125"/>
      <c r="V37" s="125"/>
      <c r="W37" s="125" cm="1">
        <f t="array" ref="W37:Z37">IFERROR(_xlfn.XLOOKUP(B37,'G6'!$AP$4:$AP$34,'G6'!$AQ$4:$AT$34),0)</f>
        <v>2</v>
      </c>
      <c r="X37" s="125">
        <v>1</v>
      </c>
      <c r="Y37" s="125">
        <v>1</v>
      </c>
      <c r="Z37" s="125">
        <v>3</v>
      </c>
      <c r="AA37" s="132">
        <f t="shared" ref="AA37:AA47" si="32">+C37+G37+K37+O37+S37+W37</f>
        <v>6</v>
      </c>
      <c r="AB37" s="132">
        <f t="shared" ref="AB37:AB47" si="33">+D37+H37+L37+P37+T37+X37</f>
        <v>4</v>
      </c>
      <c r="AC37" s="132">
        <f t="shared" ref="AC37:AC47" si="34">+E37+I37+M37+Q37+U37+Y37</f>
        <v>2</v>
      </c>
      <c r="AD37" s="132">
        <f t="shared" ref="AD37:AD47" si="35">+F37+J37+N37+R37+V37+Z37</f>
        <v>4</v>
      </c>
      <c r="AE37" s="128">
        <f>IF(AA37=0,"",AB37/AA37)</f>
        <v>0.66666666666666663</v>
      </c>
      <c r="AG37">
        <f>(C37&gt;0)+(G37&gt;0)+(K37&gt;0)+(O37&gt;0)+(S37&gt;0)+(W37&gt;0)+COUNTIF('G1'!$F$3:$F$40,$B37&amp;"*DF")+COUNTIF('G2'!$F$3:$F$40,$B37&amp;"*DF")+COUNTIF('G3'!$F$3:$F$40,$B37&amp;"*DF")+COUNTIF('G4'!$F$3:$F$40,$B37&amp;"*DF")+COUNTIF('G5'!$F$3:$F$40,$B37&amp;"*DF")+COUNTIF('G6'!$F$3:$F$40,$B37&amp;"*DF")-SUMPRODUCT(('G1'!$F$3:$F$39=$B37)*(RIGHT('G1'!$F$4:$F$40,2)="DF"))-SUMPRODUCT(('G2'!$F$3:$F$39=$B37)*(RIGHT('G2'!$F$4:$F$40,2)="DF"))-SUMPRODUCT(('G3'!$F$3:$F$39=$B37)*(RIGHT('G3'!$F$4:$F$40,2)="DF"))-SUMPRODUCT(('G4'!$F$3:$F$39=$B37)*(RIGHT('G4'!$F$4:$F$40,2)="DF"))-SUMPRODUCT(('G5'!$F$3:$F$39=$B37)*(RIGHT('G5'!$F$4:$F$40,2)="DF"))-SUMPRODUCT(('G6'!$F$3:$F$39=$B37)*(RIGHT('G6'!$F$4:$F$40,2)="DF"))</f>
        <v>2</v>
      </c>
    </row>
    <row r="38" spans="1:34">
      <c r="A38" s="154">
        <f>IFERROR(INDEX(分組球員名單!$B$2:$B$53,MATCH(B38,分組球員名單!$A$2:$A$53,0)),"")</f>
        <v>11</v>
      </c>
      <c r="B38" s="153" t="s">
        <v>82</v>
      </c>
      <c r="C38" s="125" cm="1">
        <f t="array" ref="C38">IFERROR(_xlfn.XLOOKUP(B38,'G1'!$AP$4:$AP$34,'G1'!$AQ$4:$AT$34),0)</f>
        <v>0</v>
      </c>
      <c r="D38" s="125"/>
      <c r="E38" s="125"/>
      <c r="F38" s="125"/>
      <c r="G38" s="125" cm="1">
        <f t="array" ref="G38:J38">IFERROR(_xlfn.XLOOKUP(B38,'G2'!$AP$4:$AP$34,'G2'!$AQ$4:$AT$34),0)</f>
        <v>0</v>
      </c>
      <c r="H38" s="125">
        <v>0</v>
      </c>
      <c r="I38" s="125">
        <v>0</v>
      </c>
      <c r="J38" s="125">
        <v>0</v>
      </c>
      <c r="K38" s="125" cm="1">
        <f t="array" ref="K38">IFERROR(_xlfn.XLOOKUP(B38,'G3'!$AP$4:$AP$34,'G3'!$AQ$4:$AT$34),0)</f>
        <v>0</v>
      </c>
      <c r="L38" s="125"/>
      <c r="M38" s="125"/>
      <c r="N38" s="125"/>
      <c r="O38" s="125" cm="1">
        <f t="array" ref="O38">IFERROR(_xlfn.XLOOKUP(B38,'G4'!$AP$4:$AP$34,'G4'!$AQ$4:$AT$34),0)</f>
        <v>0</v>
      </c>
      <c r="P38" s="125"/>
      <c r="Q38" s="125"/>
      <c r="R38" s="125"/>
      <c r="S38" s="125" cm="1">
        <f t="array" ref="S38">IFERROR(_xlfn.XLOOKUP(B38,'G5'!$AP$4:$AP$34,'G5'!$AQ$4:$AT$34),0)</f>
        <v>0</v>
      </c>
      <c r="T38" s="125"/>
      <c r="U38" s="125"/>
      <c r="V38" s="125"/>
      <c r="W38" s="125" cm="1">
        <f t="array" ref="W38:Z38">IFERROR(_xlfn.XLOOKUP(B38,'G6'!$AP$4:$AP$34,'G6'!$AQ$4:$AT$34),0)</f>
        <v>2</v>
      </c>
      <c r="X38" s="125">
        <v>0</v>
      </c>
      <c r="Y38" s="125">
        <v>1</v>
      </c>
      <c r="Z38" s="125">
        <v>0</v>
      </c>
      <c r="AA38" s="132">
        <f t="shared" si="32"/>
        <v>2</v>
      </c>
      <c r="AB38" s="132">
        <f t="shared" si="33"/>
        <v>0</v>
      </c>
      <c r="AC38" s="132">
        <f t="shared" si="34"/>
        <v>1</v>
      </c>
      <c r="AD38" s="132">
        <f t="shared" si="35"/>
        <v>0</v>
      </c>
      <c r="AE38" s="128">
        <f>IF(AA38=0,"",AB38/AA38)</f>
        <v>0</v>
      </c>
      <c r="AG38" s="260">
        <f>(C38&gt;0)+(G38&gt;0)+(K38&gt;0)+(O38&gt;0)+(S38&gt;0)+(W38&gt;0)+COUNTIF('G1'!$F$3:$F$40,$B38&amp;"*DF")+COUNTIF('G2'!$F$3:$F$40,$B38&amp;"*DF")+COUNTIF('G3'!$F$3:$F$40,$B38&amp;"*DF")+COUNTIF('G4'!$F$3:$F$40,$B38&amp;"*DF")+COUNTIF('G5'!$F$3:$F$40,$B38&amp;"*DF")+COUNTIF('G6'!$F$3:$F$40,$B38&amp;"*DF")-SUMPRODUCT(('G1'!$F$3:$F$39=$B38)*(RIGHT('G1'!$F$4:$F$40,2)="DF"))-SUMPRODUCT(('G2'!$F$3:$F$39=$B38)*(RIGHT('G2'!$F$4:$F$40,2)="DF"))-SUMPRODUCT(('G3'!$F$3:$F$39=$B38)*(RIGHT('G3'!$F$4:$F$40,2)="DF"))-SUMPRODUCT(('G4'!$F$3:$F$39=$B38)*(RIGHT('G4'!$F$4:$F$40,2)="DF"))-SUMPRODUCT(('G5'!$F$3:$F$39=$B38)*(RIGHT('G5'!$F$4:$F$40,2)="DF"))-SUMPRODUCT(('G6'!$F$3:$F$39=$B38)*(RIGHT('G6'!$F$4:$F$40,2)="DF"))</f>
        <v>2</v>
      </c>
      <c r="AH38" s="260" t="s">
        <v>227</v>
      </c>
    </row>
    <row r="39" spans="1:34">
      <c r="A39" s="154">
        <f>IFERROR(INDEX(分組球員名單!$B$2:$B$53,MATCH(B39,分組球員名單!$A$2:$A$53,0)),"")</f>
        <v>39</v>
      </c>
      <c r="B39" s="155" t="s">
        <v>83</v>
      </c>
      <c r="C39" s="125" cm="1">
        <f t="array" ref="C39">IFERROR(_xlfn.XLOOKUP(B39,'G1'!$AP$4:$AP$34,'G1'!$AQ$4:$AT$34),0)</f>
        <v>0</v>
      </c>
      <c r="D39" s="125"/>
      <c r="E39" s="125"/>
      <c r="F39" s="125"/>
      <c r="G39" s="125" cm="1">
        <f t="array" ref="G39:J39">IFERROR(_xlfn.XLOOKUP(B39,'G2'!$AP$4:$AP$34,'G2'!$AQ$4:$AT$34),0)</f>
        <v>4</v>
      </c>
      <c r="H39" s="125">
        <v>1</v>
      </c>
      <c r="I39" s="125">
        <v>2</v>
      </c>
      <c r="J39" s="125">
        <v>1</v>
      </c>
      <c r="K39" s="125" cm="1">
        <f t="array" ref="K39:N39">IFERROR(_xlfn.XLOOKUP(B39,'G3'!$AP$4:$AP$34,'G3'!$AQ$4:$AT$34),0)</f>
        <v>4</v>
      </c>
      <c r="L39" s="125">
        <v>0</v>
      </c>
      <c r="M39" s="125">
        <v>4</v>
      </c>
      <c r="N39" s="125">
        <v>2</v>
      </c>
      <c r="O39" s="125" cm="1">
        <f t="array" ref="O39">IFERROR(_xlfn.XLOOKUP(B39,'G4'!$AP$4:$AP$34,'G4'!$AQ$4:$AT$34),0)</f>
        <v>0</v>
      </c>
      <c r="P39" s="125"/>
      <c r="Q39" s="125"/>
      <c r="R39" s="125"/>
      <c r="S39" s="125" cm="1">
        <f t="array" ref="S39">IFERROR(_xlfn.XLOOKUP(B39,'G5'!$AP$4:$AP$34,'G5'!$AQ$4:$AT$34),0)</f>
        <v>0</v>
      </c>
      <c r="T39" s="125"/>
      <c r="U39" s="125"/>
      <c r="V39" s="125"/>
      <c r="W39" s="125" cm="1">
        <f t="array" ref="W39:Z39">IFERROR(_xlfn.XLOOKUP(B39,'G6'!$AP$4:$AP$34,'G6'!$AQ$4:$AT$34),0)</f>
        <v>2</v>
      </c>
      <c r="X39" s="125">
        <v>0</v>
      </c>
      <c r="Y39" s="125">
        <v>2</v>
      </c>
      <c r="Z39" s="125">
        <v>0</v>
      </c>
      <c r="AA39" s="132">
        <f t="shared" si="32"/>
        <v>10</v>
      </c>
      <c r="AB39" s="132">
        <f t="shared" si="33"/>
        <v>1</v>
      </c>
      <c r="AC39" s="132">
        <f t="shared" si="34"/>
        <v>8</v>
      </c>
      <c r="AD39" s="132">
        <f t="shared" si="35"/>
        <v>3</v>
      </c>
      <c r="AE39" s="128">
        <f>IF(AA39=0,"",AB39/AA39)</f>
        <v>0.1</v>
      </c>
      <c r="AG39">
        <f>(C39&gt;0)+(G39&gt;0)+(K39&gt;0)+(O39&gt;0)+(S39&gt;0)+(W39&gt;0)+COUNTIF('G1'!$F$3:$F$40,$B39&amp;"*DF")+COUNTIF('G2'!$F$3:$F$40,$B39&amp;"*DF")+COUNTIF('G3'!$F$3:$F$40,$B39&amp;"*DF")+COUNTIF('G4'!$F$3:$F$40,$B39&amp;"*DF")+COUNTIF('G5'!$F$3:$F$40,$B39&amp;"*DF")+COUNTIF('G6'!$F$3:$F$40,$B39&amp;"*DF")-SUMPRODUCT(('G1'!$F$3:$F$39=$B39)*(RIGHT('G1'!$F$4:$F$40,2)="DF"))-SUMPRODUCT(('G2'!$F$3:$F$39=$B39)*(RIGHT('G2'!$F$4:$F$40,2)="DF"))-SUMPRODUCT(('G3'!$F$3:$F$39=$B39)*(RIGHT('G3'!$F$4:$F$40,2)="DF"))-SUMPRODUCT(('G4'!$F$3:$F$39=$B39)*(RIGHT('G4'!$F$4:$F$40,2)="DF"))-SUMPRODUCT(('G5'!$F$3:$F$39=$B39)*(RIGHT('G5'!$F$4:$F$40,2)="DF"))-SUMPRODUCT(('G6'!$F$3:$F$39=$B39)*(RIGHT('G6'!$F$4:$F$40,2)="DF"))</f>
        <v>3</v>
      </c>
    </row>
    <row r="40" spans="1:34">
      <c r="A40" s="154">
        <f>IFERROR(INDEX(分組球員名單!$B$2:$B$53,MATCH(B40,分組球員名單!$A$2:$A$53,0)),"")</f>
        <v>22</v>
      </c>
      <c r="B40" s="153" t="s">
        <v>84</v>
      </c>
      <c r="C40" s="125" cm="1">
        <f t="array" ref="C40">IFERROR(_xlfn.XLOOKUP(B40,'G1'!$AP$4:$AP$34,'G1'!$AQ$4:$AT$34),0)</f>
        <v>0</v>
      </c>
      <c r="D40" s="125"/>
      <c r="E40" s="125"/>
      <c r="F40" s="125"/>
      <c r="G40" s="125" cm="1">
        <f t="array" ref="G40:J40">IFERROR(_xlfn.XLOOKUP(B40,'G2'!$AP$4:$AP$34,'G2'!$AQ$4:$AT$34),0)</f>
        <v>4</v>
      </c>
      <c r="H40" s="125">
        <v>1</v>
      </c>
      <c r="I40" s="125">
        <v>3</v>
      </c>
      <c r="J40" s="125">
        <v>2</v>
      </c>
      <c r="K40" s="125" cm="1">
        <f t="array" ref="K40">IFERROR(_xlfn.XLOOKUP(B40,'G3'!$AP$4:$AP$34,'G3'!$AQ$4:$AT$34),0)</f>
        <v>0</v>
      </c>
      <c r="L40" s="125"/>
      <c r="M40" s="125"/>
      <c r="N40" s="125"/>
      <c r="O40" s="125" cm="1">
        <f t="array" ref="O40">IFERROR(_xlfn.XLOOKUP(B40,'G4'!$AP$4:$AP$34,'G4'!$AQ$4:$AT$34),0)</f>
        <v>0</v>
      </c>
      <c r="P40" s="125"/>
      <c r="Q40" s="125"/>
      <c r="R40" s="125"/>
      <c r="S40" s="125" cm="1">
        <f t="array" ref="S40">IFERROR(_xlfn.XLOOKUP(B40,'G5'!$AP$4:$AP$34,'G5'!$AQ$4:$AT$34),0)</f>
        <v>0</v>
      </c>
      <c r="T40" s="125"/>
      <c r="U40" s="125"/>
      <c r="V40" s="125"/>
      <c r="W40" s="125" cm="1">
        <f t="array" ref="W40:Z40">IFERROR(_xlfn.XLOOKUP(B40,'G6'!$AP$4:$AP$34,'G6'!$AQ$4:$AT$34),0)</f>
        <v>2</v>
      </c>
      <c r="X40" s="125">
        <v>2</v>
      </c>
      <c r="Y40" s="125">
        <v>0</v>
      </c>
      <c r="Z40" s="125">
        <v>0</v>
      </c>
      <c r="AA40" s="132">
        <f t="shared" si="32"/>
        <v>6</v>
      </c>
      <c r="AB40" s="132">
        <f t="shared" si="33"/>
        <v>3</v>
      </c>
      <c r="AC40" s="132">
        <f t="shared" si="34"/>
        <v>3</v>
      </c>
      <c r="AD40" s="132">
        <f t="shared" si="35"/>
        <v>2</v>
      </c>
      <c r="AE40" s="128">
        <f>IF(AA40=0,"",AB40/AA40)</f>
        <v>0.5</v>
      </c>
      <c r="AG40">
        <f>(C40&gt;0)+(G40&gt;0)+(K40&gt;0)+(O40&gt;0)+(S40&gt;0)+(W40&gt;0)+COUNTIF('G1'!$F$3:$F$40,$B40&amp;"*DF")+COUNTIF('G2'!$F$3:$F$40,$B40&amp;"*DF")+COUNTIF('G3'!$F$3:$F$40,$B40&amp;"*DF")+COUNTIF('G4'!$F$3:$F$40,$B40&amp;"*DF")+COUNTIF('G5'!$F$3:$F$40,$B40&amp;"*DF")+COUNTIF('G6'!$F$3:$F$40,$B40&amp;"*DF")-SUMPRODUCT(('G1'!$F$3:$F$39=$B40)*(RIGHT('G1'!$F$4:$F$40,2)="DF"))-SUMPRODUCT(('G2'!$F$3:$F$39=$B40)*(RIGHT('G2'!$F$4:$F$40,2)="DF"))-SUMPRODUCT(('G3'!$F$3:$F$39=$B40)*(RIGHT('G3'!$F$4:$F$40,2)="DF"))-SUMPRODUCT(('G4'!$F$3:$F$39=$B40)*(RIGHT('G4'!$F$4:$F$40,2)="DF"))-SUMPRODUCT(('G5'!$F$3:$F$39=$B40)*(RIGHT('G5'!$F$4:$F$40,2)="DF"))-SUMPRODUCT(('G6'!$F$3:$F$39=$B40)*(RIGHT('G6'!$F$4:$F$40,2)="DF"))</f>
        <v>2</v>
      </c>
    </row>
    <row r="41" spans="1:34">
      <c r="A41" s="154">
        <f>IFERROR(INDEX(分組球員名單!$B$2:$B$53,MATCH(B41,分組球員名單!$A$2:$A$53,0)),"")</f>
        <v>37</v>
      </c>
      <c r="B41" s="153" t="s">
        <v>85</v>
      </c>
      <c r="C41" s="125" cm="1">
        <f t="array" ref="C41">IFERROR(_xlfn.XLOOKUP(B41,'G1'!$AP$4:$AP$34,'G1'!$AQ$4:$AT$34),0)</f>
        <v>0</v>
      </c>
      <c r="D41" s="125"/>
      <c r="E41" s="125"/>
      <c r="F41" s="125"/>
      <c r="G41" s="125" cm="1">
        <f t="array" ref="G41:J41">IFERROR(_xlfn.XLOOKUP(B41,'G2'!$AP$4:$AP$34,'G2'!$AQ$4:$AT$34),0)</f>
        <v>4</v>
      </c>
      <c r="H41" s="125">
        <v>0</v>
      </c>
      <c r="I41" s="125">
        <v>4</v>
      </c>
      <c r="J41" s="125">
        <v>1</v>
      </c>
      <c r="K41" s="125" cm="1">
        <f t="array" ref="K41:N41">IFERROR(_xlfn.XLOOKUP(B41,'G3'!$AP$4:$AP$34,'G3'!$AQ$4:$AT$34),0)</f>
        <v>4</v>
      </c>
      <c r="L41" s="125">
        <v>2</v>
      </c>
      <c r="M41" s="125">
        <v>2</v>
      </c>
      <c r="N41" s="125">
        <v>1</v>
      </c>
      <c r="O41" s="125" cm="1">
        <f t="array" ref="O41">IFERROR(_xlfn.XLOOKUP(B41,'G4'!$AP$4:$AP$34,'G4'!$AQ$4:$AT$34),0)</f>
        <v>0</v>
      </c>
      <c r="P41" s="125"/>
      <c r="Q41" s="125"/>
      <c r="R41" s="125"/>
      <c r="S41" s="125" cm="1">
        <f t="array" ref="S41">IFERROR(_xlfn.XLOOKUP(B41,'G5'!$AP$4:$AP$34,'G5'!$AQ$4:$AT$34),0)</f>
        <v>0</v>
      </c>
      <c r="T41" s="125"/>
      <c r="U41" s="125"/>
      <c r="V41" s="125"/>
      <c r="W41" s="125" cm="1">
        <f t="array" ref="W41:Z41">IFERROR(_xlfn.XLOOKUP(B41,'G6'!$AP$4:$AP$34,'G6'!$AQ$4:$AT$34),0)</f>
        <v>2</v>
      </c>
      <c r="X41" s="125">
        <v>0</v>
      </c>
      <c r="Y41" s="125">
        <v>1</v>
      </c>
      <c r="Z41" s="125">
        <v>1</v>
      </c>
      <c r="AA41" s="132">
        <f t="shared" ref="AA41:AA44" si="37">+C41+G41+K41+O41+S41+W41</f>
        <v>10</v>
      </c>
      <c r="AB41" s="132">
        <f t="shared" ref="AB41:AB44" si="38">+D41+H41+L41+P41+T41+X41</f>
        <v>2</v>
      </c>
      <c r="AC41" s="132">
        <f t="shared" ref="AC41:AC44" si="39">+E41+I41+M41+Q41+U41+Y41</f>
        <v>7</v>
      </c>
      <c r="AD41" s="132">
        <f t="shared" ref="AD41:AD44" si="40">+F41+J41+N41+R41+V41+Z41</f>
        <v>3</v>
      </c>
      <c r="AE41" s="128">
        <f>IF(AA41=0,"",AB41/AA41)</f>
        <v>0.2</v>
      </c>
      <c r="AG41">
        <f>(C41&gt;0)+(G41&gt;0)+(K41&gt;0)+(O41&gt;0)+(S41&gt;0)+(W41&gt;0)+COUNTIF('G1'!$F$3:$F$40,$B41&amp;"*DF")+COUNTIF('G2'!$F$3:$F$40,$B41&amp;"*DF")+COUNTIF('G3'!$F$3:$F$40,$B41&amp;"*DF")+COUNTIF('G4'!$F$3:$F$40,$B41&amp;"*DF")+COUNTIF('G5'!$F$3:$F$40,$B41&amp;"*DF")+COUNTIF('G6'!$F$3:$F$40,$B41&amp;"*DF")-SUMPRODUCT(('G1'!$F$3:$F$39=$B41)*(RIGHT('G1'!$F$4:$F$40,2)="DF"))-SUMPRODUCT(('G2'!$F$3:$F$39=$B41)*(RIGHT('G2'!$F$4:$F$40,2)="DF"))-SUMPRODUCT(('G3'!$F$3:$F$39=$B41)*(RIGHT('G3'!$F$4:$F$40,2)="DF"))-SUMPRODUCT(('G4'!$F$3:$F$39=$B41)*(RIGHT('G4'!$F$4:$F$40,2)="DF"))-SUMPRODUCT(('G5'!$F$3:$F$39=$B41)*(RIGHT('G5'!$F$4:$F$40,2)="DF"))-SUMPRODUCT(('G6'!$F$3:$F$39=$B41)*(RIGHT('G6'!$F$4:$F$40,2)="DF"))</f>
        <v>3</v>
      </c>
    </row>
    <row r="42" spans="1:34">
      <c r="A42" s="154">
        <f>IFERROR(INDEX(分組球員名單!$B$2:$B$53,MATCH(B42,分組球員名單!$A$2:$A$53,0)),"")</f>
        <v>81</v>
      </c>
      <c r="B42" s="153" t="s">
        <v>86</v>
      </c>
      <c r="C42" s="125" cm="1">
        <f t="array" ref="C42">IFERROR(_xlfn.XLOOKUP(B42,'G1'!$AP$4:$AP$34,'G1'!$AQ$4:$AT$34),0)</f>
        <v>0</v>
      </c>
      <c r="D42" s="125"/>
      <c r="E42" s="125"/>
      <c r="F42" s="125"/>
      <c r="G42" s="125" cm="1">
        <f t="array" ref="G42:J42">IFERROR(_xlfn.XLOOKUP(B42,'G2'!$AP$4:$AP$34,'G2'!$AQ$4:$AT$34),0)</f>
        <v>4</v>
      </c>
      <c r="H42" s="125">
        <v>1</v>
      </c>
      <c r="I42" s="125">
        <v>2</v>
      </c>
      <c r="J42" s="125">
        <v>0</v>
      </c>
      <c r="K42" s="125" cm="1">
        <f t="array" ref="K42:N42">IFERROR(_xlfn.XLOOKUP(B42,'G3'!$AP$4:$AP$34,'G3'!$AQ$4:$AT$34),0)</f>
        <v>4</v>
      </c>
      <c r="L42" s="125">
        <v>1</v>
      </c>
      <c r="M42" s="125">
        <v>3</v>
      </c>
      <c r="N42" s="125">
        <v>1</v>
      </c>
      <c r="O42" s="125" cm="1">
        <f t="array" ref="O42">IFERROR(_xlfn.XLOOKUP(B42,'G4'!$AP$4:$AP$34,'G4'!$AQ$4:$AT$34),0)</f>
        <v>0</v>
      </c>
      <c r="P42" s="125"/>
      <c r="Q42" s="125"/>
      <c r="R42" s="125"/>
      <c r="S42" s="125" cm="1">
        <f t="array" ref="S42">IFERROR(_xlfn.XLOOKUP(B42,'G5'!$AP$4:$AP$34,'G5'!$AQ$4:$AT$34),0)</f>
        <v>0</v>
      </c>
      <c r="T42" s="125"/>
      <c r="U42" s="125"/>
      <c r="V42" s="125"/>
      <c r="W42" s="125" cm="1">
        <f t="array" ref="W42">IFERROR(_xlfn.XLOOKUP(B42,'G6'!$AP$4:$AP$34,'G6'!$AQ$4:$AT$34),0)</f>
        <v>0</v>
      </c>
      <c r="X42" s="125"/>
      <c r="Y42" s="125"/>
      <c r="Z42" s="125"/>
      <c r="AA42" s="132">
        <f t="shared" si="37"/>
        <v>8</v>
      </c>
      <c r="AB42" s="132">
        <f t="shared" si="38"/>
        <v>2</v>
      </c>
      <c r="AC42" s="132">
        <f t="shared" si="39"/>
        <v>5</v>
      </c>
      <c r="AD42" s="132">
        <f t="shared" si="40"/>
        <v>1</v>
      </c>
      <c r="AE42" s="128">
        <f>IF(AA42=0,"",AB42/AA42)</f>
        <v>0.25</v>
      </c>
      <c r="AG42">
        <f>(C42&gt;0)+(G42&gt;0)+(K42&gt;0)+(O42&gt;0)+(S42&gt;0)+(W42&gt;0)+COUNTIF('G1'!$F$3:$F$40,$B42&amp;"*DF")+COUNTIF('G2'!$F$3:$F$40,$B42&amp;"*DF")+COUNTIF('G3'!$F$3:$F$40,$B42&amp;"*DF")+COUNTIF('G4'!$F$3:$F$40,$B42&amp;"*DF")+COUNTIF('G5'!$F$3:$F$40,$B42&amp;"*DF")+COUNTIF('G6'!$F$3:$F$40,$B42&amp;"*DF")-SUMPRODUCT(('G1'!$F$3:$F$39=$B42)*(RIGHT('G1'!$F$4:$F$40,2)="DF"))-SUMPRODUCT(('G2'!$F$3:$F$39=$B42)*(RIGHT('G2'!$F$4:$F$40,2)="DF"))-SUMPRODUCT(('G3'!$F$3:$F$39=$B42)*(RIGHT('G3'!$F$4:$F$40,2)="DF"))-SUMPRODUCT(('G4'!$F$3:$F$39=$B42)*(RIGHT('G4'!$F$4:$F$40,2)="DF"))-SUMPRODUCT(('G5'!$F$3:$F$39=$B42)*(RIGHT('G5'!$F$4:$F$40,2)="DF"))-SUMPRODUCT(('G6'!$F$3:$F$39=$B42)*(RIGHT('G6'!$F$4:$F$40,2)="DF"))</f>
        <v>1</v>
      </c>
    </row>
    <row r="43" spans="1:34">
      <c r="A43" s="154">
        <f>IFERROR(INDEX(分組球員名單!$B$2:$B$53,MATCH(B43,分組球員名單!$A$2:$A$53,0)),"")</f>
        <v>58</v>
      </c>
      <c r="B43" s="153" t="s">
        <v>87</v>
      </c>
      <c r="C43" s="125" cm="1">
        <f t="array" ref="C43">IFERROR(_xlfn.XLOOKUP(B43,'G1'!$AP$4:$AP$34,'G1'!$AQ$4:$AT$34),0)</f>
        <v>0</v>
      </c>
      <c r="D43" s="125"/>
      <c r="E43" s="125"/>
      <c r="F43" s="125"/>
      <c r="G43" s="125" cm="1">
        <f t="array" ref="G43">IFERROR(_xlfn.XLOOKUP(B43,'G2'!$AP$4:$AP$34,'G2'!$AQ$4:$AT$34),0)</f>
        <v>0</v>
      </c>
      <c r="H43" s="125"/>
      <c r="I43" s="125"/>
      <c r="J43" s="125"/>
      <c r="K43" s="125" cm="1">
        <f t="array" ref="K43:N43">IFERROR(_xlfn.XLOOKUP(B43,'G3'!$AP$4:$AP$34,'G3'!$AQ$4:$AT$34),0)</f>
        <v>3</v>
      </c>
      <c r="L43" s="125">
        <v>0</v>
      </c>
      <c r="M43" s="125">
        <v>1</v>
      </c>
      <c r="N43" s="125">
        <v>0</v>
      </c>
      <c r="O43" s="125" cm="1">
        <f t="array" ref="O43">IFERROR(_xlfn.XLOOKUP(B43,'G4'!$AP$4:$AP$34,'G4'!$AQ$4:$AT$34),0)</f>
        <v>0</v>
      </c>
      <c r="P43" s="125"/>
      <c r="Q43" s="125"/>
      <c r="R43" s="125"/>
      <c r="S43" s="125" cm="1">
        <f t="array" ref="S43">IFERROR(_xlfn.XLOOKUP(B43,'G5'!$AP$4:$AP$34,'G5'!$AQ$4:$AT$34),0)</f>
        <v>0</v>
      </c>
      <c r="T43" s="125"/>
      <c r="U43" s="125"/>
      <c r="V43" s="125"/>
      <c r="W43" s="125" cm="1">
        <f t="array" ref="W43:Z43">IFERROR(_xlfn.XLOOKUP(B43,'G6'!$AP$4:$AP$34,'G6'!$AQ$4:$AT$34),0)</f>
        <v>4</v>
      </c>
      <c r="X43" s="125">
        <v>0</v>
      </c>
      <c r="Y43" s="125">
        <v>3</v>
      </c>
      <c r="Z43" s="125">
        <v>0</v>
      </c>
      <c r="AA43" s="132">
        <f t="shared" si="37"/>
        <v>7</v>
      </c>
      <c r="AB43" s="132">
        <f t="shared" si="38"/>
        <v>0</v>
      </c>
      <c r="AC43" s="132">
        <f t="shared" si="39"/>
        <v>4</v>
      </c>
      <c r="AD43" s="132">
        <f t="shared" si="40"/>
        <v>0</v>
      </c>
      <c r="AE43" s="128">
        <f>IF(AA43=0,"",AB43/AA43)</f>
        <v>0</v>
      </c>
      <c r="AG43">
        <f>(C43&gt;0)+(G43&gt;0)+(K43&gt;0)+(O43&gt;0)+(S43&gt;0)+(W43&gt;0)+COUNTIF('G1'!$F$3:$F$40,$B43&amp;"*DF")+COUNTIF('G2'!$F$3:$F$40,$B43&amp;"*DF")+COUNTIF('G3'!$F$3:$F$40,$B43&amp;"*DF")+COUNTIF('G4'!$F$3:$F$40,$B43&amp;"*DF")+COUNTIF('G5'!$F$3:$F$40,$B43&amp;"*DF")+COUNTIF('G6'!$F$3:$F$40,$B43&amp;"*DF")-SUMPRODUCT(('G1'!$F$3:$F$39=$B43)*(RIGHT('G1'!$F$4:$F$40,2)="DF"))-SUMPRODUCT(('G2'!$F$3:$F$39=$B43)*(RIGHT('G2'!$F$4:$F$40,2)="DF"))-SUMPRODUCT(('G3'!$F$3:$F$39=$B43)*(RIGHT('G3'!$F$4:$F$40,2)="DF"))-SUMPRODUCT(('G4'!$F$3:$F$39=$B43)*(RIGHT('G4'!$F$4:$F$40,2)="DF"))-SUMPRODUCT(('G5'!$F$3:$F$39=$B43)*(RIGHT('G5'!$F$4:$F$40,2)="DF"))-SUMPRODUCT(('G6'!$F$3:$F$39=$B43)*(RIGHT('G6'!$F$4:$F$40,2)="DF"))</f>
        <v>2</v>
      </c>
    </row>
    <row r="44" spans="1:34">
      <c r="A44" s="154">
        <f>IFERROR(INDEX(分組球員名單!$B$2:$B$53,MATCH(B44,分組球員名單!$A$2:$A$53,0)),"")</f>
        <v>0</v>
      </c>
      <c r="B44" s="153" t="s">
        <v>88</v>
      </c>
      <c r="C44" s="125" cm="1">
        <f t="array" ref="C44">IFERROR(_xlfn.XLOOKUP(B44,'G1'!$AP$4:$AP$34,'G1'!$AQ$4:$AT$34),0)</f>
        <v>0</v>
      </c>
      <c r="D44" s="125"/>
      <c r="E44" s="125"/>
      <c r="F44" s="125"/>
      <c r="G44" s="125" cm="1">
        <f t="array" ref="G44:J44">IFERROR(_xlfn.XLOOKUP(B44,'G2'!$AP$4:$AP$34,'G2'!$AQ$4:$AT$34),0)</f>
        <v>5</v>
      </c>
      <c r="H44" s="125">
        <v>1</v>
      </c>
      <c r="I44" s="125">
        <v>3</v>
      </c>
      <c r="J44" s="125">
        <v>0</v>
      </c>
      <c r="K44" s="125" cm="1">
        <f t="array" ref="K44:N44">IFERROR(_xlfn.XLOOKUP(B44,'G3'!$AP$4:$AP$34,'G3'!$AQ$4:$AT$34),0)</f>
        <v>4</v>
      </c>
      <c r="L44" s="125">
        <v>3</v>
      </c>
      <c r="M44" s="125">
        <v>0</v>
      </c>
      <c r="N44" s="125">
        <v>1</v>
      </c>
      <c r="O44" s="125" cm="1">
        <f t="array" ref="O44">IFERROR(_xlfn.XLOOKUP(B44,'G4'!$AP$4:$AP$34,'G4'!$AQ$4:$AT$34),0)</f>
        <v>0</v>
      </c>
      <c r="P44" s="125"/>
      <c r="Q44" s="125"/>
      <c r="R44" s="125"/>
      <c r="S44" s="125" cm="1">
        <f t="array" ref="S44">IFERROR(_xlfn.XLOOKUP(B44,'G5'!$AP$4:$AP$34,'G5'!$AQ$4:$AT$34),0)</f>
        <v>0</v>
      </c>
      <c r="T44" s="125"/>
      <c r="U44" s="125"/>
      <c r="V44" s="125"/>
      <c r="W44" s="125" cm="1">
        <f t="array" ref="W44:Z44">IFERROR(_xlfn.XLOOKUP(B44,'G6'!$AP$4:$AP$34,'G6'!$AQ$4:$AT$34),0)</f>
        <v>2</v>
      </c>
      <c r="X44" s="125">
        <v>2</v>
      </c>
      <c r="Y44" s="125">
        <v>0</v>
      </c>
      <c r="Z44" s="125">
        <v>0</v>
      </c>
      <c r="AA44" s="132">
        <f t="shared" si="37"/>
        <v>11</v>
      </c>
      <c r="AB44" s="132">
        <f t="shared" si="38"/>
        <v>6</v>
      </c>
      <c r="AC44" s="132">
        <f t="shared" si="39"/>
        <v>3</v>
      </c>
      <c r="AD44" s="132">
        <f t="shared" si="40"/>
        <v>1</v>
      </c>
      <c r="AE44" s="128">
        <f>IF(AA44=0,"",AB44/AA44)</f>
        <v>0.54545454545454541</v>
      </c>
      <c r="AG44">
        <f>(C44&gt;0)+(G44&gt;0)+(K44&gt;0)+(O44&gt;0)+(S44&gt;0)+(W44&gt;0)+COUNTIF('G1'!$F$3:$F$40,$B44&amp;"*DF")+COUNTIF('G2'!$F$3:$F$40,$B44&amp;"*DF")+COUNTIF('G3'!$F$3:$F$40,$B44&amp;"*DF")+COUNTIF('G4'!$F$3:$F$40,$B44&amp;"*DF")+COUNTIF('G5'!$F$3:$F$40,$B44&amp;"*DF")+COUNTIF('G6'!$F$3:$F$40,$B44&amp;"*DF")-SUMPRODUCT(('G1'!$F$3:$F$39=$B44)*(RIGHT('G1'!$F$4:$F$40,2)="DF"))-SUMPRODUCT(('G2'!$F$3:$F$39=$B44)*(RIGHT('G2'!$F$4:$F$40,2)="DF"))-SUMPRODUCT(('G3'!$F$3:$F$39=$B44)*(RIGHT('G3'!$F$4:$F$40,2)="DF"))-SUMPRODUCT(('G4'!$F$3:$F$39=$B44)*(RIGHT('G4'!$F$4:$F$40,2)="DF"))-SUMPRODUCT(('G5'!$F$3:$F$39=$B44)*(RIGHT('G5'!$F$4:$F$40,2)="DF"))-SUMPRODUCT(('G6'!$F$3:$F$39=$B44)*(RIGHT('G6'!$F$4:$F$40,2)="DF"))</f>
        <v>3</v>
      </c>
    </row>
    <row r="45" spans="1:34">
      <c r="A45" s="154">
        <f>IFERROR(INDEX(分組球員名單!$B$2:$B$53,MATCH(B45,分組球員名單!$A$2:$A$53,0)),"")</f>
        <v>36</v>
      </c>
      <c r="B45" s="148" t="s">
        <v>89</v>
      </c>
      <c r="C45" s="125" cm="1">
        <f t="array" ref="C45">IFERROR(_xlfn.XLOOKUP(B45,'G1'!$AP$4:$AP$34,'G1'!$AQ$4:$AT$34),0)</f>
        <v>0</v>
      </c>
      <c r="D45" s="125"/>
      <c r="E45" s="125"/>
      <c r="F45" s="125"/>
      <c r="G45" s="125" cm="1">
        <f t="array" ref="G45">IFERROR(_xlfn.XLOOKUP(B45,'G2'!$AP$4:$AP$34,'G2'!$AQ$4:$AT$34),0)</f>
        <v>0</v>
      </c>
      <c r="H45" s="125"/>
      <c r="I45" s="125"/>
      <c r="J45" s="125"/>
      <c r="K45" s="125" cm="1">
        <f t="array" ref="K45:N45">IFERROR(_xlfn.XLOOKUP(B45,'G3'!$AP$4:$AP$34,'G3'!$AQ$4:$AT$34),0)</f>
        <v>4</v>
      </c>
      <c r="L45" s="125">
        <v>0</v>
      </c>
      <c r="M45" s="125">
        <v>4</v>
      </c>
      <c r="N45" s="125">
        <v>0</v>
      </c>
      <c r="O45" s="125" cm="1">
        <f t="array" ref="O45">IFERROR(_xlfn.XLOOKUP(B45,'G4'!$AP$4:$AP$34,'G4'!$AQ$4:$AT$34),0)</f>
        <v>0</v>
      </c>
      <c r="P45" s="125"/>
      <c r="Q45" s="125"/>
      <c r="R45" s="125"/>
      <c r="S45" s="125" cm="1">
        <f t="array" ref="S45">IFERROR(_xlfn.XLOOKUP(B45,'G5'!$AP$4:$AP$34,'G5'!$AQ$4:$AT$34),0)</f>
        <v>0</v>
      </c>
      <c r="T45" s="125"/>
      <c r="U45" s="125"/>
      <c r="V45" s="125"/>
      <c r="W45" s="125" cm="1">
        <f t="array" ref="W45:Z45">IFERROR(_xlfn.XLOOKUP(B45,'G6'!$AP$4:$AP$34,'G6'!$AQ$4:$AT$34),0)</f>
        <v>3</v>
      </c>
      <c r="X45" s="125">
        <v>0</v>
      </c>
      <c r="Y45" s="125">
        <v>3</v>
      </c>
      <c r="Z45" s="125">
        <v>0</v>
      </c>
      <c r="AA45" s="132">
        <f t="shared" si="32"/>
        <v>7</v>
      </c>
      <c r="AB45" s="132">
        <f t="shared" si="33"/>
        <v>0</v>
      </c>
      <c r="AC45" s="132">
        <f t="shared" si="34"/>
        <v>7</v>
      </c>
      <c r="AD45" s="132">
        <f t="shared" si="35"/>
        <v>0</v>
      </c>
      <c r="AE45" s="128">
        <f>IF(AA45=0,"",AB45/AA45)</f>
        <v>0</v>
      </c>
      <c r="AG45">
        <f>(C45&gt;0)+(G45&gt;0)+(K45&gt;0)+(O45&gt;0)+(S45&gt;0)+(W45&gt;0)+COUNTIF('G1'!$F$3:$F$40,$B45&amp;"*DF")+COUNTIF('G2'!$F$3:$F$40,$B45&amp;"*DF")+COUNTIF('G3'!$F$3:$F$40,$B45&amp;"*DF")+COUNTIF('G4'!$F$3:$F$40,$B45&amp;"*DF")+COUNTIF('G5'!$F$3:$F$40,$B45&amp;"*DF")+COUNTIF('G6'!$F$3:$F$40,$B45&amp;"*DF")-SUMPRODUCT(('G1'!$F$3:$F$39=$B45)*(RIGHT('G1'!$F$4:$F$40,2)="DF"))-SUMPRODUCT(('G2'!$F$3:$F$39=$B45)*(RIGHT('G2'!$F$4:$F$40,2)="DF"))-SUMPRODUCT(('G3'!$F$3:$F$39=$B45)*(RIGHT('G3'!$F$4:$F$40,2)="DF"))-SUMPRODUCT(('G4'!$F$3:$F$39=$B45)*(RIGHT('G4'!$F$4:$F$40,2)="DF"))-SUMPRODUCT(('G5'!$F$3:$F$39=$B45)*(RIGHT('G5'!$F$4:$F$40,2)="DF"))-SUMPRODUCT(('G6'!$F$3:$F$39=$B45)*(RIGHT('G6'!$F$4:$F$40,2)="DF"))</f>
        <v>1</v>
      </c>
      <c r="AH45" s="89"/>
    </row>
    <row r="46" spans="1:34" ht="16.8" thickBot="1">
      <c r="A46" s="154">
        <f>IFERROR(INDEX(分組球員名單!$B$2:$B$53,MATCH(B46,分組球員名單!$A$2:$A$53,0)),"")</f>
        <v>26</v>
      </c>
      <c r="B46" s="155" t="s">
        <v>90</v>
      </c>
      <c r="C46" s="125" cm="1">
        <f t="array" ref="C46">IFERROR(_xlfn.XLOOKUP(B46,'G1'!$AP$4:$AP$34,'G1'!$AQ$4:$AT$34),0)</f>
        <v>0</v>
      </c>
      <c r="D46" s="125"/>
      <c r="E46" s="125"/>
      <c r="F46" s="125"/>
      <c r="G46" s="125" cm="1">
        <f t="array" ref="G46">IFERROR(_xlfn.XLOOKUP(B46,'G2'!$AP$4:$AP$34,'G2'!$AQ$4:$AT$34),0)</f>
        <v>0</v>
      </c>
      <c r="H46" s="125"/>
      <c r="I46" s="125"/>
      <c r="J46" s="125"/>
      <c r="K46" s="125" cm="1">
        <f t="array" ref="K46:N46">IFERROR(_xlfn.XLOOKUP(B46,'G3'!$AP$4:$AP$34,'G3'!$AQ$4:$AT$34),0)</f>
        <v>0</v>
      </c>
      <c r="L46" s="125">
        <v>0</v>
      </c>
      <c r="M46" s="125">
        <v>0</v>
      </c>
      <c r="N46" s="125">
        <v>0</v>
      </c>
      <c r="O46" s="125" cm="1">
        <f t="array" ref="O46">IFERROR(_xlfn.XLOOKUP(B46,'G4'!$AP$4:$AP$34,'G4'!$AQ$4:$AT$34),0)</f>
        <v>0</v>
      </c>
      <c r="P46" s="125"/>
      <c r="Q46" s="125"/>
      <c r="R46" s="125"/>
      <c r="S46" s="125" cm="1">
        <f t="array" ref="S46">IFERROR(_xlfn.XLOOKUP(B46,'G5'!$AP$4:$AP$34,'G5'!$AQ$4:$AT$34),0)</f>
        <v>0</v>
      </c>
      <c r="T46" s="125"/>
      <c r="U46" s="125"/>
      <c r="V46" s="125"/>
      <c r="W46" s="125" cm="1">
        <f t="array" ref="W46:Z46">IFERROR(_xlfn.XLOOKUP(B46,'G6'!$AP$4:$AP$34,'G6'!$AQ$4:$AT$34),0)</f>
        <v>0</v>
      </c>
      <c r="X46" s="125">
        <v>0</v>
      </c>
      <c r="Y46" s="125">
        <v>0</v>
      </c>
      <c r="Z46" s="125">
        <v>1</v>
      </c>
      <c r="AA46" s="132">
        <f t="shared" si="32"/>
        <v>0</v>
      </c>
      <c r="AB46" s="132">
        <f t="shared" si="33"/>
        <v>0</v>
      </c>
      <c r="AC46" s="132">
        <f t="shared" si="34"/>
        <v>0</v>
      </c>
      <c r="AD46" s="132">
        <f t="shared" si="35"/>
        <v>1</v>
      </c>
      <c r="AE46" s="128" t="str">
        <f>IF(AA46=0,"",AB46/AA46)</f>
        <v/>
      </c>
      <c r="AG46" s="260">
        <f>(C46&gt;0)+(G46&gt;0)+(K46&gt;0)+(O46&gt;0)+(S46&gt;0)+(W46&gt;0)+COUNTIF('G1'!$F$3:$F$40,$B46&amp;"*DF")+COUNTIF('G2'!$F$3:$F$40,$B46&amp;"*DF")+COUNTIF('G3'!$F$3:$F$40,$B46&amp;"*DF")+COUNTIF('G4'!$F$3:$F$40,$B46&amp;"*DF")+COUNTIF('G5'!$F$3:$F$40,$B46&amp;"*DF")+COUNTIF('G6'!$F$3:$F$40,$B46&amp;"*DF")-SUMPRODUCT(('G1'!$F$3:$F$39=$B46)*(RIGHT('G1'!$F$4:$F$40,2)="DF"))-SUMPRODUCT(('G2'!$F$3:$F$39=$B46)*(RIGHT('G2'!$F$4:$F$40,2)="DF"))-SUMPRODUCT(('G3'!$F$3:$F$39=$B46)*(RIGHT('G3'!$F$4:$F$40,2)="DF"))-SUMPRODUCT(('G4'!$F$3:$F$39=$B46)*(RIGHT('G4'!$F$4:$F$40,2)="DF"))-SUMPRODUCT(('G5'!$F$3:$F$39=$B46)*(RIGHT('G5'!$F$4:$F$40,2)="DF"))-SUMPRODUCT(('G6'!$F$3:$F$39=$B46)*(RIGHT('G6'!$F$4:$F$40,2)="DF"))</f>
        <v>2</v>
      </c>
      <c r="AH46" s="261" t="s">
        <v>228</v>
      </c>
    </row>
    <row r="47" spans="1:34" ht="16.8" thickBot="1">
      <c r="A47" s="154">
        <f>IFERROR(INDEX(分組球員名單!$B$2:$B$53,MATCH(B47,分組球員名單!$A$2:$A$53,0)),"")</f>
        <v>10</v>
      </c>
      <c r="B47" s="148" t="s">
        <v>91</v>
      </c>
      <c r="C47" s="125" cm="1">
        <f t="array" ref="C47">IFERROR(_xlfn.XLOOKUP(B47,'G1'!$AP$4:$AP$34,'G1'!$AQ$4:$AT$34),0)</f>
        <v>0</v>
      </c>
      <c r="D47" s="125"/>
      <c r="E47" s="125"/>
      <c r="F47" s="125"/>
      <c r="G47" s="125" cm="1">
        <f t="array" ref="G47">IFERROR(_xlfn.XLOOKUP(B47,'G2'!$AP$4:$AP$34,'G2'!$AQ$4:$AT$34),0)</f>
        <v>0</v>
      </c>
      <c r="H47" s="125"/>
      <c r="I47" s="125"/>
      <c r="J47" s="125"/>
      <c r="K47" s="125" cm="1">
        <f t="array" ref="K47">IFERROR(_xlfn.XLOOKUP(B47,'G3'!$AP$4:$AP$34,'G3'!$AQ$4:$AT$34),0)</f>
        <v>0</v>
      </c>
      <c r="L47" s="125"/>
      <c r="M47" s="125"/>
      <c r="N47" s="125"/>
      <c r="O47" s="125" cm="1">
        <f t="array" ref="O47">IFERROR(_xlfn.XLOOKUP(B47,'G4'!$AP$4:$AP$34,'G4'!$AQ$4:$AT$34),0)</f>
        <v>0</v>
      </c>
      <c r="P47" s="125"/>
      <c r="Q47" s="125"/>
      <c r="R47" s="125"/>
      <c r="S47" s="125" cm="1">
        <f t="array" ref="S47">IFERROR(_xlfn.XLOOKUP(B47,'G5'!$AP$4:$AP$34,'G5'!$AQ$4:$AT$34),0)</f>
        <v>0</v>
      </c>
      <c r="T47" s="125"/>
      <c r="U47" s="125"/>
      <c r="V47" s="125"/>
      <c r="W47" s="125" cm="1">
        <f t="array" ref="W47:Z47">IFERROR(_xlfn.XLOOKUP(B47,'G6'!$AP$4:$AP$34,'G6'!$AQ$4:$AT$34),0)</f>
        <v>4</v>
      </c>
      <c r="X47" s="125">
        <v>0</v>
      </c>
      <c r="Y47" s="125">
        <v>4</v>
      </c>
      <c r="Z47" s="125">
        <v>0</v>
      </c>
      <c r="AA47" s="132">
        <f t="shared" si="32"/>
        <v>4</v>
      </c>
      <c r="AB47" s="132">
        <f t="shared" si="33"/>
        <v>0</v>
      </c>
      <c r="AC47" s="132">
        <f t="shared" si="34"/>
        <v>4</v>
      </c>
      <c r="AD47" s="132">
        <f t="shared" si="35"/>
        <v>0</v>
      </c>
      <c r="AE47" s="128">
        <f>IF(AA47=0,"",AB47/AA47)</f>
        <v>0</v>
      </c>
      <c r="AG47">
        <f>(C47&gt;0)+(G47&gt;0)+(K47&gt;0)+(O47&gt;0)+(S47&gt;0)+(W47&gt;0)+COUNTIF('G1'!$F$3:$F$40,$B47&amp;"*DF")+COUNTIF('G2'!$F$3:$F$40,$B47&amp;"*DF")+COUNTIF('G3'!$F$3:$F$40,$B47&amp;"*DF")+COUNTIF('G4'!$F$3:$F$40,$B47&amp;"*DF")+COUNTIF('G5'!$F$3:$F$40,$B47&amp;"*DF")+COUNTIF('G6'!$F$3:$F$40,$B47&amp;"*DF")-SUMPRODUCT(('G1'!$F$3:$F$39=$B47)*(RIGHT('G1'!$F$4:$F$40,2)="DF"))-SUMPRODUCT(('G2'!$F$3:$F$39=$B47)*(RIGHT('G2'!$F$4:$F$40,2)="DF"))-SUMPRODUCT(('G3'!$F$3:$F$39=$B47)*(RIGHT('G3'!$F$4:$F$40,2)="DF"))-SUMPRODUCT(('G4'!$F$3:$F$39=$B47)*(RIGHT('G4'!$F$4:$F$40,2)="DF"))-SUMPRODUCT(('G5'!$F$3:$F$39=$B47)*(RIGHT('G5'!$F$4:$F$40,2)="DF"))-SUMPRODUCT(('G6'!$F$3:$F$39=$B47)*(RIGHT('G6'!$F$4:$F$40,2)="DF"))</f>
        <v>0</v>
      </c>
      <c r="AH47" s="89"/>
    </row>
    <row r="48" spans="1:34" ht="16.8" thickBot="1">
      <c r="A48" s="137"/>
      <c r="B48" s="138"/>
      <c r="C48" s="151">
        <f t="shared" ref="C48:AD48" si="42">SUM(C37:C47)</f>
        <v>0</v>
      </c>
      <c r="D48" s="151">
        <f t="shared" si="42"/>
        <v>0</v>
      </c>
      <c r="E48" s="151">
        <f t="shared" si="42"/>
        <v>0</v>
      </c>
      <c r="F48" s="151">
        <f t="shared" si="42"/>
        <v>0</v>
      </c>
      <c r="G48" s="151">
        <f t="shared" si="42"/>
        <v>25</v>
      </c>
      <c r="H48" s="151">
        <f t="shared" si="42"/>
        <v>7</v>
      </c>
      <c r="I48" s="151">
        <f t="shared" si="42"/>
        <v>15</v>
      </c>
      <c r="J48" s="151">
        <f t="shared" si="42"/>
        <v>5</v>
      </c>
      <c r="K48" s="151">
        <f t="shared" si="42"/>
        <v>23</v>
      </c>
      <c r="L48" s="151">
        <f t="shared" si="42"/>
        <v>6</v>
      </c>
      <c r="M48" s="151">
        <f t="shared" si="42"/>
        <v>14</v>
      </c>
      <c r="N48" s="151">
        <f t="shared" si="42"/>
        <v>5</v>
      </c>
      <c r="O48" s="151">
        <f t="shared" si="42"/>
        <v>0</v>
      </c>
      <c r="P48" s="151">
        <f t="shared" si="42"/>
        <v>0</v>
      </c>
      <c r="Q48" s="151">
        <f t="shared" si="42"/>
        <v>0</v>
      </c>
      <c r="R48" s="151">
        <f t="shared" si="42"/>
        <v>0</v>
      </c>
      <c r="S48" s="151">
        <f t="shared" si="42"/>
        <v>0</v>
      </c>
      <c r="T48" s="151">
        <f t="shared" si="42"/>
        <v>0</v>
      </c>
      <c r="U48" s="151">
        <f t="shared" si="42"/>
        <v>0</v>
      </c>
      <c r="V48" s="151">
        <f t="shared" si="42"/>
        <v>0</v>
      </c>
      <c r="W48" s="151">
        <f t="shared" si="42"/>
        <v>23</v>
      </c>
      <c r="X48" s="151">
        <f t="shared" si="42"/>
        <v>5</v>
      </c>
      <c r="Y48" s="151">
        <f t="shared" si="42"/>
        <v>15</v>
      </c>
      <c r="Z48" s="151">
        <f t="shared" si="42"/>
        <v>5</v>
      </c>
      <c r="AA48" s="151">
        <f t="shared" si="42"/>
        <v>71</v>
      </c>
      <c r="AB48" s="151">
        <f t="shared" si="42"/>
        <v>18</v>
      </c>
      <c r="AC48" s="151">
        <f t="shared" si="42"/>
        <v>44</v>
      </c>
      <c r="AD48" s="151">
        <f t="shared" si="42"/>
        <v>15</v>
      </c>
      <c r="AE48" s="142">
        <f>IF(AA48=0,"",AB48/AA48)</f>
        <v>0.25352112676056338</v>
      </c>
      <c r="AH48" s="88"/>
    </row>
    <row r="49" spans="1:34" ht="16.8" thickBot="1">
      <c r="A49" s="137"/>
      <c r="B49" s="138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H49" s="87"/>
    </row>
    <row r="50" spans="1:34" ht="16.8" thickBot="1">
      <c r="A50" s="114" t="s">
        <v>40</v>
      </c>
      <c r="B50" s="161" t="s">
        <v>113</v>
      </c>
      <c r="C50" s="297" t="s">
        <v>19</v>
      </c>
      <c r="D50" s="298"/>
      <c r="E50" s="298"/>
      <c r="F50" s="299"/>
      <c r="G50" s="297" t="s">
        <v>28</v>
      </c>
      <c r="H50" s="298"/>
      <c r="I50" s="298"/>
      <c r="J50" s="299"/>
      <c r="K50" s="297" t="s">
        <v>43</v>
      </c>
      <c r="L50" s="298"/>
      <c r="M50" s="298"/>
      <c r="N50" s="299"/>
      <c r="O50" s="297" t="s">
        <v>44</v>
      </c>
      <c r="P50" s="298"/>
      <c r="Q50" s="298"/>
      <c r="R50" s="299"/>
      <c r="S50" s="297" t="s">
        <v>45</v>
      </c>
      <c r="T50" s="298"/>
      <c r="U50" s="298"/>
      <c r="V50" s="299"/>
      <c r="W50" s="297" t="s">
        <v>46</v>
      </c>
      <c r="X50" s="298"/>
      <c r="Y50" s="298"/>
      <c r="Z50" s="299"/>
      <c r="AA50" s="297" t="s">
        <v>7</v>
      </c>
      <c r="AB50" s="298"/>
      <c r="AC50" s="298"/>
      <c r="AD50" s="298"/>
      <c r="AE50" s="299"/>
      <c r="AH50" s="87"/>
    </row>
    <row r="51" spans="1:34" ht="16.8" thickBot="1">
      <c r="A51" s="115" t="s">
        <v>30</v>
      </c>
      <c r="B51" s="144" t="s">
        <v>31</v>
      </c>
      <c r="C51" s="117" t="s">
        <v>24</v>
      </c>
      <c r="D51" s="117" t="s">
        <v>10</v>
      </c>
      <c r="E51" s="117" t="s">
        <v>6</v>
      </c>
      <c r="F51" s="117" t="s">
        <v>68</v>
      </c>
      <c r="G51" s="117" t="s">
        <v>24</v>
      </c>
      <c r="H51" s="117" t="s">
        <v>10</v>
      </c>
      <c r="I51" s="117" t="s">
        <v>6</v>
      </c>
      <c r="J51" s="117" t="s">
        <v>68</v>
      </c>
      <c r="K51" s="117" t="s">
        <v>24</v>
      </c>
      <c r="L51" s="117" t="s">
        <v>10</v>
      </c>
      <c r="M51" s="117" t="s">
        <v>6</v>
      </c>
      <c r="N51" s="117" t="s">
        <v>68</v>
      </c>
      <c r="O51" s="117" t="s">
        <v>24</v>
      </c>
      <c r="P51" s="117" t="s">
        <v>10</v>
      </c>
      <c r="Q51" s="117" t="s">
        <v>6</v>
      </c>
      <c r="R51" s="117" t="s">
        <v>68</v>
      </c>
      <c r="S51" s="117" t="s">
        <v>24</v>
      </c>
      <c r="T51" s="117" t="s">
        <v>10</v>
      </c>
      <c r="U51" s="117" t="s">
        <v>6</v>
      </c>
      <c r="V51" s="117" t="s">
        <v>68</v>
      </c>
      <c r="W51" s="117" t="s">
        <v>24</v>
      </c>
      <c r="X51" s="117" t="s">
        <v>10</v>
      </c>
      <c r="Y51" s="117" t="s">
        <v>6</v>
      </c>
      <c r="Z51" s="117" t="s">
        <v>68</v>
      </c>
      <c r="AA51" s="121" t="s">
        <v>24</v>
      </c>
      <c r="AB51" s="118" t="s">
        <v>10</v>
      </c>
      <c r="AC51" s="119" t="s">
        <v>6</v>
      </c>
      <c r="AD51" s="120" t="s">
        <v>68</v>
      </c>
      <c r="AE51" s="122" t="s">
        <v>32</v>
      </c>
      <c r="AH51" s="87"/>
    </row>
    <row r="52" spans="1:34">
      <c r="A52" s="158">
        <f>IFERROR(INDEX(分組球員名單!$B$2:$B$53,MATCH(B52,分組球員名單!$A$2:$A$53,0)),"")</f>
        <v>56</v>
      </c>
      <c r="B52" s="157" t="s">
        <v>128</v>
      </c>
      <c r="C52" s="125" cm="1">
        <f t="array" ref="C52">IFERROR(_xlfn.XLOOKUP(B52,'G1'!$AP$4:$AP$34,'G1'!$AQ$4:$AT$34),0)</f>
        <v>0</v>
      </c>
      <c r="D52" s="125"/>
      <c r="E52" s="125"/>
      <c r="F52" s="125"/>
      <c r="G52" s="125" cm="1">
        <f t="array" ref="G52:J52">IFERROR(_xlfn.XLOOKUP(B52,'G2'!$AP$4:$AP$34,'G2'!$AQ$4:$AT$34),0)</f>
        <v>4</v>
      </c>
      <c r="H52" s="125">
        <v>2</v>
      </c>
      <c r="I52" s="125">
        <v>1</v>
      </c>
      <c r="J52" s="125">
        <v>1</v>
      </c>
      <c r="K52" s="125" cm="1">
        <f t="array" ref="K52">IFERROR(_xlfn.XLOOKUP(B52,'G3'!$AP$4:$AP$34,'G3'!$AQ$4:$AT$34),0)</f>
        <v>0</v>
      </c>
      <c r="L52" s="125"/>
      <c r="M52" s="125"/>
      <c r="N52" s="125"/>
      <c r="O52" s="125" cm="1">
        <f t="array" ref="O52:R52">IFERROR(_xlfn.XLOOKUP(B52,'G4'!$AP$4:$AP$34,'G4'!$AQ$4:$AT$34),0)</f>
        <v>5</v>
      </c>
      <c r="P52" s="125">
        <v>2</v>
      </c>
      <c r="Q52" s="125">
        <v>1</v>
      </c>
      <c r="R52" s="125">
        <v>0</v>
      </c>
      <c r="S52" s="125" cm="1">
        <f t="array" ref="S52:V52">IFERROR(_xlfn.XLOOKUP(B52,'G5'!$AP$4:$AP$34,'G5'!$AQ$4:$AT$34),0)</f>
        <v>5</v>
      </c>
      <c r="T52" s="125">
        <v>2</v>
      </c>
      <c r="U52" s="125">
        <v>0</v>
      </c>
      <c r="V52" s="125">
        <v>0</v>
      </c>
      <c r="W52" s="125" cm="1">
        <f t="array" ref="W52">IFERROR(_xlfn.XLOOKUP(B52,'G6'!$AP$4:$AP$34,'G6'!$AQ$4:$AT$34),0)</f>
        <v>0</v>
      </c>
      <c r="X52" s="125"/>
      <c r="Y52" s="125"/>
      <c r="Z52" s="125"/>
      <c r="AA52" s="132">
        <f t="shared" ref="AA52:AA64" si="43">+C52+G52+K52+O52+S52+W52</f>
        <v>14</v>
      </c>
      <c r="AB52" s="132">
        <f t="shared" ref="AB52" si="44">+D52+H52+L52+P52+T52+X52</f>
        <v>6</v>
      </c>
      <c r="AC52" s="132">
        <f t="shared" ref="AC52" si="45">+E52+I52+M52+Q52+U52+Y52</f>
        <v>2</v>
      </c>
      <c r="AD52" s="132">
        <f t="shared" ref="AD52" si="46">+F52+J52+N52+R52+V52+Z52</f>
        <v>1</v>
      </c>
      <c r="AE52" s="128">
        <f>IF(AA52=0,"",AB52/AA52)</f>
        <v>0.42857142857142855</v>
      </c>
      <c r="AG52">
        <f>(C52&gt;0)+(G52&gt;0)+(K52&gt;0)+(O52&gt;0)+(S52&gt;0)+(W52&gt;0)+COUNTIF('G1'!$F$3:$F$40,$B52&amp;"*DF")+COUNTIF('G2'!$F$3:$F$40,$B52&amp;"*DF")+COUNTIF('G3'!$F$3:$F$40,$B52&amp;"*DF")+COUNTIF('G4'!$F$3:$F$40,$B52&amp;"*DF")+COUNTIF('G5'!$F$3:$F$40,$B52&amp;"*DF")+COUNTIF('G6'!$F$3:$F$40,$B52&amp;"*DF")-SUMPRODUCT(('G1'!$F$3:$F$39=$B52)*(RIGHT('G1'!$F$4:$F$40,2)="DF"))-SUMPRODUCT(('G2'!$F$3:$F$39=$B52)*(RIGHT('G2'!$F$4:$F$40,2)="DF"))-SUMPRODUCT(('G3'!$F$3:$F$39=$B52)*(RIGHT('G3'!$F$4:$F$40,2)="DF"))-SUMPRODUCT(('G4'!$F$3:$F$39=$B52)*(RIGHT('G4'!$F$4:$F$40,2)="DF"))-SUMPRODUCT(('G5'!$F$3:$F$39=$B52)*(RIGHT('G5'!$F$4:$F$40,2)="DF"))-SUMPRODUCT(('G6'!$F$3:$F$39=$B52)*(RIGHT('G6'!$F$4:$F$40,2)="DF"))</f>
        <v>3</v>
      </c>
      <c r="AH52" s="89"/>
    </row>
    <row r="53" spans="1:34">
      <c r="A53" s="158">
        <f>IFERROR(INDEX(分組球員名單!$B$2:$B$53,MATCH(B53,分組球員名單!$A$2:$A$53,0)),"")</f>
        <v>23</v>
      </c>
      <c r="B53" s="159" t="s">
        <v>129</v>
      </c>
      <c r="C53" s="125" cm="1">
        <f t="array" ref="C53">IFERROR(_xlfn.XLOOKUP(B53,'G1'!$AP$4:$AP$34,'G1'!$AQ$4:$AT$34),0)</f>
        <v>0</v>
      </c>
      <c r="D53" s="125"/>
      <c r="E53" s="125"/>
      <c r="F53" s="125"/>
      <c r="G53" s="125" cm="1">
        <f t="array" ref="G53:J53">IFERROR(_xlfn.XLOOKUP(B53,'G2'!$AP$4:$AP$34,'G2'!$AQ$4:$AT$34),0)</f>
        <v>1</v>
      </c>
      <c r="H53" s="125">
        <v>0</v>
      </c>
      <c r="I53" s="125">
        <v>1</v>
      </c>
      <c r="J53" s="125">
        <v>0</v>
      </c>
      <c r="K53" s="125" cm="1">
        <f t="array" ref="K53">IFERROR(_xlfn.XLOOKUP(B53,'G3'!$AP$4:$AP$34,'G3'!$AQ$4:$AT$34),0)</f>
        <v>0</v>
      </c>
      <c r="L53" s="125"/>
      <c r="M53" s="125"/>
      <c r="N53" s="125"/>
      <c r="O53" s="125" cm="1">
        <f t="array" ref="O53:R53">IFERROR(_xlfn.XLOOKUP(B53,'G4'!$AP$4:$AP$34,'G4'!$AQ$4:$AT$34),0)</f>
        <v>3</v>
      </c>
      <c r="P53" s="125">
        <v>0</v>
      </c>
      <c r="Q53" s="125">
        <v>2</v>
      </c>
      <c r="R53" s="125">
        <v>2</v>
      </c>
      <c r="S53" s="125" cm="1">
        <f t="array" ref="S53:V53">IFERROR(_xlfn.XLOOKUP(B53,'G5'!$AP$4:$AP$34,'G5'!$AQ$4:$AT$34),0)</f>
        <v>1</v>
      </c>
      <c r="T53" s="125">
        <v>0</v>
      </c>
      <c r="U53" s="125">
        <v>0</v>
      </c>
      <c r="V53" s="125">
        <v>0</v>
      </c>
      <c r="W53" s="125" cm="1">
        <f t="array" ref="W53">IFERROR(_xlfn.XLOOKUP(B53,'G6'!$AP$4:$AP$34,'G6'!$AQ$4:$AT$34),0)</f>
        <v>0</v>
      </c>
      <c r="X53" s="125"/>
      <c r="Y53" s="125"/>
      <c r="Z53" s="125"/>
      <c r="AA53" s="132">
        <f t="shared" si="43"/>
        <v>5</v>
      </c>
      <c r="AB53" s="132">
        <f t="shared" ref="AB53:AB64" si="47">+D53+H53+L53+P53+T53+X53</f>
        <v>0</v>
      </c>
      <c r="AC53" s="132">
        <f t="shared" ref="AC53:AC64" si="48">+E53+I53+M53+Q53+U53+Y53</f>
        <v>3</v>
      </c>
      <c r="AD53" s="132">
        <f t="shared" ref="AD53:AD64" si="49">+F53+J53+N53+R53+V53+Z53</f>
        <v>2</v>
      </c>
      <c r="AE53" s="128">
        <f>IF(AA53=0,"",AB53/AA53)</f>
        <v>0</v>
      </c>
      <c r="AG53">
        <f>(C53&gt;0)+(G53&gt;0)+(K53&gt;0)+(O53&gt;0)+(S53&gt;0)+(W53&gt;0)+COUNTIF('G1'!$F$3:$F$40,$B53&amp;"*DF")+COUNTIF('G2'!$F$3:$F$40,$B53&amp;"*DF")+COUNTIF('G3'!$F$3:$F$40,$B53&amp;"*DF")+COUNTIF('G4'!$F$3:$F$40,$B53&amp;"*DF")+COUNTIF('G5'!$F$3:$F$40,$B53&amp;"*DF")+COUNTIF('G6'!$F$3:$F$40,$B53&amp;"*DF")-SUMPRODUCT(('G1'!$F$3:$F$39=$B53)*(RIGHT('G1'!$F$4:$F$40,2)="DF"))-SUMPRODUCT(('G2'!$F$3:$F$39=$B53)*(RIGHT('G2'!$F$4:$F$40,2)="DF"))-SUMPRODUCT(('G3'!$F$3:$F$39=$B53)*(RIGHT('G3'!$F$4:$F$40,2)="DF"))-SUMPRODUCT(('G4'!$F$3:$F$39=$B53)*(RIGHT('G4'!$F$4:$F$40,2)="DF"))-SUMPRODUCT(('G5'!$F$3:$F$39=$B53)*(RIGHT('G5'!$F$4:$F$40,2)="DF"))-SUMPRODUCT(('G6'!$F$3:$F$39=$B53)*(RIGHT('G6'!$F$4:$F$40,2)="DF"))</f>
        <v>3</v>
      </c>
      <c r="AH53" s="87"/>
    </row>
    <row r="54" spans="1:34">
      <c r="A54" s="158">
        <f>IFERROR(INDEX(分組球員名單!$B$2:$B$53,MATCH(B54,分組球員名單!$A$2:$A$53,0)),"")</f>
        <v>99</v>
      </c>
      <c r="B54" s="157" t="s">
        <v>130</v>
      </c>
      <c r="C54" s="125" cm="1">
        <f t="array" ref="C54">IFERROR(_xlfn.XLOOKUP(B54,'G1'!$AP$4:$AP$34,'G1'!$AQ$4:$AT$34),0)</f>
        <v>0</v>
      </c>
      <c r="D54" s="125"/>
      <c r="E54" s="125"/>
      <c r="F54" s="125"/>
      <c r="G54" s="125" cm="1">
        <f t="array" ref="G54:J54">IFERROR(_xlfn.XLOOKUP(B54,'G2'!$AP$4:$AP$34,'G2'!$AQ$4:$AT$34),0)</f>
        <v>5</v>
      </c>
      <c r="H54" s="125">
        <v>2</v>
      </c>
      <c r="I54" s="125">
        <v>1</v>
      </c>
      <c r="J54" s="125">
        <v>0</v>
      </c>
      <c r="K54" s="125" cm="1">
        <f t="array" ref="K54">IFERROR(_xlfn.XLOOKUP(B54,'G3'!$AP$4:$AP$34,'G3'!$AQ$4:$AT$34),0)</f>
        <v>0</v>
      </c>
      <c r="L54" s="125"/>
      <c r="M54" s="125"/>
      <c r="N54" s="125"/>
      <c r="O54" s="125" cm="1">
        <f t="array" ref="O54:R54">IFERROR(_xlfn.XLOOKUP(B54,'G4'!$AP$4:$AP$34,'G4'!$AQ$4:$AT$34),0)</f>
        <v>3</v>
      </c>
      <c r="P54" s="125">
        <v>2</v>
      </c>
      <c r="Q54" s="125">
        <v>0</v>
      </c>
      <c r="R54" s="125">
        <v>1</v>
      </c>
      <c r="S54" s="125" cm="1">
        <f t="array" ref="S54:V54">IFERROR(_xlfn.XLOOKUP(B54,'G5'!$AP$4:$AP$34,'G5'!$AQ$4:$AT$34),0)</f>
        <v>5</v>
      </c>
      <c r="T54" s="125">
        <v>2</v>
      </c>
      <c r="U54" s="125">
        <v>1</v>
      </c>
      <c r="V54" s="125">
        <v>1</v>
      </c>
      <c r="W54" s="125" cm="1">
        <f t="array" ref="W54">IFERROR(_xlfn.XLOOKUP(B54,'G6'!$AP$4:$AP$34,'G6'!$AQ$4:$AT$34),0)</f>
        <v>0</v>
      </c>
      <c r="X54" s="125"/>
      <c r="Y54" s="125"/>
      <c r="Z54" s="125"/>
      <c r="AA54" s="132">
        <f t="shared" si="43"/>
        <v>13</v>
      </c>
      <c r="AB54" s="132">
        <f t="shared" si="47"/>
        <v>6</v>
      </c>
      <c r="AC54" s="132">
        <f t="shared" si="48"/>
        <v>2</v>
      </c>
      <c r="AD54" s="132">
        <f t="shared" si="49"/>
        <v>2</v>
      </c>
      <c r="AE54" s="128">
        <f>IF(AA54=0,"",AB54/AA54)</f>
        <v>0.46153846153846156</v>
      </c>
      <c r="AG54">
        <f>(C54&gt;0)+(G54&gt;0)+(K54&gt;0)+(O54&gt;0)+(S54&gt;0)+(W54&gt;0)+COUNTIF('G1'!$F$3:$F$40,$B54&amp;"*DF")+COUNTIF('G2'!$F$3:$F$40,$B54&amp;"*DF")+COUNTIF('G3'!$F$3:$F$40,$B54&amp;"*DF")+COUNTIF('G4'!$F$3:$F$40,$B54&amp;"*DF")+COUNTIF('G5'!$F$3:$F$40,$B54&amp;"*DF")+COUNTIF('G6'!$F$3:$F$40,$B54&amp;"*DF")-SUMPRODUCT(('G1'!$F$3:$F$39=$B54)*(RIGHT('G1'!$F$4:$F$40,2)="DF"))-SUMPRODUCT(('G2'!$F$3:$F$39=$B54)*(RIGHT('G2'!$F$4:$F$40,2)="DF"))-SUMPRODUCT(('G3'!$F$3:$F$39=$B54)*(RIGHT('G3'!$F$4:$F$40,2)="DF"))-SUMPRODUCT(('G4'!$F$3:$F$39=$B54)*(RIGHT('G4'!$F$4:$F$40,2)="DF"))-SUMPRODUCT(('G5'!$F$3:$F$39=$B54)*(RIGHT('G5'!$F$4:$F$40,2)="DF"))-SUMPRODUCT(('G6'!$F$3:$F$39=$B54)*(RIGHT('G6'!$F$4:$F$40,2)="DF"))</f>
        <v>3</v>
      </c>
      <c r="AH54" s="87"/>
    </row>
    <row r="55" spans="1:34">
      <c r="A55" s="158">
        <f>IFERROR(INDEX(分組球員名單!$B$2:$B$53,MATCH(B55,分組球員名單!$A$2:$A$53,0)),"")</f>
        <v>55</v>
      </c>
      <c r="B55" s="159" t="s">
        <v>18</v>
      </c>
      <c r="C55" s="125" cm="1">
        <f t="array" ref="C55">IFERROR(_xlfn.XLOOKUP(B55,'G1'!$AP$4:$AP$34,'G1'!$AQ$4:$AT$34),0)</f>
        <v>0</v>
      </c>
      <c r="D55" s="125"/>
      <c r="E55" s="125"/>
      <c r="F55" s="125"/>
      <c r="G55" s="125" cm="1">
        <f t="array" ref="G55:J55">IFERROR(_xlfn.XLOOKUP(B55,'G2'!$AP$4:$AP$34,'G2'!$AQ$4:$AT$34),0)</f>
        <v>6</v>
      </c>
      <c r="H55" s="125">
        <v>3</v>
      </c>
      <c r="I55" s="125">
        <v>2</v>
      </c>
      <c r="J55" s="125">
        <v>1</v>
      </c>
      <c r="K55" s="125" cm="1">
        <f t="array" ref="K55">IFERROR(_xlfn.XLOOKUP(B55,'G3'!$AP$4:$AP$34,'G3'!$AQ$4:$AT$34),0)</f>
        <v>0</v>
      </c>
      <c r="L55" s="125"/>
      <c r="M55" s="125"/>
      <c r="N55" s="125"/>
      <c r="O55" s="125" cm="1">
        <f t="array" ref="O55:R55">IFERROR(_xlfn.XLOOKUP(B55,'G4'!$AP$4:$AP$34,'G4'!$AQ$4:$AT$34),0)</f>
        <v>6</v>
      </c>
      <c r="P55" s="125">
        <v>5</v>
      </c>
      <c r="Q55" s="125">
        <v>0</v>
      </c>
      <c r="R55" s="125">
        <v>0</v>
      </c>
      <c r="S55" s="125" cm="1">
        <f t="array" ref="S55:V55">IFERROR(_xlfn.XLOOKUP(B55,'G5'!$AP$4:$AP$34,'G5'!$AQ$4:$AT$34),0)</f>
        <v>5</v>
      </c>
      <c r="T55" s="125">
        <v>3</v>
      </c>
      <c r="U55" s="125">
        <v>1</v>
      </c>
      <c r="V55" s="125">
        <v>1</v>
      </c>
      <c r="W55" s="125" cm="1">
        <f t="array" ref="W55">IFERROR(_xlfn.XLOOKUP(B55,'G6'!$AP$4:$AP$34,'G6'!$AQ$4:$AT$34),0)</f>
        <v>0</v>
      </c>
      <c r="X55" s="125"/>
      <c r="Y55" s="125"/>
      <c r="Z55" s="125"/>
      <c r="AA55" s="132">
        <f t="shared" si="43"/>
        <v>17</v>
      </c>
      <c r="AB55" s="132">
        <f t="shared" si="47"/>
        <v>11</v>
      </c>
      <c r="AC55" s="132">
        <f t="shared" si="48"/>
        <v>3</v>
      </c>
      <c r="AD55" s="132">
        <f t="shared" si="49"/>
        <v>2</v>
      </c>
      <c r="AE55" s="128">
        <f>IF(AA55=0,"",AB55/AA55)</f>
        <v>0.6470588235294118</v>
      </c>
      <c r="AG55">
        <f>(C55&gt;0)+(G55&gt;0)+(K55&gt;0)+(O55&gt;0)+(S55&gt;0)+(W55&gt;0)+COUNTIF('G1'!$F$3:$F$40,$B55&amp;"*DF")+COUNTIF('G2'!$F$3:$F$40,$B55&amp;"*DF")+COUNTIF('G3'!$F$3:$F$40,$B55&amp;"*DF")+COUNTIF('G4'!$F$3:$F$40,$B55&amp;"*DF")+COUNTIF('G5'!$F$3:$F$40,$B55&amp;"*DF")+COUNTIF('G6'!$F$3:$F$40,$B55&amp;"*DF")-SUMPRODUCT(('G1'!$F$3:$F$39=$B55)*(RIGHT('G1'!$F$4:$F$40,2)="DF"))-SUMPRODUCT(('G2'!$F$3:$F$39=$B55)*(RIGHT('G2'!$F$4:$F$40,2)="DF"))-SUMPRODUCT(('G3'!$F$3:$F$39=$B55)*(RIGHT('G3'!$F$4:$F$40,2)="DF"))-SUMPRODUCT(('G4'!$F$3:$F$39=$B55)*(RIGHT('G4'!$F$4:$F$40,2)="DF"))-SUMPRODUCT(('G5'!$F$3:$F$39=$B55)*(RIGHT('G5'!$F$4:$F$40,2)="DF"))-SUMPRODUCT(('G6'!$F$3:$F$39=$B55)*(RIGHT('G6'!$F$4:$F$40,2)="DF"))</f>
        <v>3</v>
      </c>
      <c r="AH55" s="87"/>
    </row>
    <row r="56" spans="1:34">
      <c r="A56" s="158">
        <f>IFERROR(INDEX(分組球員名單!$B$2:$B$53,MATCH(B56,分組球員名單!$A$2:$A$53,0)),"")</f>
        <v>33</v>
      </c>
      <c r="B56" s="157" t="s">
        <v>131</v>
      </c>
      <c r="C56" s="125" cm="1">
        <f t="array" ref="C56">IFERROR(_xlfn.XLOOKUP(B56,'G1'!$AP$4:$AP$34,'G1'!$AQ$4:$AT$34),0)</f>
        <v>0</v>
      </c>
      <c r="D56" s="125"/>
      <c r="E56" s="125"/>
      <c r="F56" s="125"/>
      <c r="G56" s="125" cm="1">
        <f t="array" ref="G56:J56">IFERROR(_xlfn.XLOOKUP(B56,'G2'!$AP$4:$AP$34,'G2'!$AQ$4:$AT$34),0)</f>
        <v>5</v>
      </c>
      <c r="H56" s="125">
        <v>2</v>
      </c>
      <c r="I56" s="125">
        <v>3</v>
      </c>
      <c r="J56" s="125">
        <v>1</v>
      </c>
      <c r="K56" s="125" cm="1">
        <f t="array" ref="K56">IFERROR(_xlfn.XLOOKUP(B56,'G3'!$AP$4:$AP$34,'G3'!$AQ$4:$AT$34),0)</f>
        <v>0</v>
      </c>
      <c r="L56" s="125"/>
      <c r="M56" s="125"/>
      <c r="N56" s="125"/>
      <c r="O56" s="125" cm="1">
        <f t="array" ref="O56:R56">IFERROR(_xlfn.XLOOKUP(B56,'G4'!$AP$4:$AP$34,'G4'!$AQ$4:$AT$34),0)</f>
        <v>6</v>
      </c>
      <c r="P56" s="125">
        <v>5</v>
      </c>
      <c r="Q56" s="125">
        <v>0</v>
      </c>
      <c r="R56" s="125">
        <v>0</v>
      </c>
      <c r="S56" s="125" cm="1">
        <f t="array" ref="S56:V56">IFERROR(_xlfn.XLOOKUP(B56,'G5'!$AP$4:$AP$34,'G5'!$AQ$4:$AT$34),0)</f>
        <v>5</v>
      </c>
      <c r="T56" s="125">
        <v>2</v>
      </c>
      <c r="U56" s="125">
        <v>1</v>
      </c>
      <c r="V56" s="125">
        <v>2</v>
      </c>
      <c r="W56" s="125" cm="1">
        <f t="array" ref="W56">IFERROR(_xlfn.XLOOKUP(B56,'G6'!$AP$4:$AP$34,'G6'!$AQ$4:$AT$34),0)</f>
        <v>0</v>
      </c>
      <c r="X56" s="125"/>
      <c r="Y56" s="125"/>
      <c r="Z56" s="125"/>
      <c r="AA56" s="132">
        <f t="shared" si="43"/>
        <v>16</v>
      </c>
      <c r="AB56" s="132">
        <f t="shared" si="47"/>
        <v>9</v>
      </c>
      <c r="AC56" s="132">
        <f t="shared" si="48"/>
        <v>4</v>
      </c>
      <c r="AD56" s="132">
        <f t="shared" si="49"/>
        <v>3</v>
      </c>
      <c r="AE56" s="128">
        <f>IF(AA56=0,"",AB56/AA56)</f>
        <v>0.5625</v>
      </c>
      <c r="AG56">
        <f>(C56&gt;0)+(G56&gt;0)+(K56&gt;0)+(O56&gt;0)+(S56&gt;0)+(W56&gt;0)+COUNTIF('G1'!$F$3:$F$40,$B56&amp;"*DF")+COUNTIF('G2'!$F$3:$F$40,$B56&amp;"*DF")+COUNTIF('G3'!$F$3:$F$40,$B56&amp;"*DF")+COUNTIF('G4'!$F$3:$F$40,$B56&amp;"*DF")+COUNTIF('G5'!$F$3:$F$40,$B56&amp;"*DF")+COUNTIF('G6'!$F$3:$F$40,$B56&amp;"*DF")-SUMPRODUCT(('G1'!$F$3:$F$39=$B56)*(RIGHT('G1'!$F$4:$F$40,2)="DF"))-SUMPRODUCT(('G2'!$F$3:$F$39=$B56)*(RIGHT('G2'!$F$4:$F$40,2)="DF"))-SUMPRODUCT(('G3'!$F$3:$F$39=$B56)*(RIGHT('G3'!$F$4:$F$40,2)="DF"))-SUMPRODUCT(('G4'!$F$3:$F$39=$B56)*(RIGHT('G4'!$F$4:$F$40,2)="DF"))-SUMPRODUCT(('G5'!$F$3:$F$39=$B56)*(RIGHT('G5'!$F$4:$F$40,2)="DF"))-SUMPRODUCT(('G6'!$F$3:$F$39=$B56)*(RIGHT('G6'!$F$4:$F$40,2)="DF"))</f>
        <v>3</v>
      </c>
      <c r="AH56" s="89"/>
    </row>
    <row r="57" spans="1:34">
      <c r="A57" s="158">
        <f>IFERROR(INDEX(分組球員名單!$B$2:$B$53,MATCH(B57,分組球員名單!$A$2:$A$53,0)),"")</f>
        <v>26</v>
      </c>
      <c r="B57" s="160" t="s">
        <v>13</v>
      </c>
      <c r="C57" s="125" cm="1">
        <f t="array" ref="C57">IFERROR(_xlfn.XLOOKUP(B57,'G1'!$AP$4:$AP$34,'G1'!$AQ$4:$AT$34),0)</f>
        <v>0</v>
      </c>
      <c r="D57" s="125"/>
      <c r="E57" s="125"/>
      <c r="F57" s="125"/>
      <c r="G57" s="125" cm="1">
        <f t="array" ref="G57:J57">IFERROR(_xlfn.XLOOKUP(B57,'G2'!$AP$4:$AP$34,'G2'!$AQ$4:$AT$34),0)</f>
        <v>5</v>
      </c>
      <c r="H57" s="125">
        <v>2</v>
      </c>
      <c r="I57" s="125">
        <v>2</v>
      </c>
      <c r="J57" s="125">
        <v>0</v>
      </c>
      <c r="K57" s="125" cm="1">
        <f t="array" ref="K57">IFERROR(_xlfn.XLOOKUP(B57,'G3'!$AP$4:$AP$34,'G3'!$AQ$4:$AT$34),0)</f>
        <v>0</v>
      </c>
      <c r="L57" s="125"/>
      <c r="M57" s="125"/>
      <c r="N57" s="125"/>
      <c r="O57" s="125" cm="1">
        <f t="array" ref="O57:R57">IFERROR(_xlfn.XLOOKUP(B57,'G4'!$AP$4:$AP$34,'G4'!$AQ$4:$AT$34),0)</f>
        <v>6</v>
      </c>
      <c r="P57" s="125">
        <v>6</v>
      </c>
      <c r="Q57" s="125">
        <v>0</v>
      </c>
      <c r="R57" s="125">
        <v>2</v>
      </c>
      <c r="S57" s="125" cm="1">
        <f t="array" ref="S57:V57">IFERROR(_xlfn.XLOOKUP(B57,'G5'!$AP$4:$AP$34,'G5'!$AQ$4:$AT$34),0)</f>
        <v>5</v>
      </c>
      <c r="T57" s="125">
        <v>2</v>
      </c>
      <c r="U57" s="125">
        <v>1</v>
      </c>
      <c r="V57" s="125">
        <v>3</v>
      </c>
      <c r="W57" s="125" cm="1">
        <f t="array" ref="W57">IFERROR(_xlfn.XLOOKUP(B57,'G6'!$AP$4:$AP$34,'G6'!$AQ$4:$AT$34),0)</f>
        <v>0</v>
      </c>
      <c r="X57" s="125"/>
      <c r="Y57" s="125"/>
      <c r="Z57" s="125"/>
      <c r="AA57" s="132">
        <f t="shared" si="43"/>
        <v>16</v>
      </c>
      <c r="AB57" s="132">
        <f t="shared" si="47"/>
        <v>10</v>
      </c>
      <c r="AC57" s="132">
        <f t="shared" si="48"/>
        <v>3</v>
      </c>
      <c r="AD57" s="132">
        <f t="shared" si="49"/>
        <v>5</v>
      </c>
      <c r="AE57" s="128">
        <f>IF(AA57=0,"",AB57/AA57)</f>
        <v>0.625</v>
      </c>
      <c r="AG57">
        <f>(C57&gt;0)+(G57&gt;0)+(K57&gt;0)+(O57&gt;0)+(S57&gt;0)+(W57&gt;0)+COUNTIF('G1'!$F$3:$F$40,$B57&amp;"*DF")+COUNTIF('G2'!$F$3:$F$40,$B57&amp;"*DF")+COUNTIF('G3'!$F$3:$F$40,$B57&amp;"*DF")+COUNTIF('G4'!$F$3:$F$40,$B57&amp;"*DF")+COUNTIF('G5'!$F$3:$F$40,$B57&amp;"*DF")+COUNTIF('G6'!$F$3:$F$40,$B57&amp;"*DF")-SUMPRODUCT(('G1'!$F$3:$F$39=$B57)*(RIGHT('G1'!$F$4:$F$40,2)="DF"))-SUMPRODUCT(('G2'!$F$3:$F$39=$B57)*(RIGHT('G2'!$F$4:$F$40,2)="DF"))-SUMPRODUCT(('G3'!$F$3:$F$39=$B57)*(RIGHT('G3'!$F$4:$F$40,2)="DF"))-SUMPRODUCT(('G4'!$F$3:$F$39=$B57)*(RIGHT('G4'!$F$4:$F$40,2)="DF"))-SUMPRODUCT(('G5'!$F$3:$F$39=$B57)*(RIGHT('G5'!$F$4:$F$40,2)="DF"))-SUMPRODUCT(('G6'!$F$3:$F$39=$B57)*(RIGHT('G6'!$F$4:$F$40,2)="DF"))</f>
        <v>3</v>
      </c>
      <c r="AH57" s="89"/>
    </row>
    <row r="58" spans="1:34">
      <c r="A58" s="158">
        <f>IFERROR(INDEX(分組球員名單!$B$2:$B$53,MATCH(B58,分組球員名單!$A$2:$A$53,0)),"")</f>
        <v>6</v>
      </c>
      <c r="B58" s="157" t="s">
        <v>97</v>
      </c>
      <c r="C58" s="125" cm="1">
        <f t="array" ref="C58">IFERROR(_xlfn.XLOOKUP(B58,'G1'!$AP$4:$AP$34,'G1'!$AQ$4:$AT$34),0)</f>
        <v>0</v>
      </c>
      <c r="D58" s="125"/>
      <c r="E58" s="125"/>
      <c r="F58" s="125"/>
      <c r="G58" s="125" cm="1">
        <f t="array" ref="G58">IFERROR(_xlfn.XLOOKUP(B58,'G2'!$AP$4:$AP$34,'G2'!$AQ$4:$AT$34),0)</f>
        <v>0</v>
      </c>
      <c r="H58" s="125"/>
      <c r="I58" s="125"/>
      <c r="J58" s="125"/>
      <c r="K58" s="125" cm="1">
        <f t="array" ref="K58">IFERROR(_xlfn.XLOOKUP(B58,'G3'!$AP$4:$AP$34,'G3'!$AQ$4:$AT$34),0)</f>
        <v>0</v>
      </c>
      <c r="L58" s="125"/>
      <c r="M58" s="125"/>
      <c r="N58" s="125"/>
      <c r="O58" s="125" cm="1">
        <f t="array" ref="O58:R58">IFERROR(_xlfn.XLOOKUP(B58,'G4'!$AP$4:$AP$34,'G4'!$AQ$4:$AT$34),0)</f>
        <v>5</v>
      </c>
      <c r="P58" s="125">
        <v>2</v>
      </c>
      <c r="Q58" s="125">
        <v>3</v>
      </c>
      <c r="R58" s="125">
        <v>0</v>
      </c>
      <c r="S58" s="125" cm="1">
        <f t="array" ref="S58:V58">IFERROR(_xlfn.XLOOKUP(B58,'G5'!$AP$4:$AP$34,'G5'!$AQ$4:$AT$34),0)</f>
        <v>4</v>
      </c>
      <c r="T58" s="125">
        <v>1</v>
      </c>
      <c r="U58" s="125">
        <v>3</v>
      </c>
      <c r="V58" s="125">
        <v>0</v>
      </c>
      <c r="W58" s="125" cm="1">
        <f t="array" ref="W58">IFERROR(_xlfn.XLOOKUP(B58,'G6'!$AP$4:$AP$34,'G6'!$AQ$4:$AT$34),0)</f>
        <v>0</v>
      </c>
      <c r="X58" s="125"/>
      <c r="Y58" s="125"/>
      <c r="Z58" s="125"/>
      <c r="AA58" s="132">
        <f t="shared" si="43"/>
        <v>9</v>
      </c>
      <c r="AB58" s="132">
        <f t="shared" si="47"/>
        <v>3</v>
      </c>
      <c r="AC58" s="132">
        <f t="shared" si="48"/>
        <v>6</v>
      </c>
      <c r="AD58" s="132">
        <f t="shared" si="49"/>
        <v>0</v>
      </c>
      <c r="AE58" s="128">
        <f>IF(AA58=0,"",AB58/AA58)</f>
        <v>0.33333333333333331</v>
      </c>
      <c r="AG58">
        <f>(C58&gt;0)+(G58&gt;0)+(K58&gt;0)+(O58&gt;0)+(S58&gt;0)+(W58&gt;0)+COUNTIF('G1'!$F$3:$F$40,$B58&amp;"*DF")+COUNTIF('G2'!$F$3:$F$40,$B58&amp;"*DF")+COUNTIF('G3'!$F$3:$F$40,$B58&amp;"*DF")+COUNTIF('G4'!$F$3:$F$40,$B58&amp;"*DF")+COUNTIF('G5'!$F$3:$F$40,$B58&amp;"*DF")+COUNTIF('G6'!$F$3:$F$40,$B58&amp;"*DF")-SUMPRODUCT(('G1'!$F$3:$F$39=$B58)*(RIGHT('G1'!$F$4:$F$40,2)="DF"))-SUMPRODUCT(('G2'!$F$3:$F$39=$B58)*(RIGHT('G2'!$F$4:$F$40,2)="DF"))-SUMPRODUCT(('G3'!$F$3:$F$39=$B58)*(RIGHT('G3'!$F$4:$F$40,2)="DF"))-SUMPRODUCT(('G4'!$F$3:$F$39=$B58)*(RIGHT('G4'!$F$4:$F$40,2)="DF"))-SUMPRODUCT(('G5'!$F$3:$F$39=$B58)*(RIGHT('G5'!$F$4:$F$40,2)="DF"))-SUMPRODUCT(('G6'!$F$3:$F$39=$B58)*(RIGHT('G6'!$F$4:$F$40,2)="DF"))</f>
        <v>2</v>
      </c>
    </row>
    <row r="59" spans="1:34">
      <c r="A59" s="158">
        <f>IFERROR(INDEX(分組球員名單!$B$2:$B$53,MATCH(B59,分組球員名單!$A$2:$A$53,0)),"")</f>
        <v>1</v>
      </c>
      <c r="B59" s="160" t="s">
        <v>132</v>
      </c>
      <c r="C59" s="125" cm="1">
        <f t="array" ref="C59">IFERROR(_xlfn.XLOOKUP(B59,'G1'!$AP$4:$AP$34,'G1'!$AQ$4:$AT$34),0)</f>
        <v>0</v>
      </c>
      <c r="D59" s="125"/>
      <c r="E59" s="125"/>
      <c r="F59" s="125"/>
      <c r="G59" s="125" cm="1">
        <f t="array" ref="G59:J59">IFERROR(_xlfn.XLOOKUP(B59,'G2'!$AP$4:$AP$34,'G2'!$AQ$4:$AT$34),0)</f>
        <v>5</v>
      </c>
      <c r="H59" s="125">
        <v>2</v>
      </c>
      <c r="I59" s="125">
        <v>2</v>
      </c>
      <c r="J59" s="125">
        <v>0</v>
      </c>
      <c r="K59" s="125" cm="1">
        <f t="array" ref="K59">IFERROR(_xlfn.XLOOKUP(B59,'G3'!$AP$4:$AP$34,'G3'!$AQ$4:$AT$34),0)</f>
        <v>0</v>
      </c>
      <c r="L59" s="125"/>
      <c r="M59" s="125"/>
      <c r="N59" s="125"/>
      <c r="O59" s="125" cm="1">
        <f t="array" ref="O59">IFERROR(_xlfn.XLOOKUP(B59,'G4'!$AP$4:$AP$34,'G4'!$AQ$4:$AT$34),0)</f>
        <v>0</v>
      </c>
      <c r="P59" s="125"/>
      <c r="Q59" s="125"/>
      <c r="R59" s="125"/>
      <c r="S59" s="125" cm="1">
        <f t="array" ref="S59">IFERROR(_xlfn.XLOOKUP(B59,'G5'!$AP$4:$AP$34,'G5'!$AQ$4:$AT$34),0)</f>
        <v>0</v>
      </c>
      <c r="T59" s="125"/>
      <c r="U59" s="125"/>
      <c r="V59" s="125"/>
      <c r="W59" s="125" cm="1">
        <f t="array" ref="W59">IFERROR(_xlfn.XLOOKUP(B59,'G6'!$AP$4:$AP$34,'G6'!$AQ$4:$AT$34),0)</f>
        <v>0</v>
      </c>
      <c r="X59" s="125"/>
      <c r="Y59" s="125"/>
      <c r="Z59" s="125"/>
      <c r="AA59" s="132">
        <f t="shared" si="43"/>
        <v>5</v>
      </c>
      <c r="AB59" s="132">
        <f t="shared" si="47"/>
        <v>2</v>
      </c>
      <c r="AC59" s="132">
        <f t="shared" si="48"/>
        <v>2</v>
      </c>
      <c r="AD59" s="132">
        <f t="shared" si="49"/>
        <v>0</v>
      </c>
      <c r="AE59" s="128">
        <f>IF(AA59=0,"",AB59/AA59)</f>
        <v>0.4</v>
      </c>
      <c r="AG59">
        <f>(C59&gt;0)+(G59&gt;0)+(K59&gt;0)+(O59&gt;0)+(S59&gt;0)+(W59&gt;0)+COUNTIF('G1'!$F$3:$F$40,$B59&amp;"*DF")+COUNTIF('G2'!$F$3:$F$40,$B59&amp;"*DF")+COUNTIF('G3'!$F$3:$F$40,$B59&amp;"*DF")+COUNTIF('G4'!$F$3:$F$40,$B59&amp;"*DF")+COUNTIF('G5'!$F$3:$F$40,$B59&amp;"*DF")+COUNTIF('G6'!$F$3:$F$40,$B59&amp;"*DF")-SUMPRODUCT(('G1'!$F$3:$F$39=$B59)*(RIGHT('G1'!$F$4:$F$40,2)="DF"))-SUMPRODUCT(('G2'!$F$3:$F$39=$B59)*(RIGHT('G2'!$F$4:$F$40,2)="DF"))-SUMPRODUCT(('G3'!$F$3:$F$39=$B59)*(RIGHT('G3'!$F$4:$F$40,2)="DF"))-SUMPRODUCT(('G4'!$F$3:$F$39=$B59)*(RIGHT('G4'!$F$4:$F$40,2)="DF"))-SUMPRODUCT(('G5'!$F$3:$F$39=$B59)*(RIGHT('G5'!$F$4:$F$40,2)="DF"))-SUMPRODUCT(('G6'!$F$3:$F$39=$B59)*(RIGHT('G6'!$F$4:$F$40,2)="DF"))</f>
        <v>1</v>
      </c>
    </row>
    <row r="60" spans="1:34">
      <c r="A60" s="156"/>
      <c r="B60" s="157"/>
      <c r="C60" s="125" cm="1">
        <f t="array" ref="C60:F60">IFERROR(_xlfn.XLOOKUP(B60,'G1'!$AP$4:$AP$34,'G1'!$AQ$4:$AT$34),0)</f>
        <v>0</v>
      </c>
      <c r="D60" s="125">
        <v>0</v>
      </c>
      <c r="E60" s="125">
        <v>0</v>
      </c>
      <c r="F60" s="125">
        <v>0</v>
      </c>
      <c r="G60" s="125" cm="1">
        <f t="array" ref="G60:J60">IFERROR(_xlfn.XLOOKUP(B60,'G2'!$AP$4:$AP$34,'G2'!$AQ$4:$AT$34),0)</f>
        <v>0</v>
      </c>
      <c r="H60" s="125">
        <v>0</v>
      </c>
      <c r="I60" s="125">
        <v>0</v>
      </c>
      <c r="J60" s="125">
        <v>0</v>
      </c>
      <c r="K60" s="125" cm="1">
        <f t="array" ref="K60:N60">IFERROR(_xlfn.XLOOKUP(B60,'G3'!$AP$4:$AP$34,'G3'!$AQ$4:$AT$34),0)</f>
        <v>0</v>
      </c>
      <c r="L60" s="125">
        <v>0</v>
      </c>
      <c r="M60" s="125">
        <v>0</v>
      </c>
      <c r="N60" s="125">
        <v>0</v>
      </c>
      <c r="O60" s="125" cm="1">
        <f t="array" ref="O60:R60">IFERROR(_xlfn.XLOOKUP(B60,'G4'!$AP$4:$AP$34,'G4'!$AQ$4:$AT$34),0)</f>
        <v>0</v>
      </c>
      <c r="P60" s="125">
        <v>0</v>
      </c>
      <c r="Q60" s="125">
        <v>0</v>
      </c>
      <c r="R60" s="125">
        <v>0</v>
      </c>
      <c r="S60" s="125" cm="1">
        <f t="array" ref="S60:V60">IFERROR(_xlfn.XLOOKUP(B60,'G5'!$AP$4:$AP$34,'G5'!$AQ$4:$AT$34),0)</f>
        <v>0</v>
      </c>
      <c r="T60" s="125">
        <v>0</v>
      </c>
      <c r="U60" s="125">
        <v>0</v>
      </c>
      <c r="V60" s="125">
        <v>0</v>
      </c>
      <c r="W60" s="125" cm="1">
        <f t="array" ref="W60:Z60">IFERROR(_xlfn.XLOOKUP(B60,'G6'!$AP$4:$AP$34,'G6'!$AQ$4:$AT$34),0)</f>
        <v>0</v>
      </c>
      <c r="X60" s="125">
        <v>0</v>
      </c>
      <c r="Y60" s="125">
        <v>0</v>
      </c>
      <c r="Z60" s="125">
        <v>0</v>
      </c>
      <c r="AA60" s="132">
        <f t="shared" si="43"/>
        <v>0</v>
      </c>
      <c r="AB60" s="132">
        <f t="shared" si="47"/>
        <v>0</v>
      </c>
      <c r="AC60" s="132">
        <f t="shared" si="48"/>
        <v>0</v>
      </c>
      <c r="AD60" s="132">
        <f t="shared" si="49"/>
        <v>0</v>
      </c>
      <c r="AE60" s="128" t="str">
        <f>IF(AA60=0,"",AB60/AA60)</f>
        <v/>
      </c>
      <c r="AG60">
        <f>(C60&gt;0)+(G60&gt;0)+(K60&gt;0)+(O60&gt;0)+(S60&gt;0)+(W60&gt;0)</f>
        <v>0</v>
      </c>
    </row>
    <row r="61" spans="1:34">
      <c r="A61" s="156"/>
      <c r="B61" s="160"/>
      <c r="C61" s="125" cm="1">
        <f t="array" ref="C61:F61">IFERROR(_xlfn.XLOOKUP(B61,'G1'!$AP$4:$AP$34,'G1'!$AQ$4:$AT$34),0)</f>
        <v>0</v>
      </c>
      <c r="D61" s="125">
        <v>0</v>
      </c>
      <c r="E61" s="125">
        <v>0</v>
      </c>
      <c r="F61" s="125">
        <v>0</v>
      </c>
      <c r="G61" s="125" cm="1">
        <f t="array" ref="G61:J61">IFERROR(_xlfn.XLOOKUP(B61,'G2'!$AP$4:$AP$34,'G2'!$AQ$4:$AT$34),0)</f>
        <v>0</v>
      </c>
      <c r="H61" s="125">
        <v>0</v>
      </c>
      <c r="I61" s="125">
        <v>0</v>
      </c>
      <c r="J61" s="125">
        <v>0</v>
      </c>
      <c r="K61" s="125" cm="1">
        <f t="array" ref="K61:N61">IFERROR(_xlfn.XLOOKUP(B61,'G3'!$AP$4:$AP$34,'G3'!$AQ$4:$AT$34),0)</f>
        <v>0</v>
      </c>
      <c r="L61" s="125">
        <v>0</v>
      </c>
      <c r="M61" s="125">
        <v>0</v>
      </c>
      <c r="N61" s="125">
        <v>0</v>
      </c>
      <c r="O61" s="125" cm="1">
        <f t="array" ref="O61:R61">IFERROR(_xlfn.XLOOKUP(B61,'G4'!$AP$4:$AP$34,'G4'!$AQ$4:$AT$34),0)</f>
        <v>0</v>
      </c>
      <c r="P61" s="125">
        <v>0</v>
      </c>
      <c r="Q61" s="125">
        <v>0</v>
      </c>
      <c r="R61" s="125">
        <v>0</v>
      </c>
      <c r="S61" s="125" cm="1">
        <f t="array" ref="S61:V61">IFERROR(_xlfn.XLOOKUP(B61,'G5'!$AP$4:$AP$34,'G5'!$AQ$4:$AT$34),0)</f>
        <v>0</v>
      </c>
      <c r="T61" s="125">
        <v>0</v>
      </c>
      <c r="U61" s="125">
        <v>0</v>
      </c>
      <c r="V61" s="125">
        <v>0</v>
      </c>
      <c r="W61" s="125" cm="1">
        <f t="array" ref="W61:Z61">IFERROR(_xlfn.XLOOKUP(B61,'G6'!$AP$4:$AP$34,'G6'!$AQ$4:$AT$34),0)</f>
        <v>0</v>
      </c>
      <c r="X61" s="125">
        <v>0</v>
      </c>
      <c r="Y61" s="125">
        <v>0</v>
      </c>
      <c r="Z61" s="125">
        <v>0</v>
      </c>
      <c r="AA61" s="132">
        <f t="shared" si="43"/>
        <v>0</v>
      </c>
      <c r="AB61" s="132">
        <f t="shared" si="47"/>
        <v>0</v>
      </c>
      <c r="AC61" s="132">
        <f t="shared" si="48"/>
        <v>0</v>
      </c>
      <c r="AD61" s="132">
        <f t="shared" si="49"/>
        <v>0</v>
      </c>
      <c r="AE61" s="128" t="str">
        <f>IF(AA61=0,"",AB61/AA61)</f>
        <v/>
      </c>
      <c r="AG61">
        <f>(C61&gt;0)+(G61&gt;0)+(K61&gt;0)+(O61&gt;0)+(S61&gt;0)+(W61&gt;0)</f>
        <v>0</v>
      </c>
    </row>
    <row r="62" spans="1:34">
      <c r="A62" s="137"/>
      <c r="B62" s="157"/>
      <c r="C62" s="125" cm="1">
        <f t="array" ref="C62:F62">IFERROR(_xlfn.XLOOKUP(B62,'G1'!$AP$4:$AP$34,'G1'!$AQ$4:$AT$34),0)</f>
        <v>0</v>
      </c>
      <c r="D62" s="125">
        <v>0</v>
      </c>
      <c r="E62" s="125">
        <v>0</v>
      </c>
      <c r="F62" s="125">
        <v>0</v>
      </c>
      <c r="G62" s="125" cm="1">
        <f t="array" ref="G62:J62">IFERROR(_xlfn.XLOOKUP(B62,'G2'!$AP$4:$AP$34,'G2'!$AQ$4:$AT$34),0)</f>
        <v>0</v>
      </c>
      <c r="H62" s="125">
        <v>0</v>
      </c>
      <c r="I62" s="125">
        <v>0</v>
      </c>
      <c r="J62" s="125">
        <v>0</v>
      </c>
      <c r="K62" s="125" cm="1">
        <f t="array" ref="K62:N62">IFERROR(_xlfn.XLOOKUP(B62,'G3'!$AP$4:$AP$34,'G3'!$AQ$4:$AT$34),0)</f>
        <v>0</v>
      </c>
      <c r="L62" s="125">
        <v>0</v>
      </c>
      <c r="M62" s="125">
        <v>0</v>
      </c>
      <c r="N62" s="125">
        <v>0</v>
      </c>
      <c r="O62" s="125" cm="1">
        <f t="array" ref="O62:R62">IFERROR(_xlfn.XLOOKUP(B62,'G4'!$AP$4:$AP$34,'G4'!$AQ$4:$AT$34),0)</f>
        <v>0</v>
      </c>
      <c r="P62" s="125">
        <v>0</v>
      </c>
      <c r="Q62" s="125">
        <v>0</v>
      </c>
      <c r="R62" s="125">
        <v>0</v>
      </c>
      <c r="S62" s="125" cm="1">
        <f t="array" ref="S62:V62">IFERROR(_xlfn.XLOOKUP(B62,'G5'!$AP$4:$AP$34,'G5'!$AQ$4:$AT$34),0)</f>
        <v>0</v>
      </c>
      <c r="T62" s="125">
        <v>0</v>
      </c>
      <c r="U62" s="125">
        <v>0</v>
      </c>
      <c r="V62" s="125">
        <v>0</v>
      </c>
      <c r="W62" s="125" cm="1">
        <f t="array" ref="W62:Z62">IFERROR(_xlfn.XLOOKUP(B62,'G6'!$AP$4:$AP$34,'G6'!$AQ$4:$AT$34),0)</f>
        <v>0</v>
      </c>
      <c r="X62" s="125">
        <v>0</v>
      </c>
      <c r="Y62" s="125">
        <v>0</v>
      </c>
      <c r="Z62" s="125">
        <v>0</v>
      </c>
      <c r="AA62" s="132">
        <f t="shared" si="43"/>
        <v>0</v>
      </c>
      <c r="AB62" s="132">
        <f t="shared" si="47"/>
        <v>0</v>
      </c>
      <c r="AC62" s="132">
        <f t="shared" si="48"/>
        <v>0</v>
      </c>
      <c r="AD62" s="132">
        <f t="shared" si="49"/>
        <v>0</v>
      </c>
      <c r="AE62" s="128" t="str">
        <f>IF(AA62=0,"",AB62/AA62)</f>
        <v/>
      </c>
      <c r="AG62">
        <f>(C62&gt;0)+(G62&gt;0)+(K62&gt;0)+(O62&gt;0)+(S62&gt;0)+(W62&gt;0)</f>
        <v>0</v>
      </c>
    </row>
    <row r="63" spans="1:34">
      <c r="A63" s="137"/>
      <c r="B63" s="160"/>
      <c r="C63" s="125" cm="1">
        <f t="array" ref="C63:F63">IFERROR(_xlfn.XLOOKUP(B63,'G1'!$AP$4:$AP$34,'G1'!$AQ$4:$AT$34),0)</f>
        <v>0</v>
      </c>
      <c r="D63" s="125">
        <v>0</v>
      </c>
      <c r="E63" s="125">
        <v>0</v>
      </c>
      <c r="F63" s="125">
        <v>0</v>
      </c>
      <c r="G63" s="125" cm="1">
        <f t="array" ref="G63:J63">IFERROR(_xlfn.XLOOKUP(B63,'G2'!$AP$4:$AP$34,'G2'!$AQ$4:$AT$34),0)</f>
        <v>0</v>
      </c>
      <c r="H63" s="125">
        <v>0</v>
      </c>
      <c r="I63" s="125">
        <v>0</v>
      </c>
      <c r="J63" s="125">
        <v>0</v>
      </c>
      <c r="K63" s="125" cm="1">
        <f t="array" ref="K63:N63">IFERROR(_xlfn.XLOOKUP(B63,'G3'!$AP$4:$AP$34,'G3'!$AQ$4:$AT$34),0)</f>
        <v>0</v>
      </c>
      <c r="L63" s="125">
        <v>0</v>
      </c>
      <c r="M63" s="125">
        <v>0</v>
      </c>
      <c r="N63" s="125">
        <v>0</v>
      </c>
      <c r="O63" s="125" cm="1">
        <f t="array" ref="O63:R63">IFERROR(_xlfn.XLOOKUP(B63,'G4'!$AP$4:$AP$34,'G4'!$AQ$4:$AT$34),0)</f>
        <v>0</v>
      </c>
      <c r="P63" s="125">
        <v>0</v>
      </c>
      <c r="Q63" s="125">
        <v>0</v>
      </c>
      <c r="R63" s="125">
        <v>0</v>
      </c>
      <c r="S63" s="125" cm="1">
        <f t="array" ref="S63:V63">IFERROR(_xlfn.XLOOKUP(B63,'G5'!$AP$4:$AP$34,'G5'!$AQ$4:$AT$34),0)</f>
        <v>0</v>
      </c>
      <c r="T63" s="125">
        <v>0</v>
      </c>
      <c r="U63" s="125">
        <v>0</v>
      </c>
      <c r="V63" s="125">
        <v>0</v>
      </c>
      <c r="W63" s="125" cm="1">
        <f t="array" ref="W63:Z63">IFERROR(_xlfn.XLOOKUP(B63,'G6'!$AP$4:$AP$34,'G6'!$AQ$4:$AT$34),0)</f>
        <v>0</v>
      </c>
      <c r="X63" s="125">
        <v>0</v>
      </c>
      <c r="Y63" s="125">
        <v>0</v>
      </c>
      <c r="Z63" s="125">
        <v>0</v>
      </c>
      <c r="AA63" s="132">
        <f t="shared" si="43"/>
        <v>0</v>
      </c>
      <c r="AB63" s="132">
        <f t="shared" si="47"/>
        <v>0</v>
      </c>
      <c r="AC63" s="132">
        <f t="shared" si="48"/>
        <v>0</v>
      </c>
      <c r="AD63" s="132">
        <f t="shared" si="49"/>
        <v>0</v>
      </c>
      <c r="AE63" s="128" t="str">
        <f>IF(AA63=0,"",AB63/AA63)</f>
        <v/>
      </c>
      <c r="AG63">
        <f>(C63&gt;0)+(G63&gt;0)+(K63&gt;0)+(O63&gt;0)+(S63&gt;0)+(W63&gt;0)</f>
        <v>0</v>
      </c>
    </row>
    <row r="64" spans="1:34" ht="16.8" thickBot="1">
      <c r="B64" s="157"/>
      <c r="C64" s="125" cm="1">
        <f t="array" ref="C64:F64">IFERROR(_xlfn.XLOOKUP(B64,'G1'!$AP$4:$AP$34,'G1'!$AQ$4:$AT$34),0)</f>
        <v>0</v>
      </c>
      <c r="D64" s="125">
        <v>0</v>
      </c>
      <c r="E64" s="125">
        <v>0</v>
      </c>
      <c r="F64" s="125">
        <v>0</v>
      </c>
      <c r="G64" s="125" cm="1">
        <f t="array" ref="G64:J64">IFERROR(_xlfn.XLOOKUP(B64,'G2'!$AP$4:$AP$34,'G2'!$AQ$4:$AT$34),0)</f>
        <v>0</v>
      </c>
      <c r="H64" s="125">
        <v>0</v>
      </c>
      <c r="I64" s="125">
        <v>0</v>
      </c>
      <c r="J64" s="125">
        <v>0</v>
      </c>
      <c r="K64" s="125" cm="1">
        <f t="array" ref="K64:N64">IFERROR(_xlfn.XLOOKUP(B64,'G3'!$AP$4:$AP$34,'G3'!$AQ$4:$AT$34),0)</f>
        <v>0</v>
      </c>
      <c r="L64" s="125">
        <v>0</v>
      </c>
      <c r="M64" s="125">
        <v>0</v>
      </c>
      <c r="N64" s="125">
        <v>0</v>
      </c>
      <c r="O64" s="125" cm="1">
        <f t="array" ref="O64:R64">IFERROR(_xlfn.XLOOKUP(B64,'G4'!$AP$4:$AP$34,'G4'!$AQ$4:$AT$34),0)</f>
        <v>0</v>
      </c>
      <c r="P64" s="125">
        <v>0</v>
      </c>
      <c r="Q64" s="125">
        <v>0</v>
      </c>
      <c r="R64" s="125">
        <v>0</v>
      </c>
      <c r="S64" s="125" cm="1">
        <f t="array" ref="S64:V64">IFERROR(_xlfn.XLOOKUP(B64,'G5'!$AP$4:$AP$34,'G5'!$AQ$4:$AT$34),0)</f>
        <v>0</v>
      </c>
      <c r="T64" s="125">
        <v>0</v>
      </c>
      <c r="U64" s="125">
        <v>0</v>
      </c>
      <c r="V64" s="125">
        <v>0</v>
      </c>
      <c r="W64" s="125" cm="1">
        <f t="array" ref="W64:Z64">IFERROR(_xlfn.XLOOKUP(B64,'G6'!$AP$4:$AP$34,'G6'!$AQ$4:$AT$34),0)</f>
        <v>0</v>
      </c>
      <c r="X64" s="125">
        <v>0</v>
      </c>
      <c r="Y64" s="125">
        <v>0</v>
      </c>
      <c r="Z64" s="125">
        <v>0</v>
      </c>
      <c r="AA64" s="132">
        <f t="shared" si="43"/>
        <v>0</v>
      </c>
      <c r="AB64" s="132">
        <f t="shared" si="47"/>
        <v>0</v>
      </c>
      <c r="AC64" s="132">
        <f t="shared" si="48"/>
        <v>0</v>
      </c>
      <c r="AD64" s="132">
        <f t="shared" si="49"/>
        <v>0</v>
      </c>
      <c r="AE64" s="128" t="str">
        <f>IF(AA64=0,"",AB64/AA64)</f>
        <v/>
      </c>
      <c r="AG64">
        <f>(C64&gt;0)+(G64&gt;0)+(K64&gt;0)+(O64&gt;0)+(S64&gt;0)+(W64&gt;0)</f>
        <v>0</v>
      </c>
    </row>
    <row r="65" spans="2:31" ht="16.8" thickBot="1">
      <c r="B65" s="137"/>
      <c r="C65" s="151">
        <f>SUM(C52:C64)</f>
        <v>0</v>
      </c>
      <c r="D65" s="151">
        <f>SUM(D52:D64)</f>
        <v>0</v>
      </c>
      <c r="E65" s="151">
        <f>SUM(E52:E64)</f>
        <v>0</v>
      </c>
      <c r="F65" s="151">
        <f>SUM(F52:F64)</f>
        <v>0</v>
      </c>
      <c r="G65" s="151">
        <f t="shared" ref="G65:AD65" si="52">SUM(G52:G64)</f>
        <v>31</v>
      </c>
      <c r="H65" s="151">
        <f t="shared" si="52"/>
        <v>13</v>
      </c>
      <c r="I65" s="151">
        <f t="shared" si="52"/>
        <v>12</v>
      </c>
      <c r="J65" s="151">
        <f t="shared" si="52"/>
        <v>3</v>
      </c>
      <c r="K65" s="151">
        <f t="shared" si="52"/>
        <v>0</v>
      </c>
      <c r="L65" s="151">
        <f t="shared" si="52"/>
        <v>0</v>
      </c>
      <c r="M65" s="151">
        <f t="shared" si="52"/>
        <v>0</v>
      </c>
      <c r="N65" s="151">
        <f t="shared" si="52"/>
        <v>0</v>
      </c>
      <c r="O65" s="151">
        <f t="shared" si="52"/>
        <v>34</v>
      </c>
      <c r="P65" s="151">
        <f t="shared" si="52"/>
        <v>22</v>
      </c>
      <c r="Q65" s="151">
        <f t="shared" si="52"/>
        <v>6</v>
      </c>
      <c r="R65" s="151">
        <f t="shared" si="52"/>
        <v>5</v>
      </c>
      <c r="S65" s="151">
        <f t="shared" si="52"/>
        <v>30</v>
      </c>
      <c r="T65" s="151">
        <f t="shared" si="52"/>
        <v>12</v>
      </c>
      <c r="U65" s="151">
        <f t="shared" si="52"/>
        <v>7</v>
      </c>
      <c r="V65" s="151">
        <f t="shared" si="52"/>
        <v>7</v>
      </c>
      <c r="W65" s="151">
        <f t="shared" si="52"/>
        <v>0</v>
      </c>
      <c r="X65" s="151">
        <f t="shared" si="52"/>
        <v>0</v>
      </c>
      <c r="Y65" s="151">
        <f t="shared" si="52"/>
        <v>0</v>
      </c>
      <c r="Z65" s="151">
        <f t="shared" si="52"/>
        <v>0</v>
      </c>
      <c r="AA65" s="151">
        <f>SUM(AA52:AA64)</f>
        <v>95</v>
      </c>
      <c r="AB65" s="151">
        <f t="shared" si="52"/>
        <v>47</v>
      </c>
      <c r="AC65" s="151">
        <f t="shared" si="52"/>
        <v>25</v>
      </c>
      <c r="AD65" s="151">
        <f t="shared" si="52"/>
        <v>15</v>
      </c>
      <c r="AE65" s="142">
        <f>IF(AA65=0,"",AB65/AA65)</f>
        <v>0.49473684210526314</v>
      </c>
    </row>
    <row r="66" spans="2:31"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</row>
    <row r="69" spans="2:31" ht="16.8" thickBot="1"/>
    <row r="70" spans="2:31" ht="16.8" thickBot="1">
      <c r="B70" s="221" t="s">
        <v>55</v>
      </c>
      <c r="C70" s="269" t="s">
        <v>19</v>
      </c>
      <c r="D70" s="270"/>
      <c r="E70" s="277"/>
      <c r="F70" s="269" t="s">
        <v>28</v>
      </c>
      <c r="G70" s="270"/>
      <c r="H70" s="277"/>
      <c r="I70" s="269" t="s">
        <v>43</v>
      </c>
      <c r="J70" s="270"/>
      <c r="K70" s="277"/>
      <c r="L70" s="269" t="s">
        <v>44</v>
      </c>
      <c r="M70" s="270"/>
      <c r="N70" s="277"/>
      <c r="O70" s="269" t="s">
        <v>45</v>
      </c>
      <c r="P70" s="270"/>
      <c r="Q70" s="277"/>
      <c r="R70" s="270" t="s">
        <v>46</v>
      </c>
      <c r="S70" s="270"/>
      <c r="T70" s="277"/>
      <c r="U70" s="270" t="s">
        <v>7</v>
      </c>
      <c r="V70" s="270"/>
      <c r="W70" s="277"/>
    </row>
    <row r="71" spans="2:31" ht="16.8" thickBot="1">
      <c r="B71" s="222" t="s">
        <v>57</v>
      </c>
      <c r="C71" s="220" t="s">
        <v>24</v>
      </c>
      <c r="D71" s="218" t="s">
        <v>10</v>
      </c>
      <c r="E71" s="219" t="s">
        <v>6</v>
      </c>
      <c r="F71" s="217" t="s">
        <v>24</v>
      </c>
      <c r="G71" s="218" t="s">
        <v>10</v>
      </c>
      <c r="H71" s="219" t="s">
        <v>6</v>
      </c>
      <c r="I71" s="217" t="s">
        <v>24</v>
      </c>
      <c r="J71" s="218" t="s">
        <v>10</v>
      </c>
      <c r="K71" s="219" t="s">
        <v>6</v>
      </c>
      <c r="L71" s="217" t="s">
        <v>24</v>
      </c>
      <c r="M71" s="218" t="s">
        <v>10</v>
      </c>
      <c r="N71" s="219" t="s">
        <v>6</v>
      </c>
      <c r="O71" s="217" t="s">
        <v>24</v>
      </c>
      <c r="P71" s="218" t="s">
        <v>10</v>
      </c>
      <c r="Q71" s="219" t="s">
        <v>6</v>
      </c>
      <c r="R71" s="220" t="s">
        <v>24</v>
      </c>
      <c r="S71" s="218" t="s">
        <v>10</v>
      </c>
      <c r="T71" s="219" t="s">
        <v>6</v>
      </c>
      <c r="U71" s="217" t="s">
        <v>24</v>
      </c>
      <c r="V71" s="218" t="s">
        <v>10</v>
      </c>
      <c r="W71" s="219" t="s">
        <v>6</v>
      </c>
    </row>
    <row r="72" spans="2:31">
      <c r="B72" s="216" t="s">
        <v>36</v>
      </c>
      <c r="C72" s="202" cm="1">
        <f t="array" ref="C72:E72">IFERROR(_xlfn.XLOOKUP(B72,'G1'!$AV$5:$AV$27,'G1'!AW$5:AY$27),0)</f>
        <v>24</v>
      </c>
      <c r="D72" s="200">
        <v>9</v>
      </c>
      <c r="E72" s="204">
        <v>10</v>
      </c>
      <c r="F72" s="202" cm="1">
        <f t="array" ref="F72">IFERROR(_xlfn.XLOOKUP(B72,'G2'!$AV$5:$AV$27,'G2'!AW$5:AY$27),0)</f>
        <v>0</v>
      </c>
      <c r="G72" s="200"/>
      <c r="H72" s="204"/>
      <c r="I72" s="202" cm="1">
        <f t="array" ref="I72">IFERROR(_xlfn.XLOOKUP(B72,'G3'!$AV$5:$AV$27,'G3'!AW$5:AY$27),0)</f>
        <v>0</v>
      </c>
      <c r="J72" s="200"/>
      <c r="K72" s="204"/>
      <c r="L72" s="202" cm="1">
        <f t="array" ref="L72">IFERROR(_xlfn.XLOOKUP(B72,'G4'!$AV$5:$AV$27,'G4'!AW$5:AY$27),0)</f>
        <v>0</v>
      </c>
      <c r="M72" s="200"/>
      <c r="N72" s="204"/>
      <c r="O72" s="202" cm="1">
        <f t="array" ref="O72:Q72">IFERROR(_xlfn.XLOOKUP(B72,'G5'!$AV$5:$AV$27,'G5'!AW$5:AY$27),0)</f>
        <v>25</v>
      </c>
      <c r="P72" s="200">
        <v>7</v>
      </c>
      <c r="Q72" s="204">
        <v>11</v>
      </c>
      <c r="R72" s="202" cm="1">
        <f t="array" ref="R72">IFERROR(_xlfn.XLOOKUP(B72,'G6'!$AV$5:$AV$27,'G6'!AW$5:AY$27),0)</f>
        <v>0</v>
      </c>
      <c r="S72" s="200"/>
      <c r="T72" s="204"/>
      <c r="U72" s="202">
        <f>C72+F72+I72+L72+O72+R72</f>
        <v>49</v>
      </c>
      <c r="V72" s="200">
        <f t="shared" ref="V72:W72" si="53">D72+G72+J72+M72+P72+S72</f>
        <v>16</v>
      </c>
      <c r="W72" s="204">
        <f t="shared" si="53"/>
        <v>21</v>
      </c>
    </row>
    <row r="73" spans="2:31">
      <c r="B73" s="68" t="s">
        <v>35</v>
      </c>
      <c r="C73" s="208" cm="1">
        <f t="array" ref="C73">IFERROR(_xlfn.XLOOKUP(B73,'G1'!$AV$5:$AV$27,'G1'!AW$5:AY$27),0)</f>
        <v>0</v>
      </c>
      <c r="D73" s="52"/>
      <c r="E73" s="209"/>
      <c r="F73" s="208" cm="1">
        <f t="array" ref="F73">IFERROR(_xlfn.XLOOKUP(B73,'G2'!$AV$5:$AV$27,'G2'!AW$5:AY$27),0)</f>
        <v>0</v>
      </c>
      <c r="G73" s="52"/>
      <c r="H73" s="209"/>
      <c r="I73" s="208" cm="1">
        <f t="array" ref="I73:K73">IFERROR(_xlfn.XLOOKUP(B73,'G3'!$AV$5:$AV$27,'G3'!AW$5:AY$27),0)</f>
        <v>23</v>
      </c>
      <c r="J73" s="52">
        <v>5</v>
      </c>
      <c r="K73" s="209">
        <v>13</v>
      </c>
      <c r="L73" s="208" cm="1">
        <f t="array" ref="L73">IFERROR(_xlfn.XLOOKUP(B73,'G4'!$AV$5:$AV$27,'G4'!AW$5:AY$27),0)</f>
        <v>0</v>
      </c>
      <c r="M73" s="52"/>
      <c r="N73" s="209"/>
      <c r="O73" s="208" cm="1">
        <f t="array" ref="O73">IFERROR(_xlfn.XLOOKUP(B73,'G5'!$AV$5:$AV$27,'G5'!AW$5:AY$27),0)</f>
        <v>0</v>
      </c>
      <c r="P73" s="52"/>
      <c r="Q73" s="209"/>
      <c r="R73" s="208" cm="1">
        <f t="array" ref="R73">IFERROR(_xlfn.XLOOKUP(B73,'G6'!$AV$5:$AV$27,'G6'!AW$5:AY$27),0)</f>
        <v>0</v>
      </c>
      <c r="S73" s="52"/>
      <c r="T73" s="209"/>
      <c r="U73" s="208">
        <f t="shared" ref="U73:U79" si="54">C73+F73+I73+L73+O73+R73</f>
        <v>23</v>
      </c>
      <c r="V73" s="52">
        <f t="shared" ref="V73:V79" si="55">D73+G73+J73+M73+P73+S73</f>
        <v>5</v>
      </c>
      <c r="W73" s="209">
        <f t="shared" ref="W73:W79" si="56">E73+H73+K73+N73+Q73+T73</f>
        <v>13</v>
      </c>
    </row>
    <row r="74" spans="2:31">
      <c r="B74" s="68" t="s">
        <v>118</v>
      </c>
      <c r="C74" s="208" cm="1">
        <f t="array" ref="C74">IFERROR(_xlfn.XLOOKUP(B74,'G1'!$AV$5:$AV$27,'G1'!AW$5:AY$27),0)</f>
        <v>0</v>
      </c>
      <c r="D74" s="52"/>
      <c r="E74" s="209"/>
      <c r="F74" s="208" cm="1">
        <f t="array" ref="F74">IFERROR(_xlfn.XLOOKUP(B74,'G2'!$AV$5:$AV$27,'G2'!AW$5:AY$27),0)</f>
        <v>0</v>
      </c>
      <c r="G74" s="52"/>
      <c r="H74" s="209"/>
      <c r="I74" s="208" cm="1">
        <f t="array" ref="I74">IFERROR(_xlfn.XLOOKUP(B74,'G3'!$AV$5:$AV$27,'G3'!AW$5:AY$27),0)</f>
        <v>0</v>
      </c>
      <c r="J74" s="52"/>
      <c r="K74" s="209"/>
      <c r="L74" s="208" cm="1">
        <f t="array" ref="L74:N74">IFERROR(_xlfn.XLOOKUP(B74,'G4'!$AV$5:$AV$27,'G4'!AW$5:AY$27),0)</f>
        <v>23</v>
      </c>
      <c r="M74" s="52">
        <v>5</v>
      </c>
      <c r="N74" s="209">
        <v>13</v>
      </c>
      <c r="O74" s="208" cm="1">
        <f t="array" ref="O74">IFERROR(_xlfn.XLOOKUP(B74,'G5'!$AV$5:$AV$27,'G5'!AW$5:AY$27),0)</f>
        <v>0</v>
      </c>
      <c r="P74" s="52"/>
      <c r="Q74" s="209"/>
      <c r="R74" s="208" cm="1">
        <f t="array" ref="R74">IFERROR(_xlfn.XLOOKUP(B74,'G6'!$AV$5:$AV$27,'G6'!AW$5:AY$27),0)</f>
        <v>0</v>
      </c>
      <c r="S74" s="52"/>
      <c r="T74" s="209"/>
      <c r="U74" s="208">
        <f t="shared" si="54"/>
        <v>23</v>
      </c>
      <c r="V74" s="52">
        <f t="shared" si="55"/>
        <v>5</v>
      </c>
      <c r="W74" s="209">
        <f t="shared" si="56"/>
        <v>13</v>
      </c>
    </row>
    <row r="75" spans="2:31">
      <c r="B75" s="68" t="s">
        <v>102</v>
      </c>
      <c r="C75" s="208" cm="1">
        <f t="array" ref="C75:E75">IFERROR(_xlfn.XLOOKUP(B75,'G1'!$AV$5:$AV$27,'G1'!AW$5:AY$27),0)</f>
        <v>19</v>
      </c>
      <c r="D75" s="52">
        <v>1</v>
      </c>
      <c r="E75" s="209">
        <v>13</v>
      </c>
      <c r="F75" s="208" cm="1">
        <f t="array" ref="F75">IFERROR(_xlfn.XLOOKUP(B75,'G2'!$AV$5:$AV$27,'G2'!AW$5:AY$27),0)</f>
        <v>0</v>
      </c>
      <c r="G75" s="52"/>
      <c r="H75" s="209"/>
      <c r="I75" s="208" cm="1">
        <f t="array" ref="I75">IFERROR(_xlfn.XLOOKUP(B75,'G3'!$AV$5:$AV$27,'G3'!AW$5:AY$27),0)</f>
        <v>0</v>
      </c>
      <c r="J75" s="52"/>
      <c r="K75" s="209"/>
      <c r="L75" s="208" cm="1">
        <f t="array" ref="L75">IFERROR(_xlfn.XLOOKUP(B75,'G4'!$AV$5:$AV$27,'G4'!AW$5:AY$27),0)</f>
        <v>0</v>
      </c>
      <c r="M75" s="52"/>
      <c r="N75" s="209"/>
      <c r="O75" s="208" cm="1">
        <f t="array" ref="O75">IFERROR(_xlfn.XLOOKUP(B75,'G5'!$AV$5:$AV$27,'G5'!AW$5:AY$27),0)</f>
        <v>0</v>
      </c>
      <c r="P75" s="52"/>
      <c r="Q75" s="209"/>
      <c r="R75" s="208" cm="1">
        <f t="array" ref="R75:T75">IFERROR(_xlfn.XLOOKUP(B75,'G6'!$AV$5:$AV$27,'G6'!AW$5:AY$27),0)</f>
        <v>24</v>
      </c>
      <c r="S75" s="52">
        <v>6</v>
      </c>
      <c r="T75" s="209">
        <v>13</v>
      </c>
      <c r="U75" s="208">
        <f t="shared" si="54"/>
        <v>43</v>
      </c>
      <c r="V75" s="52">
        <f t="shared" si="55"/>
        <v>7</v>
      </c>
      <c r="W75" s="209">
        <f t="shared" si="56"/>
        <v>26</v>
      </c>
    </row>
    <row r="76" spans="2:31">
      <c r="B76" s="68" t="s">
        <v>33</v>
      </c>
      <c r="C76" s="208" cm="1">
        <f t="array" ref="C76">IFERROR(_xlfn.XLOOKUP(B76,'G1'!$AV$5:$AV$27,'G1'!AW$5:AY$27),0)</f>
        <v>0</v>
      </c>
      <c r="D76" s="52"/>
      <c r="E76" s="209"/>
      <c r="F76" s="208" cm="1">
        <f t="array" ref="F76:H76">IFERROR(_xlfn.XLOOKUP(B76,'G2'!$AV$5:$AV$27,'G2'!AW$5:AY$27),0)</f>
        <v>25</v>
      </c>
      <c r="G76" s="52">
        <v>7</v>
      </c>
      <c r="H76" s="209">
        <v>15</v>
      </c>
      <c r="I76" s="208" cm="1">
        <f t="array" ref="I76:K76">IFERROR(_xlfn.XLOOKUP(B76,'G3'!$AV$5:$AV$27,'G3'!AW$5:AY$27),0)</f>
        <v>23</v>
      </c>
      <c r="J76" s="52">
        <v>6</v>
      </c>
      <c r="K76" s="209">
        <v>14</v>
      </c>
      <c r="L76" s="208" cm="1">
        <f t="array" ref="L76">IFERROR(_xlfn.XLOOKUP(B76,'G4'!$AV$5:$AV$27,'G4'!AW$5:AY$27),0)</f>
        <v>0</v>
      </c>
      <c r="M76" s="52"/>
      <c r="N76" s="209"/>
      <c r="O76" s="208" cm="1">
        <f t="array" ref="O76">IFERROR(_xlfn.XLOOKUP(B76,'G5'!$AV$5:$AV$27,'G5'!AW$5:AY$27),0)</f>
        <v>0</v>
      </c>
      <c r="P76" s="52"/>
      <c r="Q76" s="209"/>
      <c r="R76" s="208" cm="1">
        <f t="array" ref="R76">IFERROR(_xlfn.XLOOKUP(B76,'G6'!$AV$5:$AV$27,'G6'!AW$5:AY$27),0)</f>
        <v>0</v>
      </c>
      <c r="S76" s="52"/>
      <c r="T76" s="209"/>
      <c r="U76" s="208">
        <f t="shared" si="54"/>
        <v>48</v>
      </c>
      <c r="V76" s="52">
        <f t="shared" si="55"/>
        <v>13</v>
      </c>
      <c r="W76" s="209">
        <f t="shared" si="56"/>
        <v>29</v>
      </c>
    </row>
    <row r="77" spans="2:31">
      <c r="B77" s="233" t="s">
        <v>92</v>
      </c>
      <c r="C77" s="208" cm="1">
        <f t="array" ref="C77">IFERROR(_xlfn.XLOOKUP(B77,'G1'!$AV$5:$AV$27,'G1'!AW$5:AY$27),0)</f>
        <v>0</v>
      </c>
      <c r="D77" s="52"/>
      <c r="E77" s="209"/>
      <c r="F77" s="208" cm="1">
        <f t="array" ref="F77">IFERROR(_xlfn.XLOOKUP(B77,'G2'!$AV$5:$AV$27,'G2'!AW$5:AY$27),0)</f>
        <v>0</v>
      </c>
      <c r="G77" s="52"/>
      <c r="H77" s="209"/>
      <c r="I77" s="208" cm="1">
        <f t="array" ref="I77">IFERROR(_xlfn.XLOOKUP(B77,'G3'!$AV$5:$AV$27,'G3'!AW$5:AY$27),0)</f>
        <v>0</v>
      </c>
      <c r="J77" s="52"/>
      <c r="K77" s="209"/>
      <c r="L77" s="208" cm="1">
        <f t="array" ref="L77">IFERROR(_xlfn.XLOOKUP(B77,'G4'!$AV$5:$AV$27,'G4'!AW$5:AY$27),0)</f>
        <v>0</v>
      </c>
      <c r="M77" s="52"/>
      <c r="N77" s="209"/>
      <c r="O77" s="208" cm="1">
        <f t="array" ref="O77">IFERROR(_xlfn.XLOOKUP(B77,'G5'!$AV$5:$AV$27,'G5'!AW$5:AY$27),0)</f>
        <v>0</v>
      </c>
      <c r="P77" s="52"/>
      <c r="Q77" s="209"/>
      <c r="R77" s="208" cm="1">
        <f t="array" ref="R77:T77">IFERROR(_xlfn.XLOOKUP(B77,'G6'!$AV$5:$AV$27,'G6'!AW$5:AY$27),0)</f>
        <v>23</v>
      </c>
      <c r="S77" s="52">
        <v>5</v>
      </c>
      <c r="T77" s="209">
        <v>15</v>
      </c>
      <c r="U77" s="208">
        <f t="shared" ref="U77:U78" si="57">C77+F77+I77+L77+O77+R77</f>
        <v>23</v>
      </c>
      <c r="V77" s="52">
        <f t="shared" ref="V77:V78" si="58">D77+G77+J77+M77+P77+S77</f>
        <v>5</v>
      </c>
      <c r="W77" s="209">
        <f t="shared" ref="W77:W78" si="59">E77+H77+K77+N77+Q77+T77</f>
        <v>15</v>
      </c>
    </row>
    <row r="78" spans="2:31">
      <c r="B78" s="68" t="s">
        <v>93</v>
      </c>
      <c r="C78" s="208" cm="1">
        <f t="array" ref="C78">IFERROR(_xlfn.XLOOKUP(B78,'G1'!$AV$5:$AV$27,'G1'!AW$5:AY$27),0)</f>
        <v>0</v>
      </c>
      <c r="D78" s="52"/>
      <c r="E78" s="209"/>
      <c r="F78" s="208" cm="1">
        <f t="array" ref="F78:H78">IFERROR(_xlfn.XLOOKUP(B78,'G2'!$AV$5:$AV$27,'G2'!AW$5:AY$27),0)</f>
        <v>31</v>
      </c>
      <c r="G78" s="52">
        <v>13</v>
      </c>
      <c r="H78" s="209">
        <v>12</v>
      </c>
      <c r="I78" s="208" cm="1">
        <f t="array" ref="I78">IFERROR(_xlfn.XLOOKUP(B78,'G3'!$AV$5:$AV$27,'G3'!AW$5:AY$27),0)</f>
        <v>0</v>
      </c>
      <c r="J78" s="52"/>
      <c r="K78" s="209"/>
      <c r="L78" s="208" cm="1">
        <f t="array" ref="L78:N78">IFERROR(_xlfn.XLOOKUP(B78,'G4'!$AV$5:$AV$27,'G4'!AW$5:AY$27),0)</f>
        <v>34</v>
      </c>
      <c r="M78" s="52">
        <v>22</v>
      </c>
      <c r="N78" s="209">
        <v>6</v>
      </c>
      <c r="O78" s="208" cm="1">
        <f t="array" ref="O78:Q78">IFERROR(_xlfn.XLOOKUP(B78,'G5'!$AV$5:$AV$27,'G5'!AW$5:AY$27),0)</f>
        <v>30</v>
      </c>
      <c r="P78" s="52">
        <v>12</v>
      </c>
      <c r="Q78" s="209">
        <v>7</v>
      </c>
      <c r="R78" s="208" cm="1">
        <f t="array" ref="R78">IFERROR(_xlfn.XLOOKUP(B78,'G6'!$AV$5:$AV$27,'G6'!AW$5:AY$27),0)</f>
        <v>0</v>
      </c>
      <c r="S78" s="52"/>
      <c r="T78" s="209"/>
      <c r="U78" s="208">
        <f t="shared" si="57"/>
        <v>95</v>
      </c>
      <c r="V78" s="52">
        <f t="shared" si="58"/>
        <v>47</v>
      </c>
      <c r="W78" s="209">
        <f t="shared" si="59"/>
        <v>25</v>
      </c>
    </row>
    <row r="79" spans="2:31" ht="16.8" thickBot="1">
      <c r="B79" s="186"/>
      <c r="C79" s="196" cm="1">
        <f t="array" ref="C79:E79">IFERROR(_xlfn.XLOOKUP(B79,'G1'!$AV$5:$AV$27,'G1'!AW$5:AY$27),0)</f>
        <v>0</v>
      </c>
      <c r="D79" s="192">
        <v>0</v>
      </c>
      <c r="E79" s="193">
        <v>0</v>
      </c>
      <c r="F79" s="196" cm="1">
        <f t="array" ref="F79:H79">IFERROR(_xlfn.XLOOKUP(B79,'G2'!$AV$5:$AV$27,'G2'!AW$5:AY$27),0)</f>
        <v>0</v>
      </c>
      <c r="G79" s="192">
        <v>0</v>
      </c>
      <c r="H79" s="193">
        <v>0</v>
      </c>
      <c r="I79" s="196" cm="1">
        <f t="array" ref="I79:K79">IFERROR(_xlfn.XLOOKUP(B79,'G3'!$AV$5:$AV$27,'G3'!AW$5:AY$27),0)</f>
        <v>0</v>
      </c>
      <c r="J79" s="192">
        <v>0</v>
      </c>
      <c r="K79" s="193">
        <v>0</v>
      </c>
      <c r="L79" s="196" cm="1">
        <f t="array" ref="L79:N79">IFERROR(_xlfn.XLOOKUP(B79,'G4'!$AV$5:$AV$27,'G4'!AW$5:AY$27),0)</f>
        <v>0</v>
      </c>
      <c r="M79" s="192">
        <v>0</v>
      </c>
      <c r="N79" s="193">
        <v>0</v>
      </c>
      <c r="O79" s="196" cm="1">
        <f t="array" ref="O79:Q79">IFERROR(_xlfn.XLOOKUP(B79,'G5'!$AV$5:$AV$27,'G5'!AW$5:AY$27),0)</f>
        <v>0</v>
      </c>
      <c r="P79" s="192">
        <v>0</v>
      </c>
      <c r="Q79" s="193">
        <v>0</v>
      </c>
      <c r="R79" s="196" cm="1">
        <f t="array" ref="R79:T79">IFERROR(_xlfn.XLOOKUP(B79,'G6'!$AV$5:$AV$27,'G6'!AW$5:AY$27),0)</f>
        <v>0</v>
      </c>
      <c r="S79" s="192">
        <v>0</v>
      </c>
      <c r="T79" s="193">
        <v>0</v>
      </c>
      <c r="U79" s="196">
        <f t="shared" si="54"/>
        <v>0</v>
      </c>
      <c r="V79" s="192">
        <f t="shared" si="55"/>
        <v>0</v>
      </c>
      <c r="W79" s="193">
        <f t="shared" si="56"/>
        <v>0</v>
      </c>
    </row>
    <row r="83" spans="2:2">
      <c r="B83" s="1"/>
    </row>
  </sheetData>
  <mergeCells count="35">
    <mergeCell ref="R70:T70"/>
    <mergeCell ref="U70:W70"/>
    <mergeCell ref="C70:E70"/>
    <mergeCell ref="F70:H70"/>
    <mergeCell ref="I70:K70"/>
    <mergeCell ref="L70:N70"/>
    <mergeCell ref="O70:Q70"/>
    <mergeCell ref="AA35:AE35"/>
    <mergeCell ref="C3:F3"/>
    <mergeCell ref="G3:J3"/>
    <mergeCell ref="AA3:AE3"/>
    <mergeCell ref="C17:F17"/>
    <mergeCell ref="G17:J17"/>
    <mergeCell ref="AA17:AE17"/>
    <mergeCell ref="K50:N50"/>
    <mergeCell ref="O50:R50"/>
    <mergeCell ref="S50:V50"/>
    <mergeCell ref="C35:F35"/>
    <mergeCell ref="G35:J35"/>
    <mergeCell ref="W50:Z50"/>
    <mergeCell ref="C50:F50"/>
    <mergeCell ref="G50:J50"/>
    <mergeCell ref="AA50:AE50"/>
    <mergeCell ref="K3:N3"/>
    <mergeCell ref="O3:R3"/>
    <mergeCell ref="S3:V3"/>
    <mergeCell ref="W3:Z3"/>
    <mergeCell ref="K17:N17"/>
    <mergeCell ref="O17:R17"/>
    <mergeCell ref="S17:V17"/>
    <mergeCell ref="W17:Z17"/>
    <mergeCell ref="K35:N35"/>
    <mergeCell ref="O35:R35"/>
    <mergeCell ref="S35:V35"/>
    <mergeCell ref="W35:Z35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0D53-5327-4793-9B92-5974076B4166}">
  <dimension ref="A2:P110"/>
  <sheetViews>
    <sheetView workbookViewId="0">
      <selection activeCell="I69" sqref="I69"/>
    </sheetView>
  </sheetViews>
  <sheetFormatPr defaultRowHeight="16.2"/>
  <cols>
    <col min="1" max="1" width="8.796875" style="1"/>
    <col min="2" max="2" width="13.19921875" style="1" customWidth="1"/>
    <col min="3" max="3" width="14" customWidth="1"/>
    <col min="7" max="7" width="11.5" customWidth="1"/>
    <col min="8" max="8" width="12.5" customWidth="1"/>
    <col min="9" max="9" width="13.09765625" style="106" customWidth="1"/>
    <col min="10" max="10" width="13.296875" customWidth="1"/>
    <col min="11" max="11" width="10.3984375" customWidth="1"/>
    <col min="12" max="12" width="9.8984375" customWidth="1"/>
    <col min="13" max="13" width="11.5" customWidth="1"/>
  </cols>
  <sheetData>
    <row r="2" spans="1:16">
      <c r="I2" s="104" t="s">
        <v>193</v>
      </c>
      <c r="N2" s="1"/>
    </row>
    <row r="3" spans="1:16" ht="15" customHeight="1">
      <c r="A3" s="52" t="s">
        <v>61</v>
      </c>
      <c r="B3" s="52" t="s">
        <v>47</v>
      </c>
      <c r="C3" s="52" t="s">
        <v>31</v>
      </c>
      <c r="D3" s="52" t="s">
        <v>24</v>
      </c>
      <c r="E3" s="52" t="s">
        <v>10</v>
      </c>
      <c r="F3" s="52" t="s">
        <v>6</v>
      </c>
      <c r="G3" s="52" t="s">
        <v>68</v>
      </c>
      <c r="H3" s="52" t="s">
        <v>49</v>
      </c>
      <c r="I3" s="105" t="s">
        <v>48</v>
      </c>
      <c r="J3" s="52" t="s">
        <v>71</v>
      </c>
      <c r="K3" s="52" t="s">
        <v>50</v>
      </c>
      <c r="L3" s="52" t="s">
        <v>51</v>
      </c>
      <c r="N3" s="1"/>
    </row>
    <row r="4" spans="1:16">
      <c r="B4" s="1" t="s">
        <v>65</v>
      </c>
      <c r="C4" t="str" cm="1">
        <f t="array" ref="C4:H13">_xlfn.CHOOSECOLS('成績匯總 (函數)'!$B$5:$AG$14,1,26,27,28,29,32)</f>
        <v>陳璽帆</v>
      </c>
      <c r="D4">
        <v>13</v>
      </c>
      <c r="E4">
        <v>6</v>
      </c>
      <c r="F4">
        <v>6</v>
      </c>
      <c r="G4">
        <v>5</v>
      </c>
      <c r="H4">
        <v>3</v>
      </c>
      <c r="I4" s="106">
        <f>IF(D4&lt;9,"",E4/D4)</f>
        <v>0.46153846153846156</v>
      </c>
      <c r="J4" s="106">
        <f>IF(H4&lt;2,"",G4/H4)</f>
        <v>1.6666666666666667</v>
      </c>
      <c r="K4">
        <f>IF(ISNUMBER(I4),_xlfn.RANK.EQ(I4,$I$4:$I$56),"")</f>
        <v>5</v>
      </c>
      <c r="L4">
        <f>IF(ISNUMBER(J4),_xlfn.RANK.EQ(J4,$J$4:$J$60),"")</f>
        <v>3</v>
      </c>
    </row>
    <row r="5" spans="1:16">
      <c r="B5" s="1" t="s">
        <v>65</v>
      </c>
      <c r="C5" t="str">
        <v>莊詠安</v>
      </c>
      <c r="D5">
        <v>0</v>
      </c>
      <c r="E5">
        <v>0</v>
      </c>
      <c r="F5">
        <v>0</v>
      </c>
      <c r="G5">
        <v>0</v>
      </c>
      <c r="H5">
        <v>0</v>
      </c>
      <c r="I5" s="106" t="str">
        <f t="shared" ref="I5:I56" si="2">IF(D5&lt;9,"",E5/D5)</f>
        <v/>
      </c>
      <c r="J5" s="106" t="str">
        <f t="shared" ref="J5:J56" si="3">IF(H5&lt;2,"",G5/H5)</f>
        <v/>
      </c>
      <c r="K5" t="str">
        <f>IF(ISNUMBER(I5),_xlfn.RANK.EQ(I5,$I$4:$I$56),"")</f>
        <v/>
      </c>
      <c r="L5" t="str">
        <f>IF(ISNUMBER(J5),_xlfn.RANK.EQ(J5,$J$4:$J$60),"")</f>
        <v/>
      </c>
    </row>
    <row r="6" spans="1:16">
      <c r="B6" s="1" t="s">
        <v>65</v>
      </c>
      <c r="C6" t="str">
        <v>顏士翔</v>
      </c>
      <c r="D6">
        <v>7</v>
      </c>
      <c r="E6">
        <v>1</v>
      </c>
      <c r="F6">
        <v>3</v>
      </c>
      <c r="G6">
        <v>2</v>
      </c>
      <c r="H6">
        <v>2</v>
      </c>
      <c r="I6" s="106" t="str">
        <f t="shared" si="2"/>
        <v/>
      </c>
      <c r="J6" s="106">
        <f t="shared" si="3"/>
        <v>1</v>
      </c>
      <c r="K6" t="str">
        <f>IF(ISNUMBER(I6),_xlfn.RANK.EQ(I6,$I$4:$I$56),"")</f>
        <v/>
      </c>
      <c r="L6">
        <f>IF(ISNUMBER(J6),_xlfn.RANK.EQ(J6,$J$4:$J$60),"")</f>
        <v>6</v>
      </c>
    </row>
    <row r="7" spans="1:16">
      <c r="B7" s="1" t="s">
        <v>65</v>
      </c>
      <c r="C7" t="str">
        <v>張御欣</v>
      </c>
      <c r="D7">
        <v>0</v>
      </c>
      <c r="E7">
        <v>0</v>
      </c>
      <c r="F7">
        <v>0</v>
      </c>
      <c r="G7">
        <v>0</v>
      </c>
      <c r="H7">
        <v>0</v>
      </c>
      <c r="I7" s="106" t="str">
        <f t="shared" si="2"/>
        <v/>
      </c>
      <c r="J7" s="106" t="str">
        <f t="shared" si="3"/>
        <v/>
      </c>
      <c r="K7" t="str">
        <f>IF(ISNUMBER(I7),_xlfn.RANK.EQ(I7,$I$4:$I$56),"")</f>
        <v/>
      </c>
      <c r="L7" t="str">
        <f>IF(ISNUMBER(J7),_xlfn.RANK.EQ(J7,$J$4:$J$60),"")</f>
        <v/>
      </c>
    </row>
    <row r="8" spans="1:16">
      <c r="B8" s="1" t="s">
        <v>65</v>
      </c>
      <c r="C8" t="str">
        <v>胡文秋</v>
      </c>
      <c r="D8">
        <v>12</v>
      </c>
      <c r="E8">
        <v>3</v>
      </c>
      <c r="F8">
        <v>5</v>
      </c>
      <c r="G8">
        <v>5</v>
      </c>
      <c r="H8">
        <v>3</v>
      </c>
      <c r="I8" s="106">
        <f t="shared" si="2"/>
        <v>0.25</v>
      </c>
      <c r="J8" s="106">
        <f t="shared" si="3"/>
        <v>1.6666666666666667</v>
      </c>
      <c r="K8">
        <f>IF(ISNUMBER(I8),_xlfn.RANK.EQ(I8,$I$4:$I$56),"")</f>
        <v>12</v>
      </c>
      <c r="L8">
        <f>IF(ISNUMBER(J8),_xlfn.RANK.EQ(J8,$J$4:$J$60),"")</f>
        <v>3</v>
      </c>
    </row>
    <row r="9" spans="1:16">
      <c r="B9" s="1" t="s">
        <v>65</v>
      </c>
      <c r="C9" t="str">
        <v>陳俊欽</v>
      </c>
      <c r="D9">
        <v>11</v>
      </c>
      <c r="E9">
        <v>1</v>
      </c>
      <c r="F9">
        <v>9</v>
      </c>
      <c r="G9">
        <v>3</v>
      </c>
      <c r="H9">
        <v>3</v>
      </c>
      <c r="I9" s="106">
        <f t="shared" si="2"/>
        <v>9.0909090909090912E-2</v>
      </c>
      <c r="J9" s="106">
        <f t="shared" si="3"/>
        <v>1</v>
      </c>
      <c r="K9">
        <f>IF(ISNUMBER(I9),_xlfn.RANK.EQ(I9,$I$4:$I$56),"")</f>
        <v>17</v>
      </c>
      <c r="L9">
        <f>IF(ISNUMBER(J9),_xlfn.RANK.EQ(J9,$J$4:$J$60),"")</f>
        <v>6</v>
      </c>
    </row>
    <row r="10" spans="1:16">
      <c r="B10" s="1" t="s">
        <v>65</v>
      </c>
      <c r="C10" t="str">
        <v>紀和成</v>
      </c>
      <c r="D10">
        <v>4</v>
      </c>
      <c r="E10">
        <v>3</v>
      </c>
      <c r="F10">
        <v>1</v>
      </c>
      <c r="G10">
        <v>0</v>
      </c>
      <c r="H10">
        <v>1</v>
      </c>
      <c r="I10" s="106" t="str">
        <f t="shared" si="2"/>
        <v/>
      </c>
      <c r="J10" s="106" t="str">
        <f t="shared" si="3"/>
        <v/>
      </c>
      <c r="K10" t="str">
        <f>IF(ISNUMBER(I10),_xlfn.RANK.EQ(I10,$I$4:$I$56),"")</f>
        <v/>
      </c>
      <c r="L10" t="str">
        <f>IF(ISNUMBER(J10),_xlfn.RANK.EQ(J10,$J$4:$J$60),"")</f>
        <v/>
      </c>
    </row>
    <row r="11" spans="1:16">
      <c r="B11" s="1" t="s">
        <v>65</v>
      </c>
      <c r="C11" t="str">
        <v>鄭傳逸</v>
      </c>
      <c r="D11">
        <v>12</v>
      </c>
      <c r="E11">
        <v>2</v>
      </c>
      <c r="F11">
        <v>5</v>
      </c>
      <c r="G11">
        <v>1</v>
      </c>
      <c r="H11">
        <v>3</v>
      </c>
      <c r="I11" s="106">
        <f t="shared" si="2"/>
        <v>0.16666666666666666</v>
      </c>
      <c r="J11" s="106">
        <f t="shared" si="3"/>
        <v>0.33333333333333331</v>
      </c>
      <c r="K11">
        <f>IF(ISNUMBER(I11),_xlfn.RANK.EQ(I11,$I$4:$I$56),"")</f>
        <v>15</v>
      </c>
      <c r="L11">
        <f>IF(ISNUMBER(J11),_xlfn.RANK.EQ(J11,$J$4:$J$60),"")</f>
        <v>19</v>
      </c>
    </row>
    <row r="12" spans="1:16">
      <c r="B12" s="1" t="s">
        <v>65</v>
      </c>
      <c r="C12" t="str">
        <v>林育良</v>
      </c>
      <c r="D12">
        <v>8</v>
      </c>
      <c r="E12">
        <v>5</v>
      </c>
      <c r="F12">
        <v>1</v>
      </c>
      <c r="G12">
        <v>1</v>
      </c>
      <c r="H12">
        <v>2</v>
      </c>
      <c r="I12" s="106" t="str">
        <f t="shared" si="2"/>
        <v/>
      </c>
      <c r="J12" s="106">
        <f t="shared" si="3"/>
        <v>0.5</v>
      </c>
      <c r="K12" t="str">
        <f>IF(ISNUMBER(I12),_xlfn.RANK.EQ(I12,$I$4:$I$56),"")</f>
        <v/>
      </c>
      <c r="L12">
        <f>IF(ISNUMBER(J12),_xlfn.RANK.EQ(J12,$J$4:$J$60),"")</f>
        <v>17</v>
      </c>
    </row>
    <row r="13" spans="1:16">
      <c r="B13" s="1" t="s">
        <v>65</v>
      </c>
      <c r="C13" t="str">
        <v>林健彰</v>
      </c>
      <c r="D13">
        <v>5</v>
      </c>
      <c r="E13">
        <v>0</v>
      </c>
      <c r="F13">
        <v>4</v>
      </c>
      <c r="G13">
        <v>0</v>
      </c>
      <c r="H13">
        <v>2</v>
      </c>
      <c r="I13" s="106" t="str">
        <f t="shared" si="2"/>
        <v/>
      </c>
      <c r="J13" s="106">
        <f t="shared" si="3"/>
        <v>0</v>
      </c>
      <c r="K13" t="str">
        <f>IF(ISNUMBER(I13),_xlfn.RANK.EQ(I13,$I$4:$I$56),"")</f>
        <v/>
      </c>
      <c r="L13">
        <f>IF(ISNUMBER(J13),_xlfn.RANK.EQ(J13,$J$4:$J$60),"")</f>
        <v>22</v>
      </c>
      <c r="O13" s="106"/>
      <c r="P13" s="106"/>
    </row>
    <row r="14" spans="1:16">
      <c r="I14" s="106" t="str">
        <f t="shared" si="2"/>
        <v/>
      </c>
      <c r="J14" s="106" t="str">
        <f t="shared" si="3"/>
        <v/>
      </c>
      <c r="K14" t="str">
        <f>IF(ISNUMBER(I14),_xlfn.RANK.EQ(I14,$I$4:$I$56),"")</f>
        <v/>
      </c>
      <c r="L14" t="str">
        <f>IF(ISNUMBER(J14),_xlfn.RANK.EQ(J14,$J$4:$J$60),"")</f>
        <v/>
      </c>
      <c r="O14" s="106"/>
      <c r="P14" s="106"/>
    </row>
    <row r="15" spans="1:16">
      <c r="B15" s="1" t="s">
        <v>111</v>
      </c>
      <c r="C15" t="str" cm="1">
        <f t="array" ref="C15:H28">_xlfn.CHOOSECOLS('成績匯總 (函數)'!$B$19:$AG$32,1,26,27,28,29,32)</f>
        <v>賴保全</v>
      </c>
      <c r="D15">
        <v>10</v>
      </c>
      <c r="E15">
        <v>3</v>
      </c>
      <c r="F15">
        <v>5</v>
      </c>
      <c r="G15">
        <v>3</v>
      </c>
      <c r="H15">
        <v>3</v>
      </c>
      <c r="I15" s="106">
        <f t="shared" si="2"/>
        <v>0.3</v>
      </c>
      <c r="J15" s="106">
        <f t="shared" si="3"/>
        <v>1</v>
      </c>
      <c r="K15">
        <f>IF(ISNUMBER(I15),_xlfn.RANK.EQ(I15,$I$4:$I$56),"")</f>
        <v>10</v>
      </c>
      <c r="L15">
        <f>IF(ISNUMBER(J15),_xlfn.RANK.EQ(J15,$J$4:$J$60),"")</f>
        <v>6</v>
      </c>
    </row>
    <row r="16" spans="1:16">
      <c r="B16" s="1" t="s">
        <v>111</v>
      </c>
      <c r="C16" t="str">
        <v>李秀美</v>
      </c>
      <c r="D16">
        <v>2</v>
      </c>
      <c r="E16">
        <v>0</v>
      </c>
      <c r="F16">
        <v>2</v>
      </c>
      <c r="G16">
        <v>0</v>
      </c>
      <c r="H16">
        <v>1</v>
      </c>
      <c r="I16" s="106" t="str">
        <f t="shared" si="2"/>
        <v/>
      </c>
      <c r="J16" s="106" t="str">
        <f t="shared" si="3"/>
        <v/>
      </c>
      <c r="K16" t="str">
        <f>IF(ISNUMBER(I16),_xlfn.RANK.EQ(I16,$I$4:$I$56),"")</f>
        <v/>
      </c>
      <c r="L16" t="str">
        <f>IF(ISNUMBER(J16),_xlfn.RANK.EQ(J16,$J$4:$J$60),"")</f>
        <v/>
      </c>
    </row>
    <row r="17" spans="2:12">
      <c r="B17" s="1" t="s">
        <v>111</v>
      </c>
      <c r="C17" t="str">
        <v>蔡宗豪</v>
      </c>
      <c r="D17">
        <v>0</v>
      </c>
      <c r="E17">
        <v>0</v>
      </c>
      <c r="F17">
        <v>0</v>
      </c>
      <c r="G17">
        <v>0</v>
      </c>
      <c r="H17">
        <v>0</v>
      </c>
      <c r="I17" s="106" t="str">
        <f t="shared" si="2"/>
        <v/>
      </c>
      <c r="J17" s="106" t="str">
        <f t="shared" si="3"/>
        <v/>
      </c>
      <c r="K17" t="str">
        <f>IF(ISNUMBER(I17),_xlfn.RANK.EQ(I17,$I$4:$I$56),"")</f>
        <v/>
      </c>
      <c r="L17" t="str">
        <f>IF(ISNUMBER(J17),_xlfn.RANK.EQ(J17,$J$4:$J$60),"")</f>
        <v/>
      </c>
    </row>
    <row r="18" spans="2:12">
      <c r="B18" s="1" t="s">
        <v>111</v>
      </c>
      <c r="C18" t="str">
        <v>張睿紘</v>
      </c>
      <c r="D18">
        <v>3</v>
      </c>
      <c r="E18">
        <v>0</v>
      </c>
      <c r="F18">
        <v>3</v>
      </c>
      <c r="G18">
        <v>2</v>
      </c>
      <c r="H18">
        <v>1</v>
      </c>
      <c r="I18" s="106" t="str">
        <f t="shared" si="2"/>
        <v/>
      </c>
      <c r="J18" s="106" t="str">
        <f t="shared" si="3"/>
        <v/>
      </c>
      <c r="K18" t="str">
        <f>IF(ISNUMBER(I18),_xlfn.RANK.EQ(I18,$I$4:$I$56),"")</f>
        <v/>
      </c>
      <c r="L18" t="str">
        <f>IF(ISNUMBER(J18),_xlfn.RANK.EQ(J18,$J$4:$J$60),"")</f>
        <v/>
      </c>
    </row>
    <row r="19" spans="2:12">
      <c r="B19" s="1" t="s">
        <v>111</v>
      </c>
      <c r="C19" t="str">
        <v>周志忠</v>
      </c>
      <c r="D19">
        <v>0</v>
      </c>
      <c r="E19">
        <v>0</v>
      </c>
      <c r="F19">
        <v>0</v>
      </c>
      <c r="G19">
        <v>0</v>
      </c>
      <c r="H19">
        <v>0</v>
      </c>
      <c r="I19" s="106" t="str">
        <f t="shared" si="2"/>
        <v/>
      </c>
      <c r="J19" s="106" t="str">
        <f t="shared" si="3"/>
        <v/>
      </c>
      <c r="K19" t="str">
        <f>IF(ISNUMBER(I19),_xlfn.RANK.EQ(I19,$I$4:$I$56),"")</f>
        <v/>
      </c>
      <c r="L19" t="str">
        <f>IF(ISNUMBER(J19),_xlfn.RANK.EQ(J19,$J$4:$J$60),"")</f>
        <v/>
      </c>
    </row>
    <row r="20" spans="2:12">
      <c r="B20" s="1" t="s">
        <v>111</v>
      </c>
      <c r="C20" t="str">
        <v>洪韶壕</v>
      </c>
      <c r="D20">
        <v>11</v>
      </c>
      <c r="E20">
        <v>3</v>
      </c>
      <c r="F20">
        <v>4</v>
      </c>
      <c r="G20">
        <v>2</v>
      </c>
      <c r="H20">
        <v>3</v>
      </c>
      <c r="I20" s="106">
        <f t="shared" si="2"/>
        <v>0.27272727272727271</v>
      </c>
      <c r="J20" s="106">
        <f t="shared" si="3"/>
        <v>0.66666666666666663</v>
      </c>
      <c r="K20">
        <f>IF(ISNUMBER(I20),_xlfn.RANK.EQ(I20,$I$4:$I$56),"")</f>
        <v>11</v>
      </c>
      <c r="L20">
        <f>IF(ISNUMBER(J20),_xlfn.RANK.EQ(J20,$J$4:$J$60),"")</f>
        <v>13</v>
      </c>
    </row>
    <row r="21" spans="2:12">
      <c r="B21" s="1" t="s">
        <v>111</v>
      </c>
      <c r="C21" t="str">
        <v>陳傑閔</v>
      </c>
      <c r="D21">
        <v>9</v>
      </c>
      <c r="E21">
        <v>3</v>
      </c>
      <c r="F21">
        <v>4</v>
      </c>
      <c r="G21">
        <v>7</v>
      </c>
      <c r="H21">
        <v>3</v>
      </c>
      <c r="I21" s="106">
        <f t="shared" si="2"/>
        <v>0.33333333333333331</v>
      </c>
      <c r="J21" s="106">
        <f t="shared" si="3"/>
        <v>2.3333333333333335</v>
      </c>
      <c r="K21">
        <f>IF(ISNUMBER(I21),_xlfn.RANK.EQ(I21,$I$4:$I$56),"")</f>
        <v>8</v>
      </c>
      <c r="L21">
        <f>IF(ISNUMBER(J21),_xlfn.RANK.EQ(J21,$J$4:$J$60),"")</f>
        <v>1</v>
      </c>
    </row>
    <row r="22" spans="2:12">
      <c r="B22" s="1" t="s">
        <v>111</v>
      </c>
      <c r="C22" t="str">
        <v>陳建閔</v>
      </c>
      <c r="D22">
        <v>10</v>
      </c>
      <c r="E22">
        <v>2</v>
      </c>
      <c r="F22">
        <v>6</v>
      </c>
      <c r="G22">
        <v>0</v>
      </c>
      <c r="H22">
        <v>3</v>
      </c>
      <c r="I22" s="106">
        <f t="shared" si="2"/>
        <v>0.2</v>
      </c>
      <c r="J22" s="106">
        <f t="shared" ref="J22:J26" si="4">IF(H22&lt;2,"",G22/H22)</f>
        <v>0</v>
      </c>
      <c r="K22">
        <f>IF(ISNUMBER(I22),_xlfn.RANK.EQ(I22,$I$4:$I$56),"")</f>
        <v>13</v>
      </c>
      <c r="L22">
        <f>IF(ISNUMBER(J22),_xlfn.RANK.EQ(J22,$J$4:$J$60),"")</f>
        <v>22</v>
      </c>
    </row>
    <row r="23" spans="2:12">
      <c r="B23" s="1" t="s">
        <v>111</v>
      </c>
      <c r="C23" t="str">
        <v>黃雅苓</v>
      </c>
      <c r="D23">
        <v>10</v>
      </c>
      <c r="E23">
        <v>0</v>
      </c>
      <c r="F23">
        <v>8</v>
      </c>
      <c r="G23">
        <v>0</v>
      </c>
      <c r="H23">
        <v>3</v>
      </c>
      <c r="I23" s="106">
        <f t="shared" si="2"/>
        <v>0</v>
      </c>
      <c r="J23" s="106">
        <f t="shared" si="4"/>
        <v>0</v>
      </c>
      <c r="K23">
        <f>IF(ISNUMBER(I23),_xlfn.RANK.EQ(I23,$I$4:$I$56),"")</f>
        <v>19</v>
      </c>
      <c r="L23">
        <f>IF(ISNUMBER(J23),_xlfn.RANK.EQ(J23,$J$4:$J$60),"")</f>
        <v>22</v>
      </c>
    </row>
    <row r="24" spans="2:12">
      <c r="B24" s="1" t="s">
        <v>111</v>
      </c>
      <c r="C24" t="str">
        <v>劉家溫</v>
      </c>
      <c r="D24">
        <v>0</v>
      </c>
      <c r="E24">
        <v>0</v>
      </c>
      <c r="F24">
        <v>0</v>
      </c>
      <c r="G24">
        <v>0</v>
      </c>
      <c r="H24">
        <v>0</v>
      </c>
      <c r="I24" s="106" t="str">
        <f t="shared" si="2"/>
        <v/>
      </c>
      <c r="J24" s="106" t="str">
        <f t="shared" si="4"/>
        <v/>
      </c>
      <c r="K24" t="str">
        <f>IF(ISNUMBER(I24),_xlfn.RANK.EQ(I24,$I$4:$I$56),"")</f>
        <v/>
      </c>
      <c r="L24" t="str">
        <f>IF(ISNUMBER(J24),_xlfn.RANK.EQ(J24,$J$4:$J$60),"")</f>
        <v/>
      </c>
    </row>
    <row r="25" spans="2:12">
      <c r="B25" s="1" t="s">
        <v>111</v>
      </c>
      <c r="C25" t="str">
        <v>許慶德</v>
      </c>
      <c r="D25">
        <v>0</v>
      </c>
      <c r="E25">
        <v>0</v>
      </c>
      <c r="F25">
        <v>0</v>
      </c>
      <c r="G25">
        <v>0</v>
      </c>
      <c r="H25">
        <v>0</v>
      </c>
      <c r="I25" s="106" t="str">
        <f t="shared" si="2"/>
        <v/>
      </c>
      <c r="J25" s="106" t="str">
        <f t="shared" si="4"/>
        <v/>
      </c>
      <c r="K25" t="str">
        <f>IF(ISNUMBER(I25),_xlfn.RANK.EQ(I25,$I$4:$I$56),"")</f>
        <v/>
      </c>
      <c r="L25" t="str">
        <f>IF(ISNUMBER(J25),_xlfn.RANK.EQ(J25,$J$4:$J$60),"")</f>
        <v/>
      </c>
    </row>
    <row r="26" spans="2:12">
      <c r="B26" s="1" t="s">
        <v>111</v>
      </c>
      <c r="C26" t="str">
        <v>蔡志雄</v>
      </c>
      <c r="D26">
        <v>0</v>
      </c>
      <c r="E26">
        <v>0</v>
      </c>
      <c r="F26">
        <v>0</v>
      </c>
      <c r="G26">
        <v>0</v>
      </c>
      <c r="H26">
        <v>0</v>
      </c>
      <c r="I26" s="106" t="str">
        <f t="shared" si="2"/>
        <v/>
      </c>
      <c r="J26" s="106" t="str">
        <f t="shared" si="4"/>
        <v/>
      </c>
      <c r="K26" t="str">
        <f>IF(ISNUMBER(I26),_xlfn.RANK.EQ(I26,$I$4:$I$56),"")</f>
        <v/>
      </c>
      <c r="L26" t="str">
        <f>IF(ISNUMBER(J26),_xlfn.RANK.EQ(J26,$J$4:$J$60),"")</f>
        <v/>
      </c>
    </row>
    <row r="27" spans="2:12">
      <c r="B27" s="1" t="s">
        <v>111</v>
      </c>
      <c r="C27" t="str">
        <v>饒賀凱</v>
      </c>
      <c r="D27">
        <v>0</v>
      </c>
      <c r="E27">
        <v>0</v>
      </c>
      <c r="F27">
        <v>0</v>
      </c>
      <c r="G27">
        <v>0</v>
      </c>
      <c r="H27">
        <v>0</v>
      </c>
      <c r="I27" s="106" t="str">
        <f t="shared" si="2"/>
        <v/>
      </c>
      <c r="J27" s="106" t="str">
        <f t="shared" si="3"/>
        <v/>
      </c>
      <c r="K27" t="str">
        <f>IF(ISNUMBER(I27),_xlfn.RANK.EQ(I27,$I$4:$I$56),"")</f>
        <v/>
      </c>
      <c r="L27" t="str">
        <f>IF(ISNUMBER(J27),_xlfn.RANK.EQ(J27,$J$4:$J$60),"")</f>
        <v/>
      </c>
    </row>
    <row r="28" spans="2:12">
      <c r="B28" s="1" t="s">
        <v>111</v>
      </c>
      <c r="C28" t="str">
        <v>陳韻婷</v>
      </c>
      <c r="D28">
        <v>11</v>
      </c>
      <c r="E28">
        <v>1</v>
      </c>
      <c r="F28">
        <v>7</v>
      </c>
      <c r="G28">
        <v>0</v>
      </c>
      <c r="H28">
        <v>3</v>
      </c>
      <c r="I28" s="106">
        <f t="shared" si="2"/>
        <v>9.0909090909090912E-2</v>
      </c>
      <c r="J28" s="106">
        <f t="shared" si="3"/>
        <v>0</v>
      </c>
      <c r="K28">
        <f>IF(ISNUMBER(I28),_xlfn.RANK.EQ(I28,$I$4:$I$56),"")</f>
        <v>17</v>
      </c>
      <c r="L28">
        <f>IF(ISNUMBER(J28),_xlfn.RANK.EQ(J28,$J$4:$J$60),"")</f>
        <v>22</v>
      </c>
    </row>
    <row r="29" spans="2:12">
      <c r="I29" s="106" t="str">
        <f t="shared" si="2"/>
        <v/>
      </c>
      <c r="J29" s="106" t="str">
        <f t="shared" si="3"/>
        <v/>
      </c>
      <c r="K29" t="str">
        <f>IF(ISNUMBER(I29),_xlfn.RANK.EQ(I29,$I$4:$I$56),"")</f>
        <v/>
      </c>
      <c r="L29" t="str">
        <f>IF(ISNUMBER(J29),_xlfn.RANK.EQ(J29,$J$4:$J$60),"")</f>
        <v/>
      </c>
    </row>
    <row r="30" spans="2:12">
      <c r="I30" s="106" t="str">
        <f t="shared" si="2"/>
        <v/>
      </c>
      <c r="J30" s="106" t="str">
        <f t="shared" si="3"/>
        <v/>
      </c>
      <c r="K30" t="str">
        <f>IF(ISNUMBER(I30),_xlfn.RANK.EQ(I30,$I$4:$I$56),"")</f>
        <v/>
      </c>
      <c r="L30" t="str">
        <f>IF(ISNUMBER(J30),_xlfn.RANK.EQ(J30,$J$4:$J$60),"")</f>
        <v/>
      </c>
    </row>
    <row r="31" spans="2:12">
      <c r="B31" s="1" t="s">
        <v>42</v>
      </c>
      <c r="C31" t="str" cm="1">
        <f t="array" ref="C31:H41">_xlfn.CHOOSECOLS('成績匯總 (函數)'!$B$37:$AG$47,1,26,27,28,29,32)</f>
        <v>梁耿縉</v>
      </c>
      <c r="D31">
        <v>6</v>
      </c>
      <c r="E31">
        <v>4</v>
      </c>
      <c r="F31">
        <v>2</v>
      </c>
      <c r="G31">
        <v>4</v>
      </c>
      <c r="H31">
        <v>2</v>
      </c>
      <c r="I31" s="106" t="str">
        <f t="shared" si="2"/>
        <v/>
      </c>
      <c r="J31" s="106">
        <f t="shared" si="3"/>
        <v>2</v>
      </c>
      <c r="K31" t="str">
        <f>IF(ISNUMBER(I31),_xlfn.RANK.EQ(I31,$I$4:$I$56),"")</f>
        <v/>
      </c>
      <c r="L31">
        <f>IF(ISNUMBER(J31),_xlfn.RANK.EQ(J31,$J$4:$J$60),"")</f>
        <v>2</v>
      </c>
    </row>
    <row r="32" spans="2:12">
      <c r="B32" s="1" t="s">
        <v>42</v>
      </c>
      <c r="C32" t="str">
        <v>勞恩以達西拔</v>
      </c>
      <c r="D32">
        <v>2</v>
      </c>
      <c r="E32">
        <v>0</v>
      </c>
      <c r="F32">
        <v>1</v>
      </c>
      <c r="G32">
        <v>0</v>
      </c>
      <c r="H32">
        <v>2</v>
      </c>
      <c r="I32" s="106" t="str">
        <f t="shared" si="2"/>
        <v/>
      </c>
      <c r="J32" s="106">
        <f t="shared" si="3"/>
        <v>0</v>
      </c>
      <c r="K32" t="str">
        <f>IF(ISNUMBER(I32),_xlfn.RANK.EQ(I32,$I$4:$I$56),"")</f>
        <v/>
      </c>
      <c r="L32">
        <f>IF(ISNUMBER(J32),_xlfn.RANK.EQ(J32,$J$4:$J$60),"")</f>
        <v>22</v>
      </c>
    </row>
    <row r="33" spans="2:13">
      <c r="B33" s="1" t="s">
        <v>42</v>
      </c>
      <c r="C33" t="str">
        <v>郭亦倫</v>
      </c>
      <c r="D33">
        <v>10</v>
      </c>
      <c r="E33">
        <v>1</v>
      </c>
      <c r="F33">
        <v>8</v>
      </c>
      <c r="G33">
        <v>3</v>
      </c>
      <c r="H33">
        <v>3</v>
      </c>
      <c r="I33" s="106">
        <f t="shared" si="2"/>
        <v>0.1</v>
      </c>
      <c r="J33" s="106">
        <f t="shared" si="3"/>
        <v>1</v>
      </c>
      <c r="K33">
        <f>IF(ISNUMBER(I33),_xlfn.RANK.EQ(I33,$I$4:$I$56),"")</f>
        <v>16</v>
      </c>
      <c r="L33">
        <f>IF(ISNUMBER(J33),_xlfn.RANK.EQ(J33,$J$4:$J$60),"")</f>
        <v>6</v>
      </c>
      <c r="M33" s="111"/>
    </row>
    <row r="34" spans="2:13">
      <c r="B34" s="1" t="s">
        <v>42</v>
      </c>
      <c r="C34" t="str">
        <v>蔡存宥</v>
      </c>
      <c r="D34">
        <v>6</v>
      </c>
      <c r="E34">
        <v>3</v>
      </c>
      <c r="F34">
        <v>3</v>
      </c>
      <c r="G34">
        <v>2</v>
      </c>
      <c r="H34">
        <v>2</v>
      </c>
      <c r="I34" s="106" t="str">
        <f t="shared" si="2"/>
        <v/>
      </c>
      <c r="J34" s="106">
        <f t="shared" si="3"/>
        <v>1</v>
      </c>
      <c r="K34" t="str">
        <f>IF(ISNUMBER(I34),_xlfn.RANK.EQ(I34,$I$4:$I$56),"")</f>
        <v/>
      </c>
      <c r="L34">
        <f>IF(ISNUMBER(J34),_xlfn.RANK.EQ(J34,$J$4:$J$60),"")</f>
        <v>6</v>
      </c>
    </row>
    <row r="35" spans="2:13">
      <c r="B35" s="1" t="s">
        <v>42</v>
      </c>
      <c r="C35" t="str">
        <v>古國偉</v>
      </c>
      <c r="D35">
        <v>10</v>
      </c>
      <c r="E35">
        <v>2</v>
      </c>
      <c r="F35">
        <v>7</v>
      </c>
      <c r="G35">
        <v>3</v>
      </c>
      <c r="H35">
        <v>3</v>
      </c>
      <c r="I35" s="106">
        <f t="shared" si="2"/>
        <v>0.2</v>
      </c>
      <c r="J35" s="106">
        <f t="shared" si="3"/>
        <v>1</v>
      </c>
      <c r="K35">
        <f>IF(ISNUMBER(I35),_xlfn.RANK.EQ(I35,$I$4:$I$56),"")</f>
        <v>13</v>
      </c>
      <c r="L35">
        <f>IF(ISNUMBER(J35),_xlfn.RANK.EQ(J35,$J$4:$J$60),"")</f>
        <v>6</v>
      </c>
    </row>
    <row r="36" spans="2:13">
      <c r="B36" s="1" t="s">
        <v>42</v>
      </c>
      <c r="C36" t="str">
        <v>余自成</v>
      </c>
      <c r="D36">
        <v>8</v>
      </c>
      <c r="E36">
        <v>2</v>
      </c>
      <c r="F36">
        <v>5</v>
      </c>
      <c r="G36">
        <v>1</v>
      </c>
      <c r="H36">
        <v>1</v>
      </c>
      <c r="I36" s="106" t="str">
        <f t="shared" si="2"/>
        <v/>
      </c>
      <c r="J36" s="106" t="str">
        <f t="shared" si="3"/>
        <v/>
      </c>
      <c r="K36" t="str">
        <f>IF(ISNUMBER(I36),_xlfn.RANK.EQ(I36,$I$4:$I$56),"")</f>
        <v/>
      </c>
      <c r="L36" t="str">
        <f>IF(ISNUMBER(J36),_xlfn.RANK.EQ(J36,$J$4:$J$60),"")</f>
        <v/>
      </c>
    </row>
    <row r="37" spans="2:13">
      <c r="B37" s="1" t="s">
        <v>42</v>
      </c>
      <c r="C37" t="str">
        <v>蔡孟洵</v>
      </c>
      <c r="D37">
        <v>7</v>
      </c>
      <c r="E37">
        <v>0</v>
      </c>
      <c r="F37">
        <v>4</v>
      </c>
      <c r="G37">
        <v>0</v>
      </c>
      <c r="H37">
        <v>2</v>
      </c>
      <c r="I37" s="106" t="str">
        <f t="shared" si="2"/>
        <v/>
      </c>
      <c r="J37" s="106">
        <f t="shared" si="3"/>
        <v>0</v>
      </c>
      <c r="K37" t="str">
        <f>IF(ISNUMBER(I37),_xlfn.RANK.EQ(I37,$I$4:$I$56),"")</f>
        <v/>
      </c>
      <c r="L37">
        <f>IF(ISNUMBER(J37),_xlfn.RANK.EQ(J37,$J$4:$J$60),"")</f>
        <v>22</v>
      </c>
    </row>
    <row r="38" spans="2:13">
      <c r="B38" s="1" t="s">
        <v>42</v>
      </c>
      <c r="C38" t="str">
        <v>吳品逸</v>
      </c>
      <c r="D38">
        <v>11</v>
      </c>
      <c r="E38">
        <v>6</v>
      </c>
      <c r="F38">
        <v>3</v>
      </c>
      <c r="G38">
        <v>1</v>
      </c>
      <c r="H38">
        <v>3</v>
      </c>
      <c r="I38" s="106">
        <f t="shared" si="2"/>
        <v>0.54545454545454541</v>
      </c>
      <c r="J38" s="106">
        <f t="shared" si="3"/>
        <v>0.33333333333333331</v>
      </c>
      <c r="K38">
        <f>IF(ISNUMBER(I38),_xlfn.RANK.EQ(I38,$I$4:$I$56),"")</f>
        <v>4</v>
      </c>
      <c r="L38">
        <f>IF(ISNUMBER(J38),_xlfn.RANK.EQ(J38,$J$4:$J$60),"")</f>
        <v>19</v>
      </c>
    </row>
    <row r="39" spans="2:13">
      <c r="B39" s="1" t="s">
        <v>42</v>
      </c>
      <c r="C39" t="str">
        <v>張雅恩</v>
      </c>
      <c r="D39">
        <v>7</v>
      </c>
      <c r="E39">
        <v>0</v>
      </c>
      <c r="F39">
        <v>7</v>
      </c>
      <c r="G39">
        <v>0</v>
      </c>
      <c r="H39">
        <v>1</v>
      </c>
      <c r="I39" s="106" t="str">
        <f t="shared" si="2"/>
        <v/>
      </c>
      <c r="J39" s="106" t="str">
        <f t="shared" si="3"/>
        <v/>
      </c>
      <c r="K39" t="str">
        <f>IF(ISNUMBER(I39),_xlfn.RANK.EQ(I39,$I$4:$I$56),"")</f>
        <v/>
      </c>
      <c r="L39" t="str">
        <f>IF(ISNUMBER(J39),_xlfn.RANK.EQ(J39,$J$4:$J$60),"")</f>
        <v/>
      </c>
    </row>
    <row r="40" spans="2:13">
      <c r="B40" s="1" t="s">
        <v>42</v>
      </c>
      <c r="C40" t="str">
        <v>李怡慧</v>
      </c>
      <c r="D40">
        <v>0</v>
      </c>
      <c r="E40">
        <v>0</v>
      </c>
      <c r="F40">
        <v>0</v>
      </c>
      <c r="G40">
        <v>1</v>
      </c>
      <c r="H40">
        <v>2</v>
      </c>
      <c r="I40" s="106" t="str">
        <f t="shared" si="2"/>
        <v/>
      </c>
      <c r="J40" s="106">
        <f t="shared" si="3"/>
        <v>0.5</v>
      </c>
      <c r="K40" t="str">
        <f>IF(ISNUMBER(I40),_xlfn.RANK.EQ(I40,$I$4:$I$56),"")</f>
        <v/>
      </c>
      <c r="L40">
        <f>IF(ISNUMBER(J40),_xlfn.RANK.EQ(J40,$J$4:$J$60),"")</f>
        <v>17</v>
      </c>
    </row>
    <row r="41" spans="2:13">
      <c r="B41" s="1" t="s">
        <v>42</v>
      </c>
      <c r="C41" t="str">
        <v>宋晴天</v>
      </c>
      <c r="D41">
        <v>4</v>
      </c>
      <c r="E41">
        <v>0</v>
      </c>
      <c r="F41">
        <v>4</v>
      </c>
      <c r="G41">
        <v>0</v>
      </c>
      <c r="H41">
        <v>0</v>
      </c>
      <c r="I41" s="106" t="str">
        <f t="shared" si="2"/>
        <v/>
      </c>
      <c r="J41" s="106" t="str">
        <f t="shared" si="3"/>
        <v/>
      </c>
      <c r="K41" t="str">
        <f>IF(ISNUMBER(I41),_xlfn.RANK.EQ(I41,$I$4:$I$56),"")</f>
        <v/>
      </c>
      <c r="L41" t="str">
        <f>IF(ISNUMBER(J41),_xlfn.RANK.EQ(J41,$J$4:$J$60),"")</f>
        <v/>
      </c>
    </row>
    <row r="42" spans="2:13">
      <c r="I42" s="106" t="str">
        <f t="shared" si="2"/>
        <v/>
      </c>
      <c r="J42" s="106" t="str">
        <f t="shared" si="3"/>
        <v/>
      </c>
      <c r="K42" t="str">
        <f>IF(ISNUMBER(I42),_xlfn.RANK.EQ(I42,$I$4:$I$56),"")</f>
        <v/>
      </c>
      <c r="L42" t="str">
        <f>IF(ISNUMBER(J42),_xlfn.RANK.EQ(J42,$J$4:$J$60),"")</f>
        <v/>
      </c>
    </row>
    <row r="43" spans="2:13">
      <c r="I43" s="106" t="str">
        <f t="shared" si="2"/>
        <v/>
      </c>
      <c r="J43" s="106" t="str">
        <f t="shared" si="3"/>
        <v/>
      </c>
      <c r="K43" t="str">
        <f>IF(ISNUMBER(I43),_xlfn.RANK.EQ(I43,$I$4:$I$56),"")</f>
        <v/>
      </c>
      <c r="L43" t="str">
        <f>IF(ISNUMBER(J43),_xlfn.RANK.EQ(J43,$J$4:$J$60),"")</f>
        <v/>
      </c>
    </row>
    <row r="44" spans="2:13">
      <c r="B44" s="1" t="s">
        <v>113</v>
      </c>
      <c r="C44" t="str" cm="1">
        <f t="array" ref="C44:H56">_xlfn.CHOOSECOLS('成績匯總 (函數)'!$B$52:$AG$64,1,26,27,28,29,32)</f>
        <v>黃志遠</v>
      </c>
      <c r="D44">
        <v>14</v>
      </c>
      <c r="E44">
        <v>6</v>
      </c>
      <c r="F44">
        <v>2</v>
      </c>
      <c r="G44">
        <v>1</v>
      </c>
      <c r="H44">
        <v>3</v>
      </c>
      <c r="I44" s="106">
        <f t="shared" si="2"/>
        <v>0.42857142857142855</v>
      </c>
      <c r="J44" s="106">
        <f t="shared" si="3"/>
        <v>0.33333333333333331</v>
      </c>
      <c r="K44">
        <f>IF(ISNUMBER(I44),_xlfn.RANK.EQ(I44,$I$4:$I$56),"")</f>
        <v>7</v>
      </c>
      <c r="L44">
        <f>IF(ISNUMBER(J44),_xlfn.RANK.EQ(J44,$J$4:$J$60),"")</f>
        <v>19</v>
      </c>
    </row>
    <row r="45" spans="2:13">
      <c r="B45" s="1" t="s">
        <v>113</v>
      </c>
      <c r="C45" t="str">
        <v>王兆熙</v>
      </c>
      <c r="D45">
        <v>5</v>
      </c>
      <c r="E45">
        <v>0</v>
      </c>
      <c r="F45">
        <v>3</v>
      </c>
      <c r="G45">
        <v>2</v>
      </c>
      <c r="H45">
        <v>3</v>
      </c>
      <c r="I45" s="106" t="str">
        <f t="shared" si="2"/>
        <v/>
      </c>
      <c r="J45" s="106">
        <f t="shared" si="3"/>
        <v>0.66666666666666663</v>
      </c>
      <c r="K45" t="str">
        <f>IF(ISNUMBER(I45),_xlfn.RANK.EQ(I45,$I$4:$I$56),"")</f>
        <v/>
      </c>
      <c r="L45">
        <f>IF(ISNUMBER(J45),_xlfn.RANK.EQ(J45,$J$4:$J$60),"")</f>
        <v>13</v>
      </c>
    </row>
    <row r="46" spans="2:13">
      <c r="B46" s="1" t="s">
        <v>113</v>
      </c>
      <c r="C46" t="str">
        <v>何昌翰</v>
      </c>
      <c r="D46">
        <v>13</v>
      </c>
      <c r="E46">
        <v>6</v>
      </c>
      <c r="F46">
        <v>2</v>
      </c>
      <c r="G46">
        <v>2</v>
      </c>
      <c r="H46">
        <v>3</v>
      </c>
      <c r="I46" s="106">
        <f t="shared" si="2"/>
        <v>0.46153846153846156</v>
      </c>
      <c r="J46" s="106">
        <f t="shared" si="3"/>
        <v>0.66666666666666663</v>
      </c>
      <c r="K46">
        <f>IF(ISNUMBER(I46),_xlfn.RANK.EQ(I46,$I$4:$I$56),"")</f>
        <v>5</v>
      </c>
      <c r="L46">
        <f>IF(ISNUMBER(J46),_xlfn.RANK.EQ(J46,$J$4:$J$60),"")</f>
        <v>13</v>
      </c>
    </row>
    <row r="47" spans="2:13">
      <c r="B47" s="1" t="s">
        <v>113</v>
      </c>
      <c r="C47" t="str">
        <v>邱文昇</v>
      </c>
      <c r="D47">
        <v>17</v>
      </c>
      <c r="E47">
        <v>11</v>
      </c>
      <c r="F47">
        <v>3</v>
      </c>
      <c r="G47">
        <v>2</v>
      </c>
      <c r="H47">
        <v>3</v>
      </c>
      <c r="I47" s="106">
        <f t="shared" si="2"/>
        <v>0.6470588235294118</v>
      </c>
      <c r="J47" s="106">
        <f t="shared" si="3"/>
        <v>0.66666666666666663</v>
      </c>
      <c r="K47">
        <f>IF(ISNUMBER(I47),_xlfn.RANK.EQ(I47,$I$4:$I$56),"")</f>
        <v>1</v>
      </c>
      <c r="L47">
        <f>IF(ISNUMBER(J47),_xlfn.RANK.EQ(J47,$J$4:$J$60),"")</f>
        <v>13</v>
      </c>
    </row>
    <row r="48" spans="2:13">
      <c r="B48" s="1" t="s">
        <v>113</v>
      </c>
      <c r="C48" t="str">
        <v>宋啟政</v>
      </c>
      <c r="D48">
        <v>16</v>
      </c>
      <c r="E48">
        <v>9</v>
      </c>
      <c r="F48">
        <v>4</v>
      </c>
      <c r="G48">
        <v>3</v>
      </c>
      <c r="H48">
        <v>3</v>
      </c>
      <c r="I48" s="106">
        <f t="shared" si="2"/>
        <v>0.5625</v>
      </c>
      <c r="J48" s="106">
        <f t="shared" si="3"/>
        <v>1</v>
      </c>
      <c r="K48">
        <f>IF(ISNUMBER(I48),_xlfn.RANK.EQ(I48,$I$4:$I$56),"")</f>
        <v>3</v>
      </c>
      <c r="L48">
        <f>IF(ISNUMBER(J48),_xlfn.RANK.EQ(J48,$J$4:$J$60),"")</f>
        <v>6</v>
      </c>
    </row>
    <row r="49" spans="1:12">
      <c r="B49" s="1" t="s">
        <v>113</v>
      </c>
      <c r="C49" t="str">
        <v>賴智傑</v>
      </c>
      <c r="D49">
        <v>16</v>
      </c>
      <c r="E49">
        <v>10</v>
      </c>
      <c r="F49">
        <v>3</v>
      </c>
      <c r="G49">
        <v>5</v>
      </c>
      <c r="H49">
        <v>3</v>
      </c>
      <c r="I49" s="106">
        <f t="shared" si="2"/>
        <v>0.625</v>
      </c>
      <c r="J49" s="106">
        <f t="shared" si="3"/>
        <v>1.6666666666666667</v>
      </c>
      <c r="K49">
        <f>IF(ISNUMBER(I49),_xlfn.RANK.EQ(I49,$I$4:$I$56),"")</f>
        <v>2</v>
      </c>
      <c r="L49">
        <f>IF(ISNUMBER(J49),_xlfn.RANK.EQ(J49,$J$4:$J$60),"")</f>
        <v>3</v>
      </c>
    </row>
    <row r="50" spans="1:12">
      <c r="B50" s="1" t="s">
        <v>113</v>
      </c>
      <c r="C50" t="str">
        <v>古奇哲</v>
      </c>
      <c r="D50">
        <v>9</v>
      </c>
      <c r="E50">
        <v>3</v>
      </c>
      <c r="F50">
        <v>6</v>
      </c>
      <c r="G50">
        <v>0</v>
      </c>
      <c r="H50">
        <v>2</v>
      </c>
      <c r="I50" s="106">
        <f t="shared" si="2"/>
        <v>0.33333333333333331</v>
      </c>
      <c r="J50" s="106">
        <f t="shared" si="3"/>
        <v>0</v>
      </c>
      <c r="K50">
        <f>IF(ISNUMBER(I50),_xlfn.RANK.EQ(I50,$I$4:$I$56),"")</f>
        <v>8</v>
      </c>
      <c r="L50">
        <f>IF(ISNUMBER(J50),_xlfn.RANK.EQ(J50,$J$4:$J$60),"")</f>
        <v>22</v>
      </c>
    </row>
    <row r="51" spans="1:12">
      <c r="B51" s="1" t="s">
        <v>113</v>
      </c>
      <c r="C51" t="str">
        <v>林君達</v>
      </c>
      <c r="D51">
        <v>5</v>
      </c>
      <c r="E51">
        <v>2</v>
      </c>
      <c r="F51">
        <v>2</v>
      </c>
      <c r="G51">
        <v>0</v>
      </c>
      <c r="H51">
        <v>1</v>
      </c>
      <c r="I51" s="106" t="str">
        <f t="shared" si="2"/>
        <v/>
      </c>
      <c r="J51" s="106" t="str">
        <f t="shared" si="3"/>
        <v/>
      </c>
      <c r="K51" t="str">
        <f>IF(ISNUMBER(I51),_xlfn.RANK.EQ(I51,$I$4:$I$56),"")</f>
        <v/>
      </c>
      <c r="L51" t="str">
        <f>IF(ISNUMBER(J51),_xlfn.RANK.EQ(J51,$J$4:$J$60),"")</f>
        <v/>
      </c>
    </row>
    <row r="52" spans="1:12"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 s="106" t="str">
        <f t="shared" si="2"/>
        <v/>
      </c>
      <c r="J52" s="106" t="str">
        <f t="shared" si="3"/>
        <v/>
      </c>
    </row>
    <row r="53" spans="1:12"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 s="106" t="str">
        <f t="shared" si="2"/>
        <v/>
      </c>
      <c r="J53" s="106" t="str">
        <f t="shared" si="3"/>
        <v/>
      </c>
    </row>
    <row r="54" spans="1:12"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s="106" t="str">
        <f t="shared" si="2"/>
        <v/>
      </c>
      <c r="J54" s="106" t="str">
        <f t="shared" si="3"/>
        <v/>
      </c>
    </row>
    <row r="55" spans="1:12"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s="106" t="str">
        <f t="shared" si="2"/>
        <v/>
      </c>
      <c r="J55" s="106" t="str">
        <f t="shared" si="3"/>
        <v/>
      </c>
    </row>
    <row r="56" spans="1:12"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s="106" t="str">
        <f t="shared" si="2"/>
        <v/>
      </c>
      <c r="J56" s="106" t="str">
        <f t="shared" si="3"/>
        <v/>
      </c>
    </row>
    <row r="59" spans="1:12" ht="16.8" thickBot="1">
      <c r="C59" s="103" t="s">
        <v>52</v>
      </c>
      <c r="J59" s="1"/>
      <c r="K59" s="1"/>
    </row>
    <row r="60" spans="1:12" ht="16.8" thickBot="1">
      <c r="A60" s="51" t="s">
        <v>225</v>
      </c>
      <c r="B60" s="259" t="s">
        <v>194</v>
      </c>
      <c r="C60" s="214" t="s">
        <v>27</v>
      </c>
      <c r="D60" s="187" t="s">
        <v>24</v>
      </c>
      <c r="E60" s="187" t="s">
        <v>10</v>
      </c>
      <c r="F60" s="187" t="s">
        <v>6</v>
      </c>
      <c r="G60" s="187" t="s">
        <v>68</v>
      </c>
      <c r="H60" s="187" t="s">
        <v>59</v>
      </c>
      <c r="I60" s="215" t="s">
        <v>53</v>
      </c>
      <c r="J60" s="187" t="s">
        <v>58</v>
      </c>
      <c r="K60" s="188" t="s">
        <v>64</v>
      </c>
      <c r="L60" s="122" t="s">
        <v>104</v>
      </c>
    </row>
    <row r="61" spans="1:12">
      <c r="A61" s="58">
        <f>分組球員名單!F37</f>
        <v>21</v>
      </c>
      <c r="B61" s="58">
        <v>1</v>
      </c>
      <c r="C61" s="74" t="s">
        <v>98</v>
      </c>
      <c r="D61" s="74" cm="1">
        <f t="array" ref="D61:G61">'成績匯總 (函數)'!AA15:AD15</f>
        <v>72</v>
      </c>
      <c r="E61" s="74">
        <v>21</v>
      </c>
      <c r="F61" s="74">
        <v>34</v>
      </c>
      <c r="G61" s="74">
        <v>17</v>
      </c>
      <c r="H61" s="212">
        <f>分組球員名單!G37</f>
        <v>19</v>
      </c>
      <c r="I61" s="213">
        <f>+G61/(G61+H61)</f>
        <v>0.47222222222222221</v>
      </c>
      <c r="J61" s="265">
        <f>_xlfn.RANK.EQ(I61,$I$61:$I$64)</f>
        <v>1</v>
      </c>
      <c r="K61" s="212">
        <f>+E61-H61</f>
        <v>2</v>
      </c>
      <c r="L61" s="210">
        <f>+E61/D61</f>
        <v>0.29166666666666669</v>
      </c>
    </row>
    <row r="62" spans="1:12">
      <c r="A62" s="52">
        <f>分組球員名單!H37</f>
        <v>12</v>
      </c>
      <c r="B62" s="52">
        <v>1</v>
      </c>
      <c r="C62" s="73" t="s">
        <v>110</v>
      </c>
      <c r="D62" s="73" cm="1">
        <f t="array" ref="D62:G62">'成績匯總 (函數)'!AA33:AD33</f>
        <v>66</v>
      </c>
      <c r="E62" s="73">
        <v>12</v>
      </c>
      <c r="F62" s="73">
        <v>39</v>
      </c>
      <c r="G62" s="73">
        <v>14</v>
      </c>
      <c r="H62" s="78">
        <f>分組球員名單!I37</f>
        <v>36</v>
      </c>
      <c r="I62" s="213">
        <f t="shared" ref="I62:I64" si="8">+G62/(G62+H62)</f>
        <v>0.28000000000000003</v>
      </c>
      <c r="J62" s="58">
        <f t="shared" ref="J62:J64" si="9">_xlfn.RANK.EQ(I62,$I$61:$I$64)</f>
        <v>4</v>
      </c>
      <c r="K62" s="78">
        <f>+E62-H62</f>
        <v>-24</v>
      </c>
      <c r="L62" s="226">
        <f t="shared" ref="L62:L64" si="10">+E62/D62</f>
        <v>0.18181818181818182</v>
      </c>
    </row>
    <row r="63" spans="1:12">
      <c r="A63" s="52">
        <f>分組球員名單!J37</f>
        <v>18</v>
      </c>
      <c r="B63" s="52">
        <v>1</v>
      </c>
      <c r="C63" s="73" t="s">
        <v>101</v>
      </c>
      <c r="D63" s="73" cm="1">
        <f t="array" ref="D63:G63">'成績匯總 (函數)'!AA48:AD48</f>
        <v>71</v>
      </c>
      <c r="E63" s="73">
        <v>18</v>
      </c>
      <c r="F63" s="73">
        <v>44</v>
      </c>
      <c r="G63" s="73">
        <v>15</v>
      </c>
      <c r="H63" s="78">
        <f>分組球員名單!K37</f>
        <v>24</v>
      </c>
      <c r="I63" s="213">
        <f t="shared" si="8"/>
        <v>0.38461538461538464</v>
      </c>
      <c r="J63" s="58">
        <f t="shared" si="9"/>
        <v>3</v>
      </c>
      <c r="K63" s="78">
        <f>+E63-H63</f>
        <v>-6</v>
      </c>
      <c r="L63" s="226">
        <f t="shared" si="10"/>
        <v>0.25352112676056338</v>
      </c>
    </row>
    <row r="64" spans="1:12">
      <c r="A64" s="52">
        <f>分組球員名單!L37</f>
        <v>47</v>
      </c>
      <c r="B64" s="52">
        <v>3</v>
      </c>
      <c r="C64" s="73" t="s">
        <v>112</v>
      </c>
      <c r="D64" s="73" cm="1">
        <f t="array" ref="D64:G64">'成績匯總 (函數)'!AA65:AD65</f>
        <v>95</v>
      </c>
      <c r="E64" s="73">
        <v>47</v>
      </c>
      <c r="F64" s="73">
        <v>25</v>
      </c>
      <c r="G64" s="73">
        <v>15</v>
      </c>
      <c r="H64" s="78">
        <f>分組球員名單!M37</f>
        <v>19</v>
      </c>
      <c r="I64" s="213">
        <f t="shared" si="8"/>
        <v>0.44117647058823528</v>
      </c>
      <c r="J64" s="58">
        <f t="shared" si="9"/>
        <v>2</v>
      </c>
      <c r="K64" s="78">
        <f>+E64-H64</f>
        <v>28</v>
      </c>
      <c r="L64" s="226">
        <f t="shared" si="10"/>
        <v>0.49473684210526314</v>
      </c>
    </row>
    <row r="66" spans="2:14" ht="16.8" thickBot="1">
      <c r="B66" s="1" t="s">
        <v>55</v>
      </c>
    </row>
    <row r="67" spans="2:14" ht="16.8" thickBot="1">
      <c r="B67" s="211" t="s">
        <v>135</v>
      </c>
      <c r="C67" s="187" t="s">
        <v>24</v>
      </c>
      <c r="D67" s="187" t="s">
        <v>10</v>
      </c>
      <c r="E67" s="187" t="s">
        <v>6</v>
      </c>
      <c r="F67" s="187" t="s">
        <v>54</v>
      </c>
      <c r="G67" s="188" t="s">
        <v>60</v>
      </c>
      <c r="K67" s="224"/>
    </row>
    <row r="68" spans="2:14">
      <c r="B68" s="232" t="str" cm="1">
        <f t="array" ref="B68:E74">_xlfn.CHOOSECOLS('成績匯總 (函數)'!B72:W78,1,20,21,22)</f>
        <v>李裕仁</v>
      </c>
      <c r="C68" s="74">
        <v>49</v>
      </c>
      <c r="D68" s="74">
        <v>16</v>
      </c>
      <c r="E68" s="74">
        <v>21</v>
      </c>
      <c r="F68" s="257">
        <f>IF(C68&gt;30,E68/C68,"N/A")</f>
        <v>0.42857142857142855</v>
      </c>
      <c r="G68" s="74">
        <f>IF(ISNUMBER(F68),_xlfn.RANK.EQ(F68,$F$68:$F$75,-1),"")</f>
        <v>2</v>
      </c>
      <c r="I68" s="109"/>
    </row>
    <row r="69" spans="2:14">
      <c r="B69" s="182" t="str">
        <v>駱繼宗</v>
      </c>
      <c r="C69" s="73">
        <v>23</v>
      </c>
      <c r="D69" s="73">
        <v>5</v>
      </c>
      <c r="E69" s="73">
        <v>13</v>
      </c>
      <c r="F69" s="257" t="str">
        <f t="shared" ref="F69:F76" si="12">IF(C69&gt;30,E69/C69,"N/A")</f>
        <v>N/A</v>
      </c>
      <c r="G69" s="74" t="str">
        <f>IF(ISNUMBER(F69),_xlfn.RANK.EQ(F69,$F$68:$F$75,-1),"")</f>
        <v/>
      </c>
      <c r="I69"/>
    </row>
    <row r="70" spans="2:14">
      <c r="B70" s="182" t="str">
        <v>游鎮維</v>
      </c>
      <c r="C70" s="73">
        <v>23</v>
      </c>
      <c r="D70" s="73">
        <v>5</v>
      </c>
      <c r="E70" s="73">
        <v>13</v>
      </c>
      <c r="F70" s="257" t="str">
        <f t="shared" si="12"/>
        <v>N/A</v>
      </c>
      <c r="G70" s="74" t="str">
        <f>IF(ISNUMBER(F70),_xlfn.RANK.EQ(F70,$F$68:$F$75,-1),"")</f>
        <v/>
      </c>
      <c r="I70" s="108"/>
    </row>
    <row r="71" spans="2:14">
      <c r="B71" s="182" t="str">
        <v>江言鎧</v>
      </c>
      <c r="C71" s="73">
        <v>43</v>
      </c>
      <c r="D71" s="73">
        <v>7</v>
      </c>
      <c r="E71" s="73">
        <v>26</v>
      </c>
      <c r="F71" s="257">
        <f t="shared" si="12"/>
        <v>0.60465116279069764</v>
      </c>
      <c r="G71" s="74">
        <f>IF(ISNUMBER(F71),_xlfn.RANK.EQ(F71,$F$68:$F$75,-1),"")</f>
        <v>4</v>
      </c>
    </row>
    <row r="72" spans="2:14">
      <c r="B72" s="182" t="str">
        <v>王辰光</v>
      </c>
      <c r="C72" s="73">
        <v>48</v>
      </c>
      <c r="D72" s="73">
        <v>13</v>
      </c>
      <c r="E72" s="73">
        <v>29</v>
      </c>
      <c r="F72" s="257">
        <f t="shared" si="12"/>
        <v>0.60416666666666663</v>
      </c>
      <c r="G72" s="74">
        <f>IF(ISNUMBER(F72),_xlfn.RANK.EQ(F72,$F$68:$F$75,-1),"")</f>
        <v>3</v>
      </c>
    </row>
    <row r="73" spans="2:14">
      <c r="B73" s="182" t="str">
        <v>陳相睿</v>
      </c>
      <c r="C73" s="73">
        <v>23</v>
      </c>
      <c r="D73" s="73">
        <v>5</v>
      </c>
      <c r="E73" s="73">
        <v>15</v>
      </c>
      <c r="F73" s="257" t="str">
        <f t="shared" si="12"/>
        <v>N/A</v>
      </c>
      <c r="G73" s="73" t="str">
        <f>IF(ISNUMBER(F73),_xlfn.RANK.EQ(F73,$F$68:$F$75,-1),"")</f>
        <v/>
      </c>
    </row>
    <row r="74" spans="2:14">
      <c r="B74" s="182" t="str">
        <v>林春佑</v>
      </c>
      <c r="C74" s="73">
        <v>95</v>
      </c>
      <c r="D74" s="73">
        <v>47</v>
      </c>
      <c r="E74" s="73">
        <v>25</v>
      </c>
      <c r="F74" s="257">
        <f t="shared" si="12"/>
        <v>0.26315789473684209</v>
      </c>
      <c r="G74" s="266">
        <f>IF(ISNUMBER(F74),_xlfn.RANK.EQ(F74,$F$68:$F$75,-1),"")</f>
        <v>1</v>
      </c>
    </row>
    <row r="75" spans="2:14">
      <c r="B75" s="182"/>
      <c r="C75" s="73"/>
      <c r="D75" s="73"/>
      <c r="E75" s="73"/>
      <c r="F75" s="257" t="str">
        <f t="shared" si="12"/>
        <v>N/A</v>
      </c>
      <c r="G75" s="73" t="str">
        <f>IF(ISNUMBER(F75),_xlfn.RANK.EQ(F75,$F$68:$F$75,-1),"")</f>
        <v/>
      </c>
    </row>
    <row r="76" spans="2:14">
      <c r="B76" s="182"/>
      <c r="C76" s="73"/>
      <c r="D76" s="73"/>
      <c r="E76" s="73"/>
      <c r="F76" s="257" t="str">
        <f t="shared" si="12"/>
        <v>N/A</v>
      </c>
      <c r="G76" s="73" t="str">
        <f>IF(ISNUMBER(F76),_xlfn.RANK.EQ(F76,$F$68:$F$75,-1),"")</f>
        <v/>
      </c>
      <c r="M76" s="1"/>
      <c r="N76" s="1"/>
    </row>
    <row r="77" spans="2:14">
      <c r="N77" s="231"/>
    </row>
    <row r="78" spans="2:14">
      <c r="F78" s="1"/>
      <c r="G78" s="1"/>
      <c r="I78" s="109"/>
      <c r="K78" s="1"/>
      <c r="L78" s="1"/>
      <c r="N78" s="231"/>
    </row>
    <row r="79" spans="2:14">
      <c r="C79" s="1"/>
      <c r="D79" s="1"/>
      <c r="E79" s="1"/>
      <c r="F79" s="1"/>
      <c r="G79" s="1"/>
      <c r="H79" s="1"/>
      <c r="I79" s="1"/>
      <c r="J79" s="1"/>
      <c r="K79" s="1"/>
      <c r="L79" s="1"/>
      <c r="N79" s="231"/>
    </row>
    <row r="80" spans="2:14">
      <c r="D80" s="110"/>
      <c r="E80" s="1"/>
      <c r="F80" s="1"/>
      <c r="I80" s="109"/>
      <c r="J80" s="1"/>
      <c r="K80" s="1"/>
      <c r="N80" s="231"/>
    </row>
    <row r="81" spans="4:14">
      <c r="D81" s="110"/>
      <c r="E81" s="1"/>
      <c r="F81" s="1"/>
      <c r="I81" s="109"/>
      <c r="J81" s="1"/>
      <c r="K81" s="1"/>
      <c r="N81" s="231"/>
    </row>
    <row r="82" spans="4:14">
      <c r="D82" s="110"/>
      <c r="E82" s="1"/>
      <c r="F82" s="1"/>
      <c r="I82" s="109"/>
      <c r="J82" s="1"/>
      <c r="K82" s="1"/>
      <c r="N82" s="231"/>
    </row>
    <row r="83" spans="4:14">
      <c r="D83" s="110"/>
      <c r="E83" s="1"/>
      <c r="F83" s="1"/>
      <c r="I83" s="109"/>
      <c r="J83" s="1"/>
      <c r="K83" s="1"/>
      <c r="N83" s="231"/>
    </row>
    <row r="84" spans="4:14">
      <c r="D84" s="110"/>
      <c r="E84" s="1"/>
      <c r="F84" s="1"/>
      <c r="I84" s="109"/>
      <c r="J84" s="1"/>
      <c r="K84" s="1"/>
    </row>
    <row r="85" spans="4:14">
      <c r="D85" s="110"/>
      <c r="E85" s="1"/>
      <c r="F85" s="1"/>
      <c r="I85" s="109"/>
      <c r="J85" s="1"/>
      <c r="K85" s="1"/>
    </row>
    <row r="86" spans="4:14">
      <c r="D86" s="110"/>
      <c r="E86" s="1"/>
      <c r="F86" s="1"/>
      <c r="I86" s="109"/>
      <c r="J86" s="1"/>
      <c r="K86" s="1"/>
    </row>
    <row r="87" spans="4:14">
      <c r="D87" s="110"/>
      <c r="E87" s="1"/>
      <c r="F87" s="1"/>
      <c r="I87" s="109"/>
      <c r="J87" s="1"/>
    </row>
    <row r="88" spans="4:14">
      <c r="D88" s="110"/>
      <c r="E88" s="1"/>
      <c r="F88" s="1"/>
      <c r="I88" s="109"/>
      <c r="J88" s="1"/>
    </row>
    <row r="89" spans="4:14">
      <c r="D89" s="110"/>
      <c r="E89" s="1"/>
      <c r="F89" s="1"/>
      <c r="I89" s="109"/>
      <c r="J89" s="1"/>
    </row>
    <row r="90" spans="4:14">
      <c r="E90" s="1"/>
      <c r="F90" s="1"/>
      <c r="I90" s="109"/>
      <c r="J90" s="1"/>
    </row>
    <row r="91" spans="4:14">
      <c r="F91" s="1"/>
      <c r="I91" s="112"/>
      <c r="J91" s="1"/>
    </row>
    <row r="92" spans="4:14">
      <c r="F92" s="1"/>
      <c r="I92" s="112"/>
      <c r="J92" s="1"/>
    </row>
    <row r="93" spans="4:14">
      <c r="F93" s="1"/>
      <c r="I93" s="112"/>
      <c r="J93" s="1"/>
    </row>
    <row r="94" spans="4:14">
      <c r="F94" s="1"/>
      <c r="I94" s="112"/>
      <c r="J94" s="1"/>
    </row>
    <row r="95" spans="4:14">
      <c r="F95" s="1"/>
      <c r="I95" s="112"/>
      <c r="J95" s="1"/>
    </row>
    <row r="96" spans="4:14">
      <c r="F96" s="1"/>
      <c r="I96" s="112"/>
      <c r="J96" s="1"/>
    </row>
    <row r="97" spans="9:10">
      <c r="I97" s="112"/>
    </row>
    <row r="110" spans="9:10">
      <c r="J110" s="106"/>
    </row>
  </sheetData>
  <dataConsolidate topLabels="1">
    <dataRefs count="1">
      <dataRef ref="C3:J51" sheet="總表排名"/>
    </dataRefs>
  </dataConsolidate>
  <phoneticPr fontId="1" type="noConversion"/>
  <conditionalFormatting sqref="K4:L56">
    <cfRule type="cellIs" dxfId="1" priority="2" operator="between">
      <formula>1</formula>
      <formula>3</formula>
    </cfRule>
  </conditionalFormatting>
  <conditionalFormatting sqref="Q13:Q14">
    <cfRule type="cellIs" dxfId="0" priority="1" operator="between">
      <formula>1</formula>
      <formula>3</formula>
    </cfRule>
  </conditionalFormatting>
  <dataValidations count="1">
    <dataValidation type="list" allowBlank="1" showInputMessage="1" showErrorMessage="1" sqref="A4:A57" xr:uid="{954CE2F2-DC0C-4016-A782-A2075E6DB42D}">
      <formula1>$A$78:$K$78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分組球員名單</vt:lpstr>
      <vt:lpstr>G1</vt:lpstr>
      <vt:lpstr>G2</vt:lpstr>
      <vt:lpstr>G3</vt:lpstr>
      <vt:lpstr>G4</vt:lpstr>
      <vt:lpstr>G5</vt:lpstr>
      <vt:lpstr>G6</vt:lpstr>
      <vt:lpstr>成績匯總 (函數)</vt:lpstr>
      <vt:lpstr>總表排名</vt:lpstr>
    </vt:vector>
  </TitlesOfParts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佳欣 賴</cp:lastModifiedBy>
  <cp:revision/>
  <cp:lastPrinted>2025-08-25T04:26:37Z</cp:lastPrinted>
  <dcterms:created xsi:type="dcterms:W3CDTF">2014-11-25T01:36:34Z</dcterms:created>
  <dcterms:modified xsi:type="dcterms:W3CDTF">2026-11-02T06:17:10Z</dcterms:modified>
</cp:coreProperties>
</file>